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228"/>
  <workbookPr/>
  <mc:AlternateContent xmlns:mc="http://schemas.openxmlformats.org/markup-compatibility/2006">
    <mc:Choice Requires="x15">
      <x15ac:absPath xmlns:x15ac="http://schemas.microsoft.com/office/spreadsheetml/2010/11/ac" url="C:\Users\domazlicka\Desktop\nabídky 2018\realizované 2018\Město Lysá nad Labem_Rekonstrukce bytového domu\CD - nabídka\"/>
    </mc:Choice>
  </mc:AlternateContent>
  <xr:revisionPtr revIDLastSave="0" documentId="10_ncr:8100000_{7EC8A953-569A-4EBA-A17E-8773EA898826}" xr6:coauthVersionLast="34" xr6:coauthVersionMax="34" xr10:uidLastSave="{00000000-0000-0000-0000-000000000000}"/>
  <bookViews>
    <workbookView xWindow="390" yWindow="525" windowWidth="20775" windowHeight="9405" firstSheet="3" activeTab="3" xr2:uid="{00000000-000D-0000-FFFF-FFFF00000000}"/>
  </bookViews>
  <sheets>
    <sheet name="Rekapitulace stavby" sheetId="1" r:id="rId1"/>
    <sheet name="1 - SO 1.1-1PP,1NP,2NP" sheetId="2" r:id="rId2"/>
    <sheet name="2 - SO 1.2-1PP,1NP,2NP" sheetId="3" r:id="rId3"/>
    <sheet name="3 - SO 1.3-3.NP" sheetId="4" r:id="rId4"/>
    <sheet name="4 - SO 2 - Venkovní úpravy" sheetId="5" r:id="rId5"/>
    <sheet name="5 - SO 2 - Dešťová kanali..." sheetId="6" r:id="rId6"/>
    <sheet name="6 - SO 3  WC pro imobilní..." sheetId="7" r:id="rId7"/>
    <sheet name="1 - ZTI-D143-byty" sheetId="8" r:id="rId8"/>
    <sheet name="2 - ZTI-D143-nebyt.prostory" sheetId="9" r:id="rId9"/>
    <sheet name="3 - Rekonstrukce vodovodn..." sheetId="10" r:id="rId10"/>
    <sheet name="4 - Domácí telefon-bytová..." sheetId="11" r:id="rId11"/>
    <sheet name="5 - Tel-byt část" sheetId="12" r:id="rId12"/>
    <sheet name="6 - STA" sheetId="13" r:id="rId13"/>
    <sheet name="7 - Spol-chodby" sheetId="14" r:id="rId14"/>
    <sheet name="8 - Dom.tel" sheetId="15" r:id="rId15"/>
    <sheet name="9 - Tel-nebyt část" sheetId="16" r:id="rId16"/>
    <sheet name="10 - STA-nebyt č." sheetId="17" r:id="rId17"/>
    <sheet name="11 - Spol-chodby nebyt" sheetId="18" r:id="rId18"/>
    <sheet name="12 - Elektroinstalace -by..." sheetId="19" r:id="rId19"/>
    <sheet name="13 - Elektroinstalace -nebyt" sheetId="20" r:id="rId20"/>
    <sheet name="14 - ÚT-byt.č." sheetId="21" r:id="rId21"/>
    <sheet name="15 - ÚT-nebyt" sheetId="22" r:id="rId22"/>
    <sheet name="16 - Domovní plynovod-byt.č." sheetId="23" r:id="rId23"/>
    <sheet name="17 - Domovní plynovod-neb..." sheetId="24" r:id="rId24"/>
    <sheet name="8 - Vedlejší rozpočtové n..." sheetId="25" r:id="rId25"/>
    <sheet name="Pokyny pro vyplnění" sheetId="26" r:id="rId26"/>
  </sheets>
  <definedNames>
    <definedName name="_xlnm._FilterDatabase" localSheetId="1" hidden="1">'1 - SO 1.1-1PP,1NP,2NP'!$C$102:$K$880</definedName>
    <definedName name="_xlnm._FilterDatabase" localSheetId="7" hidden="1">'1 - ZTI-D143-byty'!$C$85:$K$194</definedName>
    <definedName name="_xlnm._FilterDatabase" localSheetId="16" hidden="1">'10 - STA-nebyt č.'!$C$87:$K$108</definedName>
    <definedName name="_xlnm._FilterDatabase" localSheetId="17" hidden="1">'11 - Spol-chodby nebyt'!$C$86:$K$101</definedName>
    <definedName name="_xlnm._FilterDatabase" localSheetId="18" hidden="1">'12 - Elektroinstalace -by...'!$C$86:$K$243</definedName>
    <definedName name="_xlnm._FilterDatabase" localSheetId="19" hidden="1">'13 - Elektroinstalace -nebyt'!$C$86:$K$184</definedName>
    <definedName name="_xlnm._FilterDatabase" localSheetId="20" hidden="1">'14 - ÚT-byt.č.'!$C$93:$K$266</definedName>
    <definedName name="_xlnm._FilterDatabase" localSheetId="21" hidden="1">'15 - ÚT-nebyt'!$C$92:$K$194</definedName>
    <definedName name="_xlnm._FilterDatabase" localSheetId="22" hidden="1">'16 - Domovní plynovod-byt.č.'!$C$88:$K$134</definedName>
    <definedName name="_xlnm._FilterDatabase" localSheetId="23" hidden="1">'17 - Domovní plynovod-neb...'!$C$88:$K$132</definedName>
    <definedName name="_xlnm._FilterDatabase" localSheetId="2" hidden="1">'2 - SO 1.2-1PP,1NP,2NP'!$C$102:$K$676</definedName>
    <definedName name="_xlnm._FilterDatabase" localSheetId="8" hidden="1">'2 - ZTI-D143-nebyt.prostory'!$C$81:$K$152</definedName>
    <definedName name="_xlnm._FilterDatabase" localSheetId="9" hidden="1">'3 - Rekonstrukce vodovodn...'!$C$83:$K$105</definedName>
    <definedName name="_xlnm._FilterDatabase" localSheetId="3" hidden="1">'3 - SO 1.3-3.NP'!$C$93:$K$450</definedName>
    <definedName name="_xlnm._FilterDatabase" localSheetId="10" hidden="1">'4 - Domácí telefon-bytová...'!$C$89:$K$123</definedName>
    <definedName name="_xlnm._FilterDatabase" localSheetId="4" hidden="1">'4 - SO 2 - Venkovní úpravy'!$C$88:$K$176</definedName>
    <definedName name="_xlnm._FilterDatabase" localSheetId="5" hidden="1">'5 - SO 2 - Dešťová kanali...'!$C$81:$K$135</definedName>
    <definedName name="_xlnm._FilterDatabase" localSheetId="11" hidden="1">'5 - Tel-byt část'!$C$88:$K$124</definedName>
    <definedName name="_xlnm._FilterDatabase" localSheetId="6" hidden="1">'6 - SO 3  WC pro imobilní...'!$C$82:$K$223</definedName>
    <definedName name="_xlnm._FilterDatabase" localSheetId="12" hidden="1">'6 - STA'!$C$88:$K$130</definedName>
    <definedName name="_xlnm._FilterDatabase" localSheetId="13" hidden="1">'7 - Spol-chodby'!$C$86:$K$101</definedName>
    <definedName name="_xlnm._FilterDatabase" localSheetId="14" hidden="1">'8 - Dom.tel'!$C$89:$K$123</definedName>
    <definedName name="_xlnm._FilterDatabase" localSheetId="24" hidden="1">'8 - Vedlejší rozpočtové n...'!$C$80:$K$91</definedName>
    <definedName name="_xlnm._FilterDatabase" localSheetId="15" hidden="1">'9 - Tel-nebyt část'!$C$88:$K$121</definedName>
    <definedName name="_xlnm.Print_Titles" localSheetId="1">'1 - SO 1.1-1PP,1NP,2NP'!$102:$102</definedName>
    <definedName name="_xlnm.Print_Titles" localSheetId="7">'1 - ZTI-D143-byty'!$85:$85</definedName>
    <definedName name="_xlnm.Print_Titles" localSheetId="16">'10 - STA-nebyt č.'!$87:$87</definedName>
    <definedName name="_xlnm.Print_Titles" localSheetId="17">'11 - Spol-chodby nebyt'!$86:$86</definedName>
    <definedName name="_xlnm.Print_Titles" localSheetId="18">'12 - Elektroinstalace -by...'!$86:$86</definedName>
    <definedName name="_xlnm.Print_Titles" localSheetId="19">'13 - Elektroinstalace -nebyt'!$86:$86</definedName>
    <definedName name="_xlnm.Print_Titles" localSheetId="20">'14 - ÚT-byt.č.'!$93:$93</definedName>
    <definedName name="_xlnm.Print_Titles" localSheetId="21">'15 - ÚT-nebyt'!$92:$92</definedName>
    <definedName name="_xlnm.Print_Titles" localSheetId="22">'16 - Domovní plynovod-byt.č.'!$88:$88</definedName>
    <definedName name="_xlnm.Print_Titles" localSheetId="23">'17 - Domovní plynovod-neb...'!$88:$88</definedName>
    <definedName name="_xlnm.Print_Titles" localSheetId="2">'2 - SO 1.2-1PP,1NP,2NP'!$102:$102</definedName>
    <definedName name="_xlnm.Print_Titles" localSheetId="8">'2 - ZTI-D143-nebyt.prostory'!$81:$81</definedName>
    <definedName name="_xlnm.Print_Titles" localSheetId="9">'3 - Rekonstrukce vodovodn...'!$83:$83</definedName>
    <definedName name="_xlnm.Print_Titles" localSheetId="3">'3 - SO 1.3-3.NP'!$93:$93</definedName>
    <definedName name="_xlnm.Print_Titles" localSheetId="10">'4 - Domácí telefon-bytová...'!$89:$89</definedName>
    <definedName name="_xlnm.Print_Titles" localSheetId="4">'4 - SO 2 - Venkovní úpravy'!$88:$88</definedName>
    <definedName name="_xlnm.Print_Titles" localSheetId="5">'5 - SO 2 - Dešťová kanali...'!$81:$81</definedName>
    <definedName name="_xlnm.Print_Titles" localSheetId="11">'5 - Tel-byt část'!$88:$88</definedName>
    <definedName name="_xlnm.Print_Titles" localSheetId="6">'6 - SO 3  WC pro imobilní...'!$82:$82</definedName>
    <definedName name="_xlnm.Print_Titles" localSheetId="12">'6 - STA'!$88:$88</definedName>
    <definedName name="_xlnm.Print_Titles" localSheetId="13">'7 - Spol-chodby'!$86:$86</definedName>
    <definedName name="_xlnm.Print_Titles" localSheetId="14">'8 - Dom.tel'!$89:$89</definedName>
    <definedName name="_xlnm.Print_Titles" localSheetId="24">'8 - Vedlejší rozpočtové n...'!$80:$80</definedName>
    <definedName name="_xlnm.Print_Titles" localSheetId="15">'9 - Tel-nebyt část'!$88:$88</definedName>
    <definedName name="_xlnm.Print_Titles" localSheetId="0">'Rekapitulace stavby'!$49:$49</definedName>
    <definedName name="_xlnm.Print_Area" localSheetId="1">'1 - SO 1.1-1PP,1NP,2NP'!$C$4:$J$36,'1 - SO 1.1-1PP,1NP,2NP'!$C$42:$J$84,'1 - SO 1.1-1PP,1NP,2NP'!$C$90:$K$880</definedName>
    <definedName name="_xlnm.Print_Area" localSheetId="7">'1 - ZTI-D143-byty'!$C$4:$J$38,'1 - ZTI-D143-byty'!$C$44:$J$65,'1 - ZTI-D143-byty'!$C$71:$K$194</definedName>
    <definedName name="_xlnm.Print_Area" localSheetId="16">'10 - STA-nebyt č.'!$C$4:$J$38,'10 - STA-nebyt č.'!$C$44:$J$67,'10 - STA-nebyt č.'!$C$73:$K$108</definedName>
    <definedName name="_xlnm.Print_Area" localSheetId="17">'11 - Spol-chodby nebyt'!$C$4:$J$38,'11 - Spol-chodby nebyt'!$C$44:$J$66,'11 - Spol-chodby nebyt'!$C$72:$K$101</definedName>
    <definedName name="_xlnm.Print_Area" localSheetId="18">'12 - Elektroinstalace -by...'!$C$4:$J$38,'12 - Elektroinstalace -by...'!$C$44:$J$66,'12 - Elektroinstalace -by...'!$C$72:$K$243</definedName>
    <definedName name="_xlnm.Print_Area" localSheetId="19">'13 - Elektroinstalace -nebyt'!$C$4:$J$38,'13 - Elektroinstalace -nebyt'!$C$44:$J$66,'13 - Elektroinstalace -nebyt'!$C$72:$K$184</definedName>
    <definedName name="_xlnm.Print_Area" localSheetId="20">'14 - ÚT-byt.č.'!$C$4:$J$38,'14 - ÚT-byt.č.'!$C$44:$J$73,'14 - ÚT-byt.č.'!$C$79:$K$266</definedName>
    <definedName name="_xlnm.Print_Area" localSheetId="21">'15 - ÚT-nebyt'!$C$4:$J$38,'15 - ÚT-nebyt'!$C$44:$J$72,'15 - ÚT-nebyt'!$C$78:$K$194</definedName>
    <definedName name="_xlnm.Print_Area" localSheetId="22">'16 - Domovní plynovod-byt.č.'!$C$4:$J$38,'16 - Domovní plynovod-byt.č.'!$C$44:$J$68,'16 - Domovní plynovod-byt.č.'!$C$74:$K$134</definedName>
    <definedName name="_xlnm.Print_Area" localSheetId="23">'17 - Domovní plynovod-neb...'!$C$4:$J$38,'17 - Domovní plynovod-neb...'!$C$44:$J$68,'17 - Domovní plynovod-neb...'!$C$74:$K$132</definedName>
    <definedName name="_xlnm.Print_Area" localSheetId="2">'2 - SO 1.2-1PP,1NP,2NP'!$C$4:$J$36,'2 - SO 1.2-1PP,1NP,2NP'!$C$42:$J$84,'2 - SO 1.2-1PP,1NP,2NP'!$C$90:$K$676</definedName>
    <definedName name="_xlnm.Print_Area" localSheetId="8">'2 - ZTI-D143-nebyt.prostory'!$C$4:$J$38,'2 - ZTI-D143-nebyt.prostory'!$C$44:$J$61,'2 - ZTI-D143-nebyt.prostory'!$C$67:$K$152</definedName>
    <definedName name="_xlnm.Print_Area" localSheetId="9">'3 - Rekonstrukce vodovodn...'!$C$4:$J$38,'3 - Rekonstrukce vodovodn...'!$C$44:$J$63,'3 - Rekonstrukce vodovodn...'!$C$69:$K$105</definedName>
    <definedName name="_xlnm.Print_Area" localSheetId="3">'3 - SO 1.3-3.NP'!$C$4:$J$36,'3 - SO 1.3-3.NP'!$C$42:$J$75,'3 - SO 1.3-3.NP'!$C$81:$K$450</definedName>
    <definedName name="_xlnm.Print_Area" localSheetId="10">'4 - Domácí telefon-bytová...'!$C$4:$J$38,'4 - Domácí telefon-bytová...'!$C$44:$J$69,'4 - Domácí telefon-bytová...'!$C$75:$K$123</definedName>
    <definedName name="_xlnm.Print_Area" localSheetId="4">'4 - SO 2 - Venkovní úpravy'!$C$4:$J$36,'4 - SO 2 - Venkovní úpravy'!$C$42:$J$70,'4 - SO 2 - Venkovní úpravy'!$C$76:$K$176</definedName>
    <definedName name="_xlnm.Print_Area" localSheetId="5">'5 - SO 2 - Dešťová kanali...'!$C$4:$J$36,'5 - SO 2 - Dešťová kanali...'!$C$42:$J$63,'5 - SO 2 - Dešťová kanali...'!$C$69:$K$135</definedName>
    <definedName name="_xlnm.Print_Area" localSheetId="11">'5 - Tel-byt část'!$C$4:$J$38,'5 - Tel-byt část'!$C$44:$J$68,'5 - Tel-byt část'!$C$74:$K$124</definedName>
    <definedName name="_xlnm.Print_Area" localSheetId="6">'6 - SO 3  WC pro imobilní...'!$C$4:$J$36,'6 - SO 3  WC pro imobilní...'!$C$42:$J$64,'6 - SO 3  WC pro imobilní...'!$C$70:$K$223</definedName>
    <definedName name="_xlnm.Print_Area" localSheetId="12">'6 - STA'!$C$4:$J$38,'6 - STA'!$C$44:$J$68,'6 - STA'!$C$74:$K$130</definedName>
    <definedName name="_xlnm.Print_Area" localSheetId="13">'7 - Spol-chodby'!$C$4:$J$38,'7 - Spol-chodby'!$C$44:$J$66,'7 - Spol-chodby'!$C$72:$K$101</definedName>
    <definedName name="_xlnm.Print_Area" localSheetId="14">'8 - Dom.tel'!$C$4:$J$38,'8 - Dom.tel'!$C$44:$J$69,'8 - Dom.tel'!$C$75:$K$123</definedName>
    <definedName name="_xlnm.Print_Area" localSheetId="24">'8 - Vedlejší rozpočtové n...'!$C$4:$J$36,'8 - Vedlejší rozpočtové n...'!$C$42:$J$62,'8 - Vedlejší rozpočtové n...'!$C$68:$K$91</definedName>
    <definedName name="_xlnm.Print_Area" localSheetId="15">'9 - Tel-nebyt část'!$C$4:$J$38,'9 - Tel-nebyt část'!$C$44:$J$68,'9 - Tel-nebyt část'!$C$74:$K$121</definedName>
    <definedName name="_xlnm.Print_Area" localSheetId="25">'Pokyny pro vyplnění'!$B$2:$K$69,'Pokyny pro vyplnění'!$B$72:$K$116,'Pokyny pro vyplnění'!$B$119:$K$188,'Pokyny pro vyplnění'!$B$196:$K$216</definedName>
    <definedName name="_xlnm.Print_Area" localSheetId="0">'Rekapitulace stavby'!$D$4:$AO$33,'Rekapitulace stavby'!$C$39:$AQ$77</definedName>
  </definedNames>
  <calcPr calcId="162913"/>
</workbook>
</file>

<file path=xl/calcChain.xml><?xml version="1.0" encoding="utf-8"?>
<calcChain xmlns="http://schemas.openxmlformats.org/spreadsheetml/2006/main">
  <c r="H668" i="3" l="1"/>
  <c r="H660" i="3"/>
  <c r="H652" i="3"/>
  <c r="H621" i="3"/>
  <c r="H599" i="3"/>
  <c r="H595" i="3"/>
  <c r="H519" i="3"/>
  <c r="H507" i="3"/>
  <c r="H483" i="3"/>
  <c r="H457" i="3"/>
  <c r="H415" i="3"/>
  <c r="H871" i="2"/>
  <c r="H861" i="2"/>
  <c r="H852" i="2"/>
  <c r="H829" i="2"/>
  <c r="H777" i="2"/>
  <c r="H770" i="2"/>
  <c r="H701" i="2"/>
  <c r="H690" i="2"/>
  <c r="H654" i="2"/>
  <c r="H593" i="2"/>
  <c r="H539" i="2"/>
  <c r="H435" i="4"/>
  <c r="H397" i="4"/>
  <c r="H376" i="4"/>
  <c r="H332" i="4"/>
  <c r="H322" i="4"/>
  <c r="H272" i="4"/>
  <c r="AY76" i="1" l="1"/>
  <c r="AX76" i="1"/>
  <c r="BI91" i="25"/>
  <c r="BH91" i="25"/>
  <c r="BG91" i="25"/>
  <c r="BF91" i="25"/>
  <c r="T91" i="25"/>
  <c r="T90" i="25"/>
  <c r="R91" i="25"/>
  <c r="R90" i="25" s="1"/>
  <c r="P91" i="25"/>
  <c r="P90" i="25"/>
  <c r="BK91" i="25"/>
  <c r="BK90" i="25" s="1"/>
  <c r="J90" i="25" s="1"/>
  <c r="J61" i="25" s="1"/>
  <c r="J91" i="25"/>
  <c r="BE91" i="25" s="1"/>
  <c r="BI89" i="25"/>
  <c r="BH89" i="25"/>
  <c r="BG89" i="25"/>
  <c r="BF89" i="25"/>
  <c r="T89" i="25"/>
  <c r="T88" i="25"/>
  <c r="R89" i="25"/>
  <c r="R88" i="25" s="1"/>
  <c r="P89" i="25"/>
  <c r="P88" i="25" s="1"/>
  <c r="BK89" i="25"/>
  <c r="BK88" i="25" s="1"/>
  <c r="J88" i="25" s="1"/>
  <c r="J60" i="25" s="1"/>
  <c r="J89" i="25"/>
  <c r="BE89" i="25" s="1"/>
  <c r="BI87" i="25"/>
  <c r="BH87" i="25"/>
  <c r="BG87" i="25"/>
  <c r="BF87" i="25"/>
  <c r="F31" i="25" s="1"/>
  <c r="BA76" i="1" s="1"/>
  <c r="T87" i="25"/>
  <c r="T86" i="25" s="1"/>
  <c r="R87" i="25"/>
  <c r="R86" i="25" s="1"/>
  <c r="P87" i="25"/>
  <c r="P86" i="25" s="1"/>
  <c r="BK87" i="25"/>
  <c r="BK86" i="25" s="1"/>
  <c r="J86" i="25" s="1"/>
  <c r="J59" i="25" s="1"/>
  <c r="J87" i="25"/>
  <c r="BE87" i="25" s="1"/>
  <c r="BI85" i="25"/>
  <c r="BH85" i="25"/>
  <c r="BG85" i="25"/>
  <c r="BF85" i="25"/>
  <c r="T85" i="25"/>
  <c r="R85" i="25"/>
  <c r="P85" i="25"/>
  <c r="BK85" i="25"/>
  <c r="J85" i="25"/>
  <c r="BE85" i="25"/>
  <c r="BI84" i="25"/>
  <c r="BH84" i="25"/>
  <c r="BG84" i="25"/>
  <c r="BF84" i="25"/>
  <c r="T84" i="25"/>
  <c r="R84" i="25"/>
  <c r="R83" i="25" s="1"/>
  <c r="P84" i="25"/>
  <c r="P83" i="25"/>
  <c r="BK84" i="25"/>
  <c r="BK83" i="25" s="1"/>
  <c r="J84" i="25"/>
  <c r="BE84" i="25" s="1"/>
  <c r="J77" i="25"/>
  <c r="F77" i="25"/>
  <c r="F75" i="25"/>
  <c r="E73" i="25"/>
  <c r="J51" i="25"/>
  <c r="F51" i="25"/>
  <c r="F49" i="25"/>
  <c r="E47" i="25"/>
  <c r="J18" i="25"/>
  <c r="E18" i="25"/>
  <c r="J17" i="25"/>
  <c r="J12" i="25"/>
  <c r="E7" i="25"/>
  <c r="E45" i="25" s="1"/>
  <c r="AY75" i="1"/>
  <c r="AX75" i="1"/>
  <c r="BI131" i="24"/>
  <c r="BH131" i="24"/>
  <c r="BG131" i="24"/>
  <c r="BF131" i="24"/>
  <c r="T131" i="24"/>
  <c r="T130" i="24" s="1"/>
  <c r="R131" i="24"/>
  <c r="R130" i="24" s="1"/>
  <c r="P131" i="24"/>
  <c r="P130" i="24" s="1"/>
  <c r="BK131" i="24"/>
  <c r="BK130" i="24"/>
  <c r="J130" i="24" s="1"/>
  <c r="J67" i="24" s="1"/>
  <c r="J131" i="24"/>
  <c r="BE131" i="24" s="1"/>
  <c r="BI128" i="24"/>
  <c r="BH128" i="24"/>
  <c r="BG128" i="24"/>
  <c r="BF128" i="24"/>
  <c r="T128" i="24"/>
  <c r="T127" i="24" s="1"/>
  <c r="T126" i="24" s="1"/>
  <c r="R128" i="24"/>
  <c r="R127" i="24" s="1"/>
  <c r="R126" i="24" s="1"/>
  <c r="P128" i="24"/>
  <c r="P127" i="24" s="1"/>
  <c r="P126" i="24" s="1"/>
  <c r="BK128" i="24"/>
  <c r="BK127" i="24" s="1"/>
  <c r="J127" i="24" s="1"/>
  <c r="J128" i="24"/>
  <c r="BE128" i="24" s="1"/>
  <c r="J66" i="24"/>
  <c r="BI124" i="24"/>
  <c r="BH124" i="24"/>
  <c r="BG124" i="24"/>
  <c r="BF124" i="24"/>
  <c r="T124" i="24"/>
  <c r="T123" i="24" s="1"/>
  <c r="R124" i="24"/>
  <c r="R123" i="24" s="1"/>
  <c r="P124" i="24"/>
  <c r="P123" i="24" s="1"/>
  <c r="BK124" i="24"/>
  <c r="BK123" i="24" s="1"/>
  <c r="J123" i="24" s="1"/>
  <c r="J64" i="24" s="1"/>
  <c r="J124" i="24"/>
  <c r="BE124" i="24" s="1"/>
  <c r="BI121" i="24"/>
  <c r="BH121" i="24"/>
  <c r="BG121" i="24"/>
  <c r="BF121" i="24"/>
  <c r="T121" i="24"/>
  <c r="R121" i="24"/>
  <c r="P121" i="24"/>
  <c r="BK121" i="24"/>
  <c r="J121" i="24"/>
  <c r="BE121" i="24"/>
  <c r="BI119" i="24"/>
  <c r="BH119" i="24"/>
  <c r="BG119" i="24"/>
  <c r="BF119" i="24"/>
  <c r="T119" i="24"/>
  <c r="T116" i="24" s="1"/>
  <c r="R119" i="24"/>
  <c r="P119" i="24"/>
  <c r="BK119" i="24"/>
  <c r="J119" i="24"/>
  <c r="BE119" i="24" s="1"/>
  <c r="BI117" i="24"/>
  <c r="BH117" i="24"/>
  <c r="BG117" i="24"/>
  <c r="BF117" i="24"/>
  <c r="T117" i="24"/>
  <c r="R117" i="24"/>
  <c r="R116" i="24" s="1"/>
  <c r="P117" i="24"/>
  <c r="BK117" i="24"/>
  <c r="J117" i="24"/>
  <c r="BE117" i="24" s="1"/>
  <c r="BI114" i="24"/>
  <c r="BH114" i="24"/>
  <c r="BG114" i="24"/>
  <c r="BF114" i="24"/>
  <c r="T114" i="24"/>
  <c r="R114" i="24"/>
  <c r="P114" i="24"/>
  <c r="BK114" i="24"/>
  <c r="J114" i="24"/>
  <c r="BE114" i="24"/>
  <c r="BI112" i="24"/>
  <c r="BH112" i="24"/>
  <c r="BG112" i="24"/>
  <c r="BF112" i="24"/>
  <c r="T112" i="24"/>
  <c r="R112" i="24"/>
  <c r="P112" i="24"/>
  <c r="BK112" i="24"/>
  <c r="J112" i="24"/>
  <c r="BE112" i="24" s="1"/>
  <c r="BI110" i="24"/>
  <c r="BH110" i="24"/>
  <c r="BG110" i="24"/>
  <c r="BF110" i="24"/>
  <c r="T110" i="24"/>
  <c r="R110" i="24"/>
  <c r="P110" i="24"/>
  <c r="BK110" i="24"/>
  <c r="J110" i="24"/>
  <c r="BE110" i="24" s="1"/>
  <c r="BI108" i="24"/>
  <c r="BH108" i="24"/>
  <c r="BG108" i="24"/>
  <c r="BF108" i="24"/>
  <c r="T108" i="24"/>
  <c r="R108" i="24"/>
  <c r="P108" i="24"/>
  <c r="BK108" i="24"/>
  <c r="J108" i="24"/>
  <c r="BE108" i="24" s="1"/>
  <c r="BI106" i="24"/>
  <c r="BH106" i="24"/>
  <c r="BG106" i="24"/>
  <c r="BF106" i="24"/>
  <c r="T106" i="24"/>
  <c r="R106" i="24"/>
  <c r="P106" i="24"/>
  <c r="BK106" i="24"/>
  <c r="J106" i="24"/>
  <c r="BE106" i="24" s="1"/>
  <c r="BI104" i="24"/>
  <c r="BH104" i="24"/>
  <c r="BG104" i="24"/>
  <c r="BF104" i="24"/>
  <c r="T104" i="24"/>
  <c r="R104" i="24"/>
  <c r="P104" i="24"/>
  <c r="BK104" i="24"/>
  <c r="J104" i="24"/>
  <c r="BE104" i="24" s="1"/>
  <c r="BI102" i="24"/>
  <c r="BH102" i="24"/>
  <c r="BG102" i="24"/>
  <c r="BF102" i="24"/>
  <c r="T102" i="24"/>
  <c r="R102" i="24"/>
  <c r="P102" i="24"/>
  <c r="BK102" i="24"/>
  <c r="J102" i="24"/>
  <c r="BE102" i="24"/>
  <c r="BI100" i="24"/>
  <c r="BH100" i="24"/>
  <c r="BG100" i="24"/>
  <c r="BF100" i="24"/>
  <c r="T100" i="24"/>
  <c r="R100" i="24"/>
  <c r="P100" i="24"/>
  <c r="BK100" i="24"/>
  <c r="J100" i="24"/>
  <c r="BE100" i="24" s="1"/>
  <c r="BI98" i="24"/>
  <c r="BH98" i="24"/>
  <c r="BG98" i="24"/>
  <c r="BF98" i="24"/>
  <c r="T98" i="24"/>
  <c r="R98" i="24"/>
  <c r="P98" i="24"/>
  <c r="BK98" i="24"/>
  <c r="J98" i="24"/>
  <c r="BE98" i="24" s="1"/>
  <c r="BI96" i="24"/>
  <c r="BH96" i="24"/>
  <c r="BG96" i="24"/>
  <c r="BF96" i="24"/>
  <c r="T96" i="24"/>
  <c r="R96" i="24"/>
  <c r="P96" i="24"/>
  <c r="BK96" i="24"/>
  <c r="J96" i="24"/>
  <c r="BE96" i="24" s="1"/>
  <c r="BI94" i="24"/>
  <c r="BH94" i="24"/>
  <c r="BG94" i="24"/>
  <c r="BF94" i="24"/>
  <c r="T94" i="24"/>
  <c r="R94" i="24"/>
  <c r="P94" i="24"/>
  <c r="BK94" i="24"/>
  <c r="J94" i="24"/>
  <c r="BE94" i="24"/>
  <c r="BI92" i="24"/>
  <c r="BH92" i="24"/>
  <c r="BG92" i="24"/>
  <c r="BF92" i="24"/>
  <c r="T92" i="24"/>
  <c r="R92" i="24"/>
  <c r="R91" i="24" s="1"/>
  <c r="P92" i="24"/>
  <c r="BK92" i="24"/>
  <c r="J92" i="24"/>
  <c r="BE92" i="24" s="1"/>
  <c r="J85" i="24"/>
  <c r="F85" i="24"/>
  <c r="F83" i="24"/>
  <c r="E81" i="24"/>
  <c r="J55" i="24"/>
  <c r="F55" i="24"/>
  <c r="F53" i="24"/>
  <c r="E51" i="24"/>
  <c r="J20" i="24"/>
  <c r="E20" i="24"/>
  <c r="F56" i="24" s="1"/>
  <c r="J19" i="24"/>
  <c r="J14" i="24"/>
  <c r="J53" i="24" s="1"/>
  <c r="E7" i="24"/>
  <c r="AY74" i="1"/>
  <c r="AX74" i="1"/>
  <c r="BI133" i="23"/>
  <c r="BH133" i="23"/>
  <c r="BG133" i="23"/>
  <c r="BF133" i="23"/>
  <c r="T133" i="23"/>
  <c r="T132" i="23"/>
  <c r="R133" i="23"/>
  <c r="R132" i="23" s="1"/>
  <c r="P133" i="23"/>
  <c r="P132" i="23"/>
  <c r="P128" i="23" s="1"/>
  <c r="BK133" i="23"/>
  <c r="BK132" i="23" s="1"/>
  <c r="J132" i="23" s="1"/>
  <c r="J67" i="23" s="1"/>
  <c r="J133" i="23"/>
  <c r="BE133" i="23" s="1"/>
  <c r="BI130" i="23"/>
  <c r="BH130" i="23"/>
  <c r="BG130" i="23"/>
  <c r="BF130" i="23"/>
  <c r="T130" i="23"/>
  <c r="T129" i="23"/>
  <c r="T128" i="23" s="1"/>
  <c r="R130" i="23"/>
  <c r="R129" i="23"/>
  <c r="P130" i="23"/>
  <c r="P129" i="23"/>
  <c r="BK130" i="23"/>
  <c r="BK129" i="23" s="1"/>
  <c r="J130" i="23"/>
  <c r="BE130" i="23" s="1"/>
  <c r="BI126" i="23"/>
  <c r="BH126" i="23"/>
  <c r="BG126" i="23"/>
  <c r="BF126" i="23"/>
  <c r="T126" i="23"/>
  <c r="T125" i="23"/>
  <c r="R126" i="23"/>
  <c r="R125" i="23"/>
  <c r="P126" i="23"/>
  <c r="P125" i="23"/>
  <c r="BK126" i="23"/>
  <c r="BK125" i="23" s="1"/>
  <c r="J125" i="23" s="1"/>
  <c r="J64" i="23" s="1"/>
  <c r="J126" i="23"/>
  <c r="BE126" i="23" s="1"/>
  <c r="BI123" i="23"/>
  <c r="BH123" i="23"/>
  <c r="BG123" i="23"/>
  <c r="BF123" i="23"/>
  <c r="T123" i="23"/>
  <c r="R123" i="23"/>
  <c r="P123" i="23"/>
  <c r="BK123" i="23"/>
  <c r="J123" i="23"/>
  <c r="BE123" i="23"/>
  <c r="BI121" i="23"/>
  <c r="BH121" i="23"/>
  <c r="BG121" i="23"/>
  <c r="BF121" i="23"/>
  <c r="T121" i="23"/>
  <c r="R121" i="23"/>
  <c r="P121" i="23"/>
  <c r="BK121" i="23"/>
  <c r="J121" i="23"/>
  <c r="BE121" i="23" s="1"/>
  <c r="BI119" i="23"/>
  <c r="BH119" i="23"/>
  <c r="BG119" i="23"/>
  <c r="BF119" i="23"/>
  <c r="T119" i="23"/>
  <c r="T118" i="23"/>
  <c r="R119" i="23"/>
  <c r="R118" i="23"/>
  <c r="P119" i="23"/>
  <c r="P118" i="23" s="1"/>
  <c r="BK119" i="23"/>
  <c r="J119" i="23"/>
  <c r="BE119" i="23" s="1"/>
  <c r="BI116" i="23"/>
  <c r="BH116" i="23"/>
  <c r="BG116" i="23"/>
  <c r="BF116" i="23"/>
  <c r="T116" i="23"/>
  <c r="R116" i="23"/>
  <c r="P116" i="23"/>
  <c r="BK116" i="23"/>
  <c r="J116" i="23"/>
  <c r="BE116" i="23" s="1"/>
  <c r="BI114" i="23"/>
  <c r="BH114" i="23"/>
  <c r="BG114" i="23"/>
  <c r="BF114" i="23"/>
  <c r="T114" i="23"/>
  <c r="R114" i="23"/>
  <c r="P114" i="23"/>
  <c r="BK114" i="23"/>
  <c r="J114" i="23"/>
  <c r="BE114" i="23" s="1"/>
  <c r="BI112" i="23"/>
  <c r="BH112" i="23"/>
  <c r="BG112" i="23"/>
  <c r="BF112" i="23"/>
  <c r="T112" i="23"/>
  <c r="R112" i="23"/>
  <c r="P112" i="23"/>
  <c r="BK112" i="23"/>
  <c r="J112" i="23"/>
  <c r="BE112" i="23"/>
  <c r="BI110" i="23"/>
  <c r="BH110" i="23"/>
  <c r="BG110" i="23"/>
  <c r="BF110" i="23"/>
  <c r="T110" i="23"/>
  <c r="R110" i="23"/>
  <c r="P110" i="23"/>
  <c r="BK110" i="23"/>
  <c r="J110" i="23"/>
  <c r="BE110" i="23" s="1"/>
  <c r="BI108" i="23"/>
  <c r="BH108" i="23"/>
  <c r="BG108" i="23"/>
  <c r="BF108" i="23"/>
  <c r="T108" i="23"/>
  <c r="R108" i="23"/>
  <c r="P108" i="23"/>
  <c r="BK108" i="23"/>
  <c r="J108" i="23"/>
  <c r="BE108" i="23" s="1"/>
  <c r="BI106" i="23"/>
  <c r="BH106" i="23"/>
  <c r="BG106" i="23"/>
  <c r="BF106" i="23"/>
  <c r="T106" i="23"/>
  <c r="R106" i="23"/>
  <c r="P106" i="23"/>
  <c r="BK106" i="23"/>
  <c r="J106" i="23"/>
  <c r="BE106" i="23" s="1"/>
  <c r="BI104" i="23"/>
  <c r="BH104" i="23"/>
  <c r="BG104" i="23"/>
  <c r="BF104" i="23"/>
  <c r="T104" i="23"/>
  <c r="R104" i="23"/>
  <c r="P104" i="23"/>
  <c r="BK104" i="23"/>
  <c r="J104" i="23"/>
  <c r="BE104" i="23"/>
  <c r="BI102" i="23"/>
  <c r="BH102" i="23"/>
  <c r="BG102" i="23"/>
  <c r="BF102" i="23"/>
  <c r="T102" i="23"/>
  <c r="R102" i="23"/>
  <c r="P102" i="23"/>
  <c r="BK102" i="23"/>
  <c r="J102" i="23"/>
  <c r="BE102" i="23"/>
  <c r="BI100" i="23"/>
  <c r="BH100" i="23"/>
  <c r="BG100" i="23"/>
  <c r="BF100" i="23"/>
  <c r="T100" i="23"/>
  <c r="R100" i="23"/>
  <c r="P100" i="23"/>
  <c r="BK100" i="23"/>
  <c r="J100" i="23"/>
  <c r="BE100" i="23" s="1"/>
  <c r="BI98" i="23"/>
  <c r="BH98" i="23"/>
  <c r="BG98" i="23"/>
  <c r="BF98" i="23"/>
  <c r="T98" i="23"/>
  <c r="R98" i="23"/>
  <c r="P98" i="23"/>
  <c r="BK98" i="23"/>
  <c r="J98" i="23"/>
  <c r="BE98" i="23" s="1"/>
  <c r="BI96" i="23"/>
  <c r="BH96" i="23"/>
  <c r="BG96" i="23"/>
  <c r="BF96" i="23"/>
  <c r="T96" i="23"/>
  <c r="R96" i="23"/>
  <c r="P96" i="23"/>
  <c r="BK96" i="23"/>
  <c r="J96" i="23"/>
  <c r="BE96" i="23"/>
  <c r="BI94" i="23"/>
  <c r="BH94" i="23"/>
  <c r="BG94" i="23"/>
  <c r="BF94" i="23"/>
  <c r="T94" i="23"/>
  <c r="T91" i="23" s="1"/>
  <c r="T90" i="23" s="1"/>
  <c r="R94" i="23"/>
  <c r="P94" i="23"/>
  <c r="BK94" i="23"/>
  <c r="J94" i="23"/>
  <c r="BE94" i="23" s="1"/>
  <c r="BI92" i="23"/>
  <c r="BH92" i="23"/>
  <c r="BG92" i="23"/>
  <c r="BF92" i="23"/>
  <c r="T92" i="23"/>
  <c r="R92" i="23"/>
  <c r="P92" i="23"/>
  <c r="BK92" i="23"/>
  <c r="J92" i="23"/>
  <c r="BE92" i="23" s="1"/>
  <c r="J85" i="23"/>
  <c r="F85" i="23"/>
  <c r="F83" i="23"/>
  <c r="E81" i="23"/>
  <c r="J55" i="23"/>
  <c r="F55" i="23"/>
  <c r="F53" i="23"/>
  <c r="E51" i="23"/>
  <c r="J20" i="23"/>
  <c r="E20" i="23"/>
  <c r="J19" i="23"/>
  <c r="J14" i="23"/>
  <c r="E7" i="23"/>
  <c r="E47" i="23" s="1"/>
  <c r="AY73" i="1"/>
  <c r="AX73" i="1"/>
  <c r="BI193" i="22"/>
  <c r="BH193" i="22"/>
  <c r="BG193" i="22"/>
  <c r="BF193" i="22"/>
  <c r="T193" i="22"/>
  <c r="T192" i="22" s="1"/>
  <c r="R193" i="22"/>
  <c r="R192" i="22" s="1"/>
  <c r="P193" i="22"/>
  <c r="P192" i="22" s="1"/>
  <c r="BK193" i="22"/>
  <c r="BK192" i="22" s="1"/>
  <c r="J192" i="22" s="1"/>
  <c r="J71" i="22" s="1"/>
  <c r="J193" i="22"/>
  <c r="BE193" i="22"/>
  <c r="BI190" i="22"/>
  <c r="BH190" i="22"/>
  <c r="BG190" i="22"/>
  <c r="BF190" i="22"/>
  <c r="T190" i="22"/>
  <c r="T189" i="22" s="1"/>
  <c r="R190" i="22"/>
  <c r="R189" i="22" s="1"/>
  <c r="R188" i="22" s="1"/>
  <c r="P190" i="22"/>
  <c r="P189" i="22" s="1"/>
  <c r="P188" i="22" s="1"/>
  <c r="BK190" i="22"/>
  <c r="BK189" i="22"/>
  <c r="J189" i="22" s="1"/>
  <c r="J70" i="22" s="1"/>
  <c r="J190" i="22"/>
  <c r="BE190" i="22" s="1"/>
  <c r="BI186" i="22"/>
  <c r="BH186" i="22"/>
  <c r="BG186" i="22"/>
  <c r="BF186" i="22"/>
  <c r="T186" i="22"/>
  <c r="T185" i="22" s="1"/>
  <c r="R186" i="22"/>
  <c r="R185" i="22" s="1"/>
  <c r="P186" i="22"/>
  <c r="P185" i="22" s="1"/>
  <c r="BK186" i="22"/>
  <c r="BK185" i="22" s="1"/>
  <c r="J185" i="22" s="1"/>
  <c r="J68" i="22" s="1"/>
  <c r="J186" i="22"/>
  <c r="BE186" i="22" s="1"/>
  <c r="BI183" i="22"/>
  <c r="BH183" i="22"/>
  <c r="BG183" i="22"/>
  <c r="BF183" i="22"/>
  <c r="T183" i="22"/>
  <c r="R183" i="22"/>
  <c r="P183" i="22"/>
  <c r="BK183" i="22"/>
  <c r="J183" i="22"/>
  <c r="BE183" i="22" s="1"/>
  <c r="BI181" i="22"/>
  <c r="BH181" i="22"/>
  <c r="BG181" i="22"/>
  <c r="BF181" i="22"/>
  <c r="T181" i="22"/>
  <c r="T180" i="22" s="1"/>
  <c r="R181" i="22"/>
  <c r="P181" i="22"/>
  <c r="P180" i="22" s="1"/>
  <c r="BK181" i="22"/>
  <c r="BK180" i="22" s="1"/>
  <c r="J180" i="22" s="1"/>
  <c r="J67" i="22" s="1"/>
  <c r="J181" i="22"/>
  <c r="BE181" i="22" s="1"/>
  <c r="BI178" i="22"/>
  <c r="BH178" i="22"/>
  <c r="BG178" i="22"/>
  <c r="BF178" i="22"/>
  <c r="T178" i="22"/>
  <c r="R178" i="22"/>
  <c r="P178" i="22"/>
  <c r="BK178" i="22"/>
  <c r="J178" i="22"/>
  <c r="BE178" i="22" s="1"/>
  <c r="BI176" i="22"/>
  <c r="BH176" i="22"/>
  <c r="BG176" i="22"/>
  <c r="BF176" i="22"/>
  <c r="T176" i="22"/>
  <c r="R176" i="22"/>
  <c r="P176" i="22"/>
  <c r="BK176" i="22"/>
  <c r="J176" i="22"/>
  <c r="BE176" i="22" s="1"/>
  <c r="BI174" i="22"/>
  <c r="BH174" i="22"/>
  <c r="BG174" i="22"/>
  <c r="BF174" i="22"/>
  <c r="T174" i="22"/>
  <c r="R174" i="22"/>
  <c r="P174" i="22"/>
  <c r="BK174" i="22"/>
  <c r="J174" i="22"/>
  <c r="BE174" i="22" s="1"/>
  <c r="BI172" i="22"/>
  <c r="BH172" i="22"/>
  <c r="BG172" i="22"/>
  <c r="BF172" i="22"/>
  <c r="T172" i="22"/>
  <c r="R172" i="22"/>
  <c r="P172" i="22"/>
  <c r="BK172" i="22"/>
  <c r="J172" i="22"/>
  <c r="BE172" i="22" s="1"/>
  <c r="BI170" i="22"/>
  <c r="BH170" i="22"/>
  <c r="BG170" i="22"/>
  <c r="BF170" i="22"/>
  <c r="T170" i="22"/>
  <c r="R170" i="22"/>
  <c r="P170" i="22"/>
  <c r="BK170" i="22"/>
  <c r="J170" i="22"/>
  <c r="BE170" i="22" s="1"/>
  <c r="BI168" i="22"/>
  <c r="BH168" i="22"/>
  <c r="BG168" i="22"/>
  <c r="BF168" i="22"/>
  <c r="T168" i="22"/>
  <c r="R168" i="22"/>
  <c r="P168" i="22"/>
  <c r="BK168" i="22"/>
  <c r="J168" i="22"/>
  <c r="BE168" i="22" s="1"/>
  <c r="BI166" i="22"/>
  <c r="BH166" i="22"/>
  <c r="BG166" i="22"/>
  <c r="BF166" i="22"/>
  <c r="T166" i="22"/>
  <c r="R166" i="22"/>
  <c r="P166" i="22"/>
  <c r="BK166" i="22"/>
  <c r="J166" i="22"/>
  <c r="BE166" i="22" s="1"/>
  <c r="BI164" i="22"/>
  <c r="BH164" i="22"/>
  <c r="BG164" i="22"/>
  <c r="BF164" i="22"/>
  <c r="T164" i="22"/>
  <c r="R164" i="22"/>
  <c r="P164" i="22"/>
  <c r="BK164" i="22"/>
  <c r="J164" i="22"/>
  <c r="BE164" i="22" s="1"/>
  <c r="BI162" i="22"/>
  <c r="BH162" i="22"/>
  <c r="BG162" i="22"/>
  <c r="BF162" i="22"/>
  <c r="T162" i="22"/>
  <c r="R162" i="22"/>
  <c r="R161" i="22" s="1"/>
  <c r="P162" i="22"/>
  <c r="BK162" i="22"/>
  <c r="J162" i="22"/>
  <c r="BE162" i="22"/>
  <c r="BI159" i="22"/>
  <c r="BH159" i="22"/>
  <c r="BG159" i="22"/>
  <c r="BF159" i="22"/>
  <c r="T159" i="22"/>
  <c r="R159" i="22"/>
  <c r="P159" i="22"/>
  <c r="BK159" i="22"/>
  <c r="J159" i="22"/>
  <c r="BE159" i="22" s="1"/>
  <c r="BI157" i="22"/>
  <c r="BH157" i="22"/>
  <c r="BG157" i="22"/>
  <c r="BF157" i="22"/>
  <c r="T157" i="22"/>
  <c r="R157" i="22"/>
  <c r="P157" i="22"/>
  <c r="BK157" i="22"/>
  <c r="J157" i="22"/>
  <c r="BE157" i="22" s="1"/>
  <c r="BI155" i="22"/>
  <c r="BH155" i="22"/>
  <c r="BG155" i="22"/>
  <c r="BF155" i="22"/>
  <c r="T155" i="22"/>
  <c r="R155" i="22"/>
  <c r="P155" i="22"/>
  <c r="BK155" i="22"/>
  <c r="J155" i="22"/>
  <c r="BE155" i="22" s="1"/>
  <c r="BI153" i="22"/>
  <c r="BH153" i="22"/>
  <c r="BG153" i="22"/>
  <c r="BF153" i="22"/>
  <c r="T153" i="22"/>
  <c r="R153" i="22"/>
  <c r="P153" i="22"/>
  <c r="BK153" i="22"/>
  <c r="J153" i="22"/>
  <c r="BE153" i="22" s="1"/>
  <c r="BI151" i="22"/>
  <c r="BH151" i="22"/>
  <c r="BG151" i="22"/>
  <c r="BF151" i="22"/>
  <c r="T151" i="22"/>
  <c r="R151" i="22"/>
  <c r="P151" i="22"/>
  <c r="BK151" i="22"/>
  <c r="J151" i="22"/>
  <c r="BE151" i="22" s="1"/>
  <c r="BI149" i="22"/>
  <c r="BH149" i="22"/>
  <c r="BG149" i="22"/>
  <c r="BF149" i="22"/>
  <c r="T149" i="22"/>
  <c r="R149" i="22"/>
  <c r="P149" i="22"/>
  <c r="BK149" i="22"/>
  <c r="J149" i="22"/>
  <c r="BE149" i="22" s="1"/>
  <c r="BI147" i="22"/>
  <c r="BH147" i="22"/>
  <c r="BG147" i="22"/>
  <c r="BF147" i="22"/>
  <c r="T147" i="22"/>
  <c r="R147" i="22"/>
  <c r="P147" i="22"/>
  <c r="BK147" i="22"/>
  <c r="J147" i="22"/>
  <c r="BE147" i="22"/>
  <c r="BI145" i="22"/>
  <c r="BH145" i="22"/>
  <c r="BG145" i="22"/>
  <c r="BF145" i="22"/>
  <c r="T145" i="22"/>
  <c r="R145" i="22"/>
  <c r="P145" i="22"/>
  <c r="BK145" i="22"/>
  <c r="J145" i="22"/>
  <c r="BE145" i="22"/>
  <c r="BI143" i="22"/>
  <c r="BH143" i="22"/>
  <c r="BG143" i="22"/>
  <c r="BF143" i="22"/>
  <c r="T143" i="22"/>
  <c r="R143" i="22"/>
  <c r="P143" i="22"/>
  <c r="BK143" i="22"/>
  <c r="J143" i="22"/>
  <c r="BE143" i="22" s="1"/>
  <c r="BI141" i="22"/>
  <c r="BH141" i="22"/>
  <c r="BG141" i="22"/>
  <c r="BF141" i="22"/>
  <c r="T141" i="22"/>
  <c r="R141" i="22"/>
  <c r="P141" i="22"/>
  <c r="BK141" i="22"/>
  <c r="J141" i="22"/>
  <c r="BE141" i="22" s="1"/>
  <c r="BI139" i="22"/>
  <c r="BH139" i="22"/>
  <c r="BG139" i="22"/>
  <c r="BF139" i="22"/>
  <c r="T139" i="22"/>
  <c r="T138" i="22" s="1"/>
  <c r="R139" i="22"/>
  <c r="P139" i="22"/>
  <c r="BK139" i="22"/>
  <c r="J139" i="22"/>
  <c r="BE139" i="22" s="1"/>
  <c r="BI136" i="22"/>
  <c r="BH136" i="22"/>
  <c r="BG136" i="22"/>
  <c r="BF136" i="22"/>
  <c r="T136" i="22"/>
  <c r="R136" i="22"/>
  <c r="P136" i="22"/>
  <c r="BK136" i="22"/>
  <c r="J136" i="22"/>
  <c r="BE136" i="22"/>
  <c r="BI134" i="22"/>
  <c r="BH134" i="22"/>
  <c r="BG134" i="22"/>
  <c r="BF134" i="22"/>
  <c r="T134" i="22"/>
  <c r="R134" i="22"/>
  <c r="P134" i="22"/>
  <c r="BK134" i="22"/>
  <c r="J134" i="22"/>
  <c r="BE134" i="22" s="1"/>
  <c r="BI132" i="22"/>
  <c r="BH132" i="22"/>
  <c r="BG132" i="22"/>
  <c r="BF132" i="22"/>
  <c r="T132" i="22"/>
  <c r="R132" i="22"/>
  <c r="P132" i="22"/>
  <c r="BK132" i="22"/>
  <c r="J132" i="22"/>
  <c r="BE132" i="22"/>
  <c r="BI130" i="22"/>
  <c r="BH130" i="22"/>
  <c r="BG130" i="22"/>
  <c r="BF130" i="22"/>
  <c r="T130" i="22"/>
  <c r="R130" i="22"/>
  <c r="P130" i="22"/>
  <c r="BK130" i="22"/>
  <c r="J130" i="22"/>
  <c r="BE130" i="22" s="1"/>
  <c r="BI128" i="22"/>
  <c r="BH128" i="22"/>
  <c r="BG128" i="22"/>
  <c r="BF128" i="22"/>
  <c r="T128" i="22"/>
  <c r="R128" i="22"/>
  <c r="P128" i="22"/>
  <c r="BK128" i="22"/>
  <c r="J128" i="22"/>
  <c r="BE128" i="22" s="1"/>
  <c r="BI126" i="22"/>
  <c r="BH126" i="22"/>
  <c r="BG126" i="22"/>
  <c r="BF126" i="22"/>
  <c r="T126" i="22"/>
  <c r="R126" i="22"/>
  <c r="P126" i="22"/>
  <c r="BK126" i="22"/>
  <c r="J126" i="22"/>
  <c r="BE126" i="22" s="1"/>
  <c r="BI124" i="22"/>
  <c r="BH124" i="22"/>
  <c r="BG124" i="22"/>
  <c r="BF124" i="22"/>
  <c r="T124" i="22"/>
  <c r="T123" i="22"/>
  <c r="R124" i="22"/>
  <c r="P124" i="22"/>
  <c r="P123" i="22" s="1"/>
  <c r="BK124" i="22"/>
  <c r="J124" i="22"/>
  <c r="BE124" i="22" s="1"/>
  <c r="BI121" i="22"/>
  <c r="BH121" i="22"/>
  <c r="BG121" i="22"/>
  <c r="BF121" i="22"/>
  <c r="T121" i="22"/>
  <c r="R121" i="22"/>
  <c r="P121" i="22"/>
  <c r="BK121" i="22"/>
  <c r="J121" i="22"/>
  <c r="BE121" i="22"/>
  <c r="BI119" i="22"/>
  <c r="BH119" i="22"/>
  <c r="BG119" i="22"/>
  <c r="BF119" i="22"/>
  <c r="T119" i="22"/>
  <c r="R119" i="22"/>
  <c r="P119" i="22"/>
  <c r="BK119" i="22"/>
  <c r="J119" i="22"/>
  <c r="BE119" i="22" s="1"/>
  <c r="BI117" i="22"/>
  <c r="BH117" i="22"/>
  <c r="BG117" i="22"/>
  <c r="BF117" i="22"/>
  <c r="T117" i="22"/>
  <c r="R117" i="22"/>
  <c r="P117" i="22"/>
  <c r="BK117" i="22"/>
  <c r="J117" i="22"/>
  <c r="BE117" i="22" s="1"/>
  <c r="BI115" i="22"/>
  <c r="BH115" i="22"/>
  <c r="BG115" i="22"/>
  <c r="BF115" i="22"/>
  <c r="T115" i="22"/>
  <c r="R115" i="22"/>
  <c r="R114" i="22" s="1"/>
  <c r="P115" i="22"/>
  <c r="BK115" i="22"/>
  <c r="J115" i="22"/>
  <c r="BE115" i="22"/>
  <c r="BI112" i="22"/>
  <c r="BH112" i="22"/>
  <c r="BG112" i="22"/>
  <c r="BF112" i="22"/>
  <c r="T112" i="22"/>
  <c r="R112" i="22"/>
  <c r="P112" i="22"/>
  <c r="BK112" i="22"/>
  <c r="J112" i="22"/>
  <c r="BE112" i="22" s="1"/>
  <c r="BI110" i="22"/>
  <c r="BH110" i="22"/>
  <c r="BG110" i="22"/>
  <c r="BF110" i="22"/>
  <c r="T110" i="22"/>
  <c r="R110" i="22"/>
  <c r="P110" i="22"/>
  <c r="BK110" i="22"/>
  <c r="J110" i="22"/>
  <c r="BE110" i="22" s="1"/>
  <c r="BI108" i="22"/>
  <c r="BH108" i="22"/>
  <c r="BG108" i="22"/>
  <c r="BF108" i="22"/>
  <c r="T108" i="22"/>
  <c r="R108" i="22"/>
  <c r="P108" i="22"/>
  <c r="BK108" i="22"/>
  <c r="J108" i="22"/>
  <c r="BE108" i="22"/>
  <c r="BI106" i="22"/>
  <c r="BH106" i="22"/>
  <c r="BG106" i="22"/>
  <c r="BF106" i="22"/>
  <c r="T106" i="22"/>
  <c r="R106" i="22"/>
  <c r="P106" i="22"/>
  <c r="BK106" i="22"/>
  <c r="J106" i="22"/>
  <c r="BE106" i="22"/>
  <c r="BI104" i="22"/>
  <c r="BH104" i="22"/>
  <c r="BG104" i="22"/>
  <c r="BF104" i="22"/>
  <c r="T104" i="22"/>
  <c r="R104" i="22"/>
  <c r="P104" i="22"/>
  <c r="BK104" i="22"/>
  <c r="J104" i="22"/>
  <c r="BE104" i="22" s="1"/>
  <c r="BI102" i="22"/>
  <c r="BH102" i="22"/>
  <c r="BG102" i="22"/>
  <c r="BF102" i="22"/>
  <c r="T102" i="22"/>
  <c r="R102" i="22"/>
  <c r="P102" i="22"/>
  <c r="BK102" i="22"/>
  <c r="J102" i="22"/>
  <c r="BE102" i="22" s="1"/>
  <c r="BI100" i="22"/>
  <c r="BH100" i="22"/>
  <c r="BG100" i="22"/>
  <c r="BF100" i="22"/>
  <c r="T100" i="22"/>
  <c r="R100" i="22"/>
  <c r="P100" i="22"/>
  <c r="BK100" i="22"/>
  <c r="J100" i="22"/>
  <c r="BE100" i="22" s="1"/>
  <c r="BI98" i="22"/>
  <c r="BH98" i="22"/>
  <c r="BG98" i="22"/>
  <c r="BF98" i="22"/>
  <c r="T98" i="22"/>
  <c r="R98" i="22"/>
  <c r="P98" i="22"/>
  <c r="BK98" i="22"/>
  <c r="J98" i="22"/>
  <c r="BE98" i="22"/>
  <c r="BI96" i="22"/>
  <c r="BH96" i="22"/>
  <c r="BG96" i="22"/>
  <c r="BF96" i="22"/>
  <c r="T96" i="22"/>
  <c r="T95" i="22" s="1"/>
  <c r="R96" i="22"/>
  <c r="R95" i="22"/>
  <c r="P96" i="22"/>
  <c r="BK96" i="22"/>
  <c r="J96" i="22"/>
  <c r="BE96" i="22" s="1"/>
  <c r="J89" i="22"/>
  <c r="F89" i="22"/>
  <c r="F87" i="22"/>
  <c r="E85" i="22"/>
  <c r="J55" i="22"/>
  <c r="F55" i="22"/>
  <c r="F53" i="22"/>
  <c r="E51" i="22"/>
  <c r="J20" i="22"/>
  <c r="E20" i="22"/>
  <c r="F90" i="22" s="1"/>
  <c r="J19" i="22"/>
  <c r="J14" i="22"/>
  <c r="J87" i="22" s="1"/>
  <c r="E7" i="22"/>
  <c r="E47" i="22" s="1"/>
  <c r="AY72" i="1"/>
  <c r="AX72" i="1"/>
  <c r="BI265" i="21"/>
  <c r="BH265" i="21"/>
  <c r="BG265" i="21"/>
  <c r="BF265" i="21"/>
  <c r="T265" i="21"/>
  <c r="T264" i="21" s="1"/>
  <c r="R265" i="21"/>
  <c r="R264" i="21"/>
  <c r="P265" i="21"/>
  <c r="P264" i="21" s="1"/>
  <c r="BK265" i="21"/>
  <c r="BK264" i="21" s="1"/>
  <c r="J264" i="21" s="1"/>
  <c r="J72" i="21" s="1"/>
  <c r="J265" i="21"/>
  <c r="BE265" i="21" s="1"/>
  <c r="BI262" i="21"/>
  <c r="BH262" i="21"/>
  <c r="BG262" i="21"/>
  <c r="BF262" i="21"/>
  <c r="T262" i="21"/>
  <c r="T261" i="21" s="1"/>
  <c r="R262" i="21"/>
  <c r="R261" i="21" s="1"/>
  <c r="R260" i="21" s="1"/>
  <c r="P262" i="21"/>
  <c r="P261" i="21" s="1"/>
  <c r="BK262" i="21"/>
  <c r="BK261" i="21"/>
  <c r="J261" i="21" s="1"/>
  <c r="J71" i="21" s="1"/>
  <c r="J262" i="21"/>
  <c r="BE262" i="21" s="1"/>
  <c r="BI258" i="21"/>
  <c r="BH258" i="21"/>
  <c r="BG258" i="21"/>
  <c r="BF258" i="21"/>
  <c r="T258" i="21"/>
  <c r="T257" i="21"/>
  <c r="R258" i="21"/>
  <c r="R257" i="21" s="1"/>
  <c r="P258" i="21"/>
  <c r="P257" i="21" s="1"/>
  <c r="BK258" i="21"/>
  <c r="BK257" i="21" s="1"/>
  <c r="J257" i="21" s="1"/>
  <c r="J69" i="21" s="1"/>
  <c r="J258" i="21"/>
  <c r="BE258" i="21" s="1"/>
  <c r="BI255" i="21"/>
  <c r="BH255" i="21"/>
  <c r="BG255" i="21"/>
  <c r="BF255" i="21"/>
  <c r="T255" i="21"/>
  <c r="R255" i="21"/>
  <c r="P255" i="21"/>
  <c r="BK255" i="21"/>
  <c r="J255" i="21"/>
  <c r="BE255" i="21" s="1"/>
  <c r="BI253" i="21"/>
  <c r="BH253" i="21"/>
  <c r="BG253" i="21"/>
  <c r="BF253" i="21"/>
  <c r="T253" i="21"/>
  <c r="T252" i="21" s="1"/>
  <c r="R253" i="21"/>
  <c r="R252" i="21" s="1"/>
  <c r="P253" i="21"/>
  <c r="P252" i="21" s="1"/>
  <c r="BK253" i="21"/>
  <c r="J253" i="21"/>
  <c r="BE253" i="21"/>
  <c r="BI250" i="21"/>
  <c r="BH250" i="21"/>
  <c r="BG250" i="21"/>
  <c r="BF250" i="21"/>
  <c r="T250" i="21"/>
  <c r="R250" i="21"/>
  <c r="P250" i="21"/>
  <c r="BK250" i="21"/>
  <c r="J250" i="21"/>
  <c r="BE250" i="21" s="1"/>
  <c r="BI248" i="21"/>
  <c r="BH248" i="21"/>
  <c r="BG248" i="21"/>
  <c r="BF248" i="21"/>
  <c r="T248" i="21"/>
  <c r="R248" i="21"/>
  <c r="P248" i="21"/>
  <c r="BK248" i="21"/>
  <c r="J248" i="21"/>
  <c r="BE248" i="21"/>
  <c r="BI246" i="21"/>
  <c r="BH246" i="21"/>
  <c r="BG246" i="21"/>
  <c r="BF246" i="21"/>
  <c r="T246" i="21"/>
  <c r="R246" i="21"/>
  <c r="P246" i="21"/>
  <c r="BK246" i="21"/>
  <c r="J246" i="21"/>
  <c r="BE246" i="21" s="1"/>
  <c r="BI244" i="21"/>
  <c r="BH244" i="21"/>
  <c r="BG244" i="21"/>
  <c r="BF244" i="21"/>
  <c r="T244" i="21"/>
  <c r="R244" i="21"/>
  <c r="P244" i="21"/>
  <c r="BK244" i="21"/>
  <c r="J244" i="21"/>
  <c r="BE244" i="21" s="1"/>
  <c r="BI242" i="21"/>
  <c r="BH242" i="21"/>
  <c r="BG242" i="21"/>
  <c r="BF242" i="21"/>
  <c r="T242" i="21"/>
  <c r="R242" i="21"/>
  <c r="P242" i="21"/>
  <c r="BK242" i="21"/>
  <c r="J242" i="21"/>
  <c r="BE242" i="21" s="1"/>
  <c r="BI240" i="21"/>
  <c r="BH240" i="21"/>
  <c r="BG240" i="21"/>
  <c r="BF240" i="21"/>
  <c r="T240" i="21"/>
  <c r="R240" i="21"/>
  <c r="P240" i="21"/>
  <c r="BK240" i="21"/>
  <c r="J240" i="21"/>
  <c r="BE240" i="21" s="1"/>
  <c r="BI238" i="21"/>
  <c r="BH238" i="21"/>
  <c r="BG238" i="21"/>
  <c r="BF238" i="21"/>
  <c r="T238" i="21"/>
  <c r="R238" i="21"/>
  <c r="P238" i="21"/>
  <c r="BK238" i="21"/>
  <c r="J238" i="21"/>
  <c r="BE238" i="21" s="1"/>
  <c r="BI236" i="21"/>
  <c r="BH236" i="21"/>
  <c r="BG236" i="21"/>
  <c r="BF236" i="21"/>
  <c r="T236" i="21"/>
  <c r="R236" i="21"/>
  <c r="P236" i="21"/>
  <c r="BK236" i="21"/>
  <c r="J236" i="21"/>
  <c r="BE236" i="21" s="1"/>
  <c r="BI234" i="21"/>
  <c r="BH234" i="21"/>
  <c r="BG234" i="21"/>
  <c r="BF234" i="21"/>
  <c r="T234" i="21"/>
  <c r="R234" i="21"/>
  <c r="P234" i="21"/>
  <c r="BK234" i="21"/>
  <c r="J234" i="21"/>
  <c r="BE234" i="21" s="1"/>
  <c r="BI232" i="21"/>
  <c r="BH232" i="21"/>
  <c r="BG232" i="21"/>
  <c r="BF232" i="21"/>
  <c r="T232" i="21"/>
  <c r="R232" i="21"/>
  <c r="P232" i="21"/>
  <c r="BK232" i="21"/>
  <c r="J232" i="21"/>
  <c r="BE232" i="21" s="1"/>
  <c r="BI230" i="21"/>
  <c r="BH230" i="21"/>
  <c r="BG230" i="21"/>
  <c r="BF230" i="21"/>
  <c r="T230" i="21"/>
  <c r="R230" i="21"/>
  <c r="P230" i="21"/>
  <c r="BK230" i="21"/>
  <c r="J230" i="21"/>
  <c r="BE230" i="21" s="1"/>
  <c r="BI228" i="21"/>
  <c r="BH228" i="21"/>
  <c r="BG228" i="21"/>
  <c r="BF228" i="21"/>
  <c r="T228" i="21"/>
  <c r="R228" i="21"/>
  <c r="P228" i="21"/>
  <c r="BK228" i="21"/>
  <c r="J228" i="21"/>
  <c r="BE228" i="21"/>
  <c r="BI226" i="21"/>
  <c r="BH226" i="21"/>
  <c r="BG226" i="21"/>
  <c r="BF226" i="21"/>
  <c r="T226" i="21"/>
  <c r="R226" i="21"/>
  <c r="P226" i="21"/>
  <c r="BK226" i="21"/>
  <c r="J226" i="21"/>
  <c r="BE226" i="21" s="1"/>
  <c r="BI224" i="21"/>
  <c r="BH224" i="21"/>
  <c r="BG224" i="21"/>
  <c r="BF224" i="21"/>
  <c r="T224" i="21"/>
  <c r="R224" i="21"/>
  <c r="P224" i="21"/>
  <c r="BK224" i="21"/>
  <c r="J224" i="21"/>
  <c r="BE224" i="21" s="1"/>
  <c r="BI222" i="21"/>
  <c r="BH222" i="21"/>
  <c r="BG222" i="21"/>
  <c r="BF222" i="21"/>
  <c r="T222" i="21"/>
  <c r="R222" i="21"/>
  <c r="P222" i="21"/>
  <c r="BK222" i="21"/>
  <c r="J222" i="21"/>
  <c r="BE222" i="21" s="1"/>
  <c r="BI220" i="21"/>
  <c r="BH220" i="21"/>
  <c r="BG220" i="21"/>
  <c r="BF220" i="21"/>
  <c r="T220" i="21"/>
  <c r="R220" i="21"/>
  <c r="P220" i="21"/>
  <c r="BK220" i="21"/>
  <c r="J220" i="21"/>
  <c r="BE220" i="21"/>
  <c r="BI218" i="21"/>
  <c r="BH218" i="21"/>
  <c r="BG218" i="21"/>
  <c r="BF218" i="21"/>
  <c r="T218" i="21"/>
  <c r="R218" i="21"/>
  <c r="P218" i="21"/>
  <c r="BK218" i="21"/>
  <c r="J218" i="21"/>
  <c r="BE218" i="21" s="1"/>
  <c r="BI216" i="21"/>
  <c r="BH216" i="21"/>
  <c r="BG216" i="21"/>
  <c r="BF216" i="21"/>
  <c r="T216" i="21"/>
  <c r="R216" i="21"/>
  <c r="P216" i="21"/>
  <c r="BK216" i="21"/>
  <c r="J216" i="21"/>
  <c r="BE216" i="21"/>
  <c r="BI214" i="21"/>
  <c r="BH214" i="21"/>
  <c r="BG214" i="21"/>
  <c r="BF214" i="21"/>
  <c r="T214" i="21"/>
  <c r="R214" i="21"/>
  <c r="P214" i="21"/>
  <c r="BK214" i="21"/>
  <c r="J214" i="21"/>
  <c r="BE214" i="21" s="1"/>
  <c r="BI212" i="21"/>
  <c r="BH212" i="21"/>
  <c r="BG212" i="21"/>
  <c r="BF212" i="21"/>
  <c r="T212" i="21"/>
  <c r="R212" i="21"/>
  <c r="P212" i="21"/>
  <c r="BK212" i="21"/>
  <c r="J212" i="21"/>
  <c r="BE212" i="21" s="1"/>
  <c r="BI209" i="21"/>
  <c r="BH209" i="21"/>
  <c r="BG209" i="21"/>
  <c r="BF209" i="21"/>
  <c r="T209" i="21"/>
  <c r="R209" i="21"/>
  <c r="P209" i="21"/>
  <c r="BK209" i="21"/>
  <c r="J209" i="21"/>
  <c r="BE209" i="21" s="1"/>
  <c r="BI207" i="21"/>
  <c r="BH207" i="21"/>
  <c r="BG207" i="21"/>
  <c r="BF207" i="21"/>
  <c r="T207" i="21"/>
  <c r="R207" i="21"/>
  <c r="P207" i="21"/>
  <c r="BK207" i="21"/>
  <c r="J207" i="21"/>
  <c r="BE207" i="21" s="1"/>
  <c r="BI205" i="21"/>
  <c r="BH205" i="21"/>
  <c r="BG205" i="21"/>
  <c r="BF205" i="21"/>
  <c r="T205" i="21"/>
  <c r="R205" i="21"/>
  <c r="P205" i="21"/>
  <c r="BK205" i="21"/>
  <c r="J205" i="21"/>
  <c r="BE205" i="21" s="1"/>
  <c r="BI203" i="21"/>
  <c r="BH203" i="21"/>
  <c r="BG203" i="21"/>
  <c r="BF203" i="21"/>
  <c r="T203" i="21"/>
  <c r="R203" i="21"/>
  <c r="P203" i="21"/>
  <c r="BK203" i="21"/>
  <c r="J203" i="21"/>
  <c r="BE203" i="21" s="1"/>
  <c r="BI201" i="21"/>
  <c r="BH201" i="21"/>
  <c r="BG201" i="21"/>
  <c r="BF201" i="21"/>
  <c r="T201" i="21"/>
  <c r="R201" i="21"/>
  <c r="P201" i="21"/>
  <c r="BK201" i="21"/>
  <c r="J201" i="21"/>
  <c r="BE201" i="21" s="1"/>
  <c r="BI199" i="21"/>
  <c r="BH199" i="21"/>
  <c r="BG199" i="21"/>
  <c r="BF199" i="21"/>
  <c r="T199" i="21"/>
  <c r="R199" i="21"/>
  <c r="P199" i="21"/>
  <c r="BK199" i="21"/>
  <c r="J199" i="21"/>
  <c r="BE199" i="21" s="1"/>
  <c r="BI197" i="21"/>
  <c r="BH197" i="21"/>
  <c r="BG197" i="21"/>
  <c r="BF197" i="21"/>
  <c r="T197" i="21"/>
  <c r="R197" i="21"/>
  <c r="P197" i="21"/>
  <c r="BK197" i="21"/>
  <c r="J197" i="21"/>
  <c r="BE197" i="21" s="1"/>
  <c r="BI195" i="21"/>
  <c r="BH195" i="21"/>
  <c r="BG195" i="21"/>
  <c r="BF195" i="21"/>
  <c r="T195" i="21"/>
  <c r="R195" i="21"/>
  <c r="P195" i="21"/>
  <c r="BK195" i="21"/>
  <c r="J195" i="21"/>
  <c r="BE195" i="21" s="1"/>
  <c r="BI193" i="21"/>
  <c r="BH193" i="21"/>
  <c r="BG193" i="21"/>
  <c r="BF193" i="21"/>
  <c r="T193" i="21"/>
  <c r="R193" i="21"/>
  <c r="P193" i="21"/>
  <c r="BK193" i="21"/>
  <c r="J193" i="21"/>
  <c r="BE193" i="21" s="1"/>
  <c r="BI191" i="21"/>
  <c r="BH191" i="21"/>
  <c r="BG191" i="21"/>
  <c r="BF191" i="21"/>
  <c r="T191" i="21"/>
  <c r="R191" i="21"/>
  <c r="P191" i="21"/>
  <c r="BK191" i="21"/>
  <c r="J191" i="21"/>
  <c r="BE191" i="21" s="1"/>
  <c r="BI189" i="21"/>
  <c r="BH189" i="21"/>
  <c r="BG189" i="21"/>
  <c r="BF189" i="21"/>
  <c r="T189" i="21"/>
  <c r="R189" i="21"/>
  <c r="P189" i="21"/>
  <c r="BK189" i="21"/>
  <c r="J189" i="21"/>
  <c r="BE189" i="21" s="1"/>
  <c r="BI187" i="21"/>
  <c r="BH187" i="21"/>
  <c r="BG187" i="21"/>
  <c r="BF187" i="21"/>
  <c r="T187" i="21"/>
  <c r="R187" i="21"/>
  <c r="P187" i="21"/>
  <c r="BK187" i="21"/>
  <c r="J187" i="21"/>
  <c r="BE187" i="21" s="1"/>
  <c r="BI185" i="21"/>
  <c r="BH185" i="21"/>
  <c r="BG185" i="21"/>
  <c r="BF185" i="21"/>
  <c r="T185" i="21"/>
  <c r="R185" i="21"/>
  <c r="P185" i="21"/>
  <c r="BK185" i="21"/>
  <c r="J185" i="21"/>
  <c r="BE185" i="21" s="1"/>
  <c r="BI183" i="21"/>
  <c r="BH183" i="21"/>
  <c r="BG183" i="21"/>
  <c r="BF183" i="21"/>
  <c r="T183" i="21"/>
  <c r="R183" i="21"/>
  <c r="P183" i="21"/>
  <c r="BK183" i="21"/>
  <c r="J183" i="21"/>
  <c r="BE183" i="21" s="1"/>
  <c r="BI181" i="21"/>
  <c r="BH181" i="21"/>
  <c r="BG181" i="21"/>
  <c r="BF181" i="21"/>
  <c r="T181" i="21"/>
  <c r="R181" i="21"/>
  <c r="P181" i="21"/>
  <c r="BK181" i="21"/>
  <c r="J181" i="21"/>
  <c r="BE181" i="21" s="1"/>
  <c r="BI179" i="21"/>
  <c r="BH179" i="21"/>
  <c r="BG179" i="21"/>
  <c r="BF179" i="21"/>
  <c r="T179" i="21"/>
  <c r="R179" i="21"/>
  <c r="P179" i="21"/>
  <c r="BK179" i="21"/>
  <c r="J179" i="21"/>
  <c r="BE179" i="21" s="1"/>
  <c r="BI177" i="21"/>
  <c r="BH177" i="21"/>
  <c r="BG177" i="21"/>
  <c r="BF177" i="21"/>
  <c r="T177" i="21"/>
  <c r="R177" i="21"/>
  <c r="P177" i="21"/>
  <c r="BK177" i="21"/>
  <c r="J177" i="21"/>
  <c r="BE177" i="21"/>
  <c r="BI175" i="21"/>
  <c r="BH175" i="21"/>
  <c r="BG175" i="21"/>
  <c r="BF175" i="21"/>
  <c r="T175" i="21"/>
  <c r="R175" i="21"/>
  <c r="P175" i="21"/>
  <c r="BK175" i="21"/>
  <c r="J175" i="21"/>
  <c r="BE175" i="21" s="1"/>
  <c r="BI173" i="21"/>
  <c r="BH173" i="21"/>
  <c r="BG173" i="21"/>
  <c r="BF173" i="21"/>
  <c r="T173" i="21"/>
  <c r="R173" i="21"/>
  <c r="P173" i="21"/>
  <c r="BK173" i="21"/>
  <c r="J173" i="21"/>
  <c r="BE173" i="21"/>
  <c r="BI171" i="21"/>
  <c r="BH171" i="21"/>
  <c r="BG171" i="21"/>
  <c r="BF171" i="21"/>
  <c r="T171" i="21"/>
  <c r="R171" i="21"/>
  <c r="P171" i="21"/>
  <c r="BK171" i="21"/>
  <c r="J171" i="21"/>
  <c r="BE171" i="21" s="1"/>
  <c r="BI169" i="21"/>
  <c r="BH169" i="21"/>
  <c r="BG169" i="21"/>
  <c r="BF169" i="21"/>
  <c r="T169" i="21"/>
  <c r="R169" i="21"/>
  <c r="P169" i="21"/>
  <c r="BK169" i="21"/>
  <c r="J169" i="21"/>
  <c r="BE169" i="21" s="1"/>
  <c r="BI167" i="21"/>
  <c r="BH167" i="21"/>
  <c r="BG167" i="21"/>
  <c r="BF167" i="21"/>
  <c r="T167" i="21"/>
  <c r="R167" i="21"/>
  <c r="R166" i="21" s="1"/>
  <c r="P167" i="21"/>
  <c r="BK167" i="21"/>
  <c r="J167" i="21"/>
  <c r="BE167" i="21" s="1"/>
  <c r="BI164" i="21"/>
  <c r="BH164" i="21"/>
  <c r="BG164" i="21"/>
  <c r="BF164" i="21"/>
  <c r="T164" i="21"/>
  <c r="R164" i="21"/>
  <c r="P164" i="21"/>
  <c r="BK164" i="21"/>
  <c r="J164" i="21"/>
  <c r="BE164" i="21" s="1"/>
  <c r="BI162" i="21"/>
  <c r="BH162" i="21"/>
  <c r="BG162" i="21"/>
  <c r="BF162" i="21"/>
  <c r="T162" i="21"/>
  <c r="R162" i="21"/>
  <c r="P162" i="21"/>
  <c r="BK162" i="21"/>
  <c r="J162" i="21"/>
  <c r="BE162" i="21" s="1"/>
  <c r="BI160" i="21"/>
  <c r="BH160" i="21"/>
  <c r="BG160" i="21"/>
  <c r="BF160" i="21"/>
  <c r="T160" i="21"/>
  <c r="R160" i="21"/>
  <c r="P160" i="21"/>
  <c r="BK160" i="21"/>
  <c r="J160" i="21"/>
  <c r="BE160" i="21" s="1"/>
  <c r="BI158" i="21"/>
  <c r="BH158" i="21"/>
  <c r="BG158" i="21"/>
  <c r="BF158" i="21"/>
  <c r="T158" i="21"/>
  <c r="R158" i="21"/>
  <c r="P158" i="21"/>
  <c r="BK158" i="21"/>
  <c r="J158" i="21"/>
  <c r="BE158" i="21"/>
  <c r="BI156" i="21"/>
  <c r="BH156" i="21"/>
  <c r="BG156" i="21"/>
  <c r="BF156" i="21"/>
  <c r="T156" i="21"/>
  <c r="R156" i="21"/>
  <c r="P156" i="21"/>
  <c r="BK156" i="21"/>
  <c r="J156" i="21"/>
  <c r="BE156" i="21" s="1"/>
  <c r="BI154" i="21"/>
  <c r="BH154" i="21"/>
  <c r="BG154" i="21"/>
  <c r="BF154" i="21"/>
  <c r="T154" i="21"/>
  <c r="R154" i="21"/>
  <c r="P154" i="21"/>
  <c r="BK154" i="21"/>
  <c r="J154" i="21"/>
  <c r="BE154" i="21"/>
  <c r="BI152" i="21"/>
  <c r="BH152" i="21"/>
  <c r="BG152" i="21"/>
  <c r="BF152" i="21"/>
  <c r="T152" i="21"/>
  <c r="R152" i="21"/>
  <c r="P152" i="21"/>
  <c r="BK152" i="21"/>
  <c r="J152" i="21"/>
  <c r="BE152" i="21" s="1"/>
  <c r="BI150" i="21"/>
  <c r="BH150" i="21"/>
  <c r="BG150" i="21"/>
  <c r="BF150" i="21"/>
  <c r="T150" i="21"/>
  <c r="R150" i="21"/>
  <c r="P150" i="21"/>
  <c r="BK150" i="21"/>
  <c r="J150" i="21"/>
  <c r="BE150" i="21" s="1"/>
  <c r="BI148" i="21"/>
  <c r="BH148" i="21"/>
  <c r="BG148" i="21"/>
  <c r="BF148" i="21"/>
  <c r="T148" i="21"/>
  <c r="T147" i="21" s="1"/>
  <c r="R148" i="21"/>
  <c r="R147" i="21" s="1"/>
  <c r="P148" i="21"/>
  <c r="BK148" i="21"/>
  <c r="J148" i="21"/>
  <c r="BE148" i="21" s="1"/>
  <c r="BI145" i="21"/>
  <c r="BH145" i="21"/>
  <c r="BG145" i="21"/>
  <c r="BF145" i="21"/>
  <c r="T145" i="21"/>
  <c r="R145" i="21"/>
  <c r="P145" i="21"/>
  <c r="BK145" i="21"/>
  <c r="J145" i="21"/>
  <c r="BE145" i="21" s="1"/>
  <c r="BI143" i="21"/>
  <c r="BH143" i="21"/>
  <c r="BG143" i="21"/>
  <c r="BF143" i="21"/>
  <c r="T143" i="21"/>
  <c r="R143" i="21"/>
  <c r="P143" i="21"/>
  <c r="BK143" i="21"/>
  <c r="J143" i="21"/>
  <c r="BE143" i="21" s="1"/>
  <c r="BI141" i="21"/>
  <c r="BH141" i="21"/>
  <c r="BG141" i="21"/>
  <c r="BF141" i="21"/>
  <c r="T141" i="21"/>
  <c r="R141" i="21"/>
  <c r="P141" i="21"/>
  <c r="BK141" i="21"/>
  <c r="J141" i="21"/>
  <c r="BE141" i="21" s="1"/>
  <c r="BI139" i="21"/>
  <c r="BH139" i="21"/>
  <c r="BG139" i="21"/>
  <c r="BF139" i="21"/>
  <c r="T139" i="21"/>
  <c r="R139" i="21"/>
  <c r="P139" i="21"/>
  <c r="BK139" i="21"/>
  <c r="J139" i="21"/>
  <c r="BE139" i="21"/>
  <c r="BI137" i="21"/>
  <c r="BH137" i="21"/>
  <c r="BG137" i="21"/>
  <c r="BF137" i="21"/>
  <c r="T137" i="21"/>
  <c r="R137" i="21"/>
  <c r="P137" i="21"/>
  <c r="BK137" i="21"/>
  <c r="J137" i="21"/>
  <c r="BE137" i="21" s="1"/>
  <c r="BI135" i="21"/>
  <c r="BH135" i="21"/>
  <c r="BG135" i="21"/>
  <c r="BF135" i="21"/>
  <c r="T135" i="21"/>
  <c r="R135" i="21"/>
  <c r="P135" i="21"/>
  <c r="BK135" i="21"/>
  <c r="J135" i="21"/>
  <c r="BE135" i="21"/>
  <c r="BI133" i="21"/>
  <c r="BH133" i="21"/>
  <c r="BG133" i="21"/>
  <c r="BF133" i="21"/>
  <c r="T133" i="21"/>
  <c r="R133" i="21"/>
  <c r="R132" i="21" s="1"/>
  <c r="P133" i="21"/>
  <c r="P132" i="21" s="1"/>
  <c r="BK133" i="21"/>
  <c r="J133" i="21"/>
  <c r="BE133" i="21" s="1"/>
  <c r="BI130" i="21"/>
  <c r="BH130" i="21"/>
  <c r="BG130" i="21"/>
  <c r="BF130" i="21"/>
  <c r="T130" i="21"/>
  <c r="R130" i="21"/>
  <c r="P130" i="21"/>
  <c r="BK130" i="21"/>
  <c r="J130" i="21"/>
  <c r="BE130" i="21" s="1"/>
  <c r="BI128" i="21"/>
  <c r="BH128" i="21"/>
  <c r="BG128" i="21"/>
  <c r="BF128" i="21"/>
  <c r="T128" i="21"/>
  <c r="R128" i="21"/>
  <c r="P128" i="21"/>
  <c r="BK128" i="21"/>
  <c r="J128" i="21"/>
  <c r="BE128" i="21"/>
  <c r="BI126" i="21"/>
  <c r="BH126" i="21"/>
  <c r="BG126" i="21"/>
  <c r="BF126" i="21"/>
  <c r="T126" i="21"/>
  <c r="R126" i="21"/>
  <c r="P126" i="21"/>
  <c r="BK126" i="21"/>
  <c r="J126" i="21"/>
  <c r="BE126" i="21" s="1"/>
  <c r="BI124" i="21"/>
  <c r="BH124" i="21"/>
  <c r="BG124" i="21"/>
  <c r="BF124" i="21"/>
  <c r="T124" i="21"/>
  <c r="R124" i="21"/>
  <c r="P124" i="21"/>
  <c r="BK124" i="21"/>
  <c r="J124" i="21"/>
  <c r="BE124" i="21" s="1"/>
  <c r="BI122" i="21"/>
  <c r="BH122" i="21"/>
  <c r="BG122" i="21"/>
  <c r="BF122" i="21"/>
  <c r="T122" i="21"/>
  <c r="R122" i="21"/>
  <c r="P122" i="21"/>
  <c r="BK122" i="21"/>
  <c r="J122" i="21"/>
  <c r="BE122" i="21" s="1"/>
  <c r="BI120" i="21"/>
  <c r="BH120" i="21"/>
  <c r="BG120" i="21"/>
  <c r="BF120" i="21"/>
  <c r="T120" i="21"/>
  <c r="R120" i="21"/>
  <c r="P120" i="21"/>
  <c r="BK120" i="21"/>
  <c r="J120" i="21"/>
  <c r="BE120" i="21" s="1"/>
  <c r="BI118" i="21"/>
  <c r="BH118" i="21"/>
  <c r="BG118" i="21"/>
  <c r="BF118" i="21"/>
  <c r="T118" i="21"/>
  <c r="R118" i="21"/>
  <c r="P118" i="21"/>
  <c r="BK118" i="21"/>
  <c r="J118" i="21"/>
  <c r="BE118" i="21" s="1"/>
  <c r="BI116" i="21"/>
  <c r="BH116" i="21"/>
  <c r="BG116" i="21"/>
  <c r="BF116" i="21"/>
  <c r="T116" i="21"/>
  <c r="R116" i="21"/>
  <c r="P116" i="21"/>
  <c r="BK116" i="21"/>
  <c r="J116" i="21"/>
  <c r="BE116" i="21" s="1"/>
  <c r="BI114" i="21"/>
  <c r="BH114" i="21"/>
  <c r="BG114" i="21"/>
  <c r="BF114" i="21"/>
  <c r="T114" i="21"/>
  <c r="R114" i="21"/>
  <c r="P114" i="21"/>
  <c r="BK114" i="21"/>
  <c r="J114" i="21"/>
  <c r="BE114" i="21" s="1"/>
  <c r="BI112" i="21"/>
  <c r="BH112" i="21"/>
  <c r="BG112" i="21"/>
  <c r="BF112" i="21"/>
  <c r="T112" i="21"/>
  <c r="R112" i="21"/>
  <c r="P112" i="21"/>
  <c r="BK112" i="21"/>
  <c r="J112" i="21"/>
  <c r="BE112" i="21" s="1"/>
  <c r="BI109" i="21"/>
  <c r="BH109" i="21"/>
  <c r="BG109" i="21"/>
  <c r="BF109" i="21"/>
  <c r="T109" i="21"/>
  <c r="R109" i="21"/>
  <c r="P109" i="21"/>
  <c r="BK109" i="21"/>
  <c r="J109" i="21"/>
  <c r="BE109" i="21" s="1"/>
  <c r="BI107" i="21"/>
  <c r="BH107" i="21"/>
  <c r="BG107" i="21"/>
  <c r="BF107" i="21"/>
  <c r="T107" i="21"/>
  <c r="R107" i="21"/>
  <c r="P107" i="21"/>
  <c r="BK107" i="21"/>
  <c r="J107" i="21"/>
  <c r="BE107" i="21" s="1"/>
  <c r="BI105" i="21"/>
  <c r="BH105" i="21"/>
  <c r="BG105" i="21"/>
  <c r="BF105" i="21"/>
  <c r="T105" i="21"/>
  <c r="R105" i="21"/>
  <c r="P105" i="21"/>
  <c r="BK105" i="21"/>
  <c r="J105" i="21"/>
  <c r="BE105" i="21" s="1"/>
  <c r="BI103" i="21"/>
  <c r="BH103" i="21"/>
  <c r="BG103" i="21"/>
  <c r="BF103" i="21"/>
  <c r="T103" i="21"/>
  <c r="R103" i="21"/>
  <c r="P103" i="21"/>
  <c r="BK103" i="21"/>
  <c r="J103" i="21"/>
  <c r="BE103" i="21" s="1"/>
  <c r="BI101" i="21"/>
  <c r="BH101" i="21"/>
  <c r="BG101" i="21"/>
  <c r="BF101" i="21"/>
  <c r="T101" i="21"/>
  <c r="R101" i="21"/>
  <c r="P101" i="21"/>
  <c r="BK101" i="21"/>
  <c r="J101" i="21"/>
  <c r="BE101" i="21" s="1"/>
  <c r="BI99" i="21"/>
  <c r="BH99" i="21"/>
  <c r="BG99" i="21"/>
  <c r="BF99" i="21"/>
  <c r="T99" i="21"/>
  <c r="R99" i="21"/>
  <c r="P99" i="21"/>
  <c r="BK99" i="21"/>
  <c r="J99" i="21"/>
  <c r="BE99" i="21" s="1"/>
  <c r="BI97" i="21"/>
  <c r="BH97" i="21"/>
  <c r="BG97" i="21"/>
  <c r="BF97" i="21"/>
  <c r="T97" i="21"/>
  <c r="R97" i="21"/>
  <c r="P97" i="21"/>
  <c r="BK97" i="21"/>
  <c r="J97" i="21"/>
  <c r="BE97" i="21"/>
  <c r="J90" i="21"/>
  <c r="F90" i="21"/>
  <c r="F88" i="21"/>
  <c r="E86" i="21"/>
  <c r="J55" i="21"/>
  <c r="F55" i="21"/>
  <c r="F53" i="21"/>
  <c r="E51" i="21"/>
  <c r="J20" i="21"/>
  <c r="E20" i="21"/>
  <c r="F91" i="21" s="1"/>
  <c r="J19" i="21"/>
  <c r="J14" i="21"/>
  <c r="J88" i="21" s="1"/>
  <c r="E7" i="21"/>
  <c r="E82" i="21" s="1"/>
  <c r="AY71" i="1"/>
  <c r="AX71" i="1"/>
  <c r="BI184" i="20"/>
  <c r="BH184" i="20"/>
  <c r="BG184" i="20"/>
  <c r="BF184" i="20"/>
  <c r="T184" i="20"/>
  <c r="R184" i="20"/>
  <c r="P184" i="20"/>
  <c r="BK184" i="20"/>
  <c r="J184" i="20"/>
  <c r="BE184" i="20" s="1"/>
  <c r="BI183" i="20"/>
  <c r="BH183" i="20"/>
  <c r="BG183" i="20"/>
  <c r="BF183" i="20"/>
  <c r="T183" i="20"/>
  <c r="R183" i="20"/>
  <c r="P183" i="20"/>
  <c r="BK183" i="20"/>
  <c r="J183" i="20"/>
  <c r="BE183" i="20" s="1"/>
  <c r="BI182" i="20"/>
  <c r="BH182" i="20"/>
  <c r="BG182" i="20"/>
  <c r="BF182" i="20"/>
  <c r="T182" i="20"/>
  <c r="R182" i="20"/>
  <c r="P182" i="20"/>
  <c r="BK182" i="20"/>
  <c r="J182" i="20"/>
  <c r="BE182" i="20" s="1"/>
  <c r="BI181" i="20"/>
  <c r="BH181" i="20"/>
  <c r="BG181" i="20"/>
  <c r="BF181" i="20"/>
  <c r="T181" i="20"/>
  <c r="R181" i="20"/>
  <c r="P181" i="20"/>
  <c r="BK181" i="20"/>
  <c r="J181" i="20"/>
  <c r="BE181" i="20" s="1"/>
  <c r="BI180" i="20"/>
  <c r="BH180" i="20"/>
  <c r="BG180" i="20"/>
  <c r="BF180" i="20"/>
  <c r="T180" i="20"/>
  <c r="R180" i="20"/>
  <c r="P180" i="20"/>
  <c r="BK180" i="20"/>
  <c r="J180" i="20"/>
  <c r="BE180" i="20" s="1"/>
  <c r="BI179" i="20"/>
  <c r="BH179" i="20"/>
  <c r="BG179" i="20"/>
  <c r="BF179" i="20"/>
  <c r="T179" i="20"/>
  <c r="R179" i="20"/>
  <c r="P179" i="20"/>
  <c r="BK179" i="20"/>
  <c r="J179" i="20"/>
  <c r="BE179" i="20" s="1"/>
  <c r="BI178" i="20"/>
  <c r="BH178" i="20"/>
  <c r="BG178" i="20"/>
  <c r="BF178" i="20"/>
  <c r="T178" i="20"/>
  <c r="R178" i="20"/>
  <c r="P178" i="20"/>
  <c r="BK178" i="20"/>
  <c r="J178" i="20"/>
  <c r="BE178" i="20" s="1"/>
  <c r="BI177" i="20"/>
  <c r="BH177" i="20"/>
  <c r="BG177" i="20"/>
  <c r="BF177" i="20"/>
  <c r="T177" i="20"/>
  <c r="R177" i="20"/>
  <c r="P177" i="20"/>
  <c r="BK177" i="20"/>
  <c r="J177" i="20"/>
  <c r="BE177" i="20"/>
  <c r="BI176" i="20"/>
  <c r="BH176" i="20"/>
  <c r="BG176" i="20"/>
  <c r="BF176" i="20"/>
  <c r="T176" i="20"/>
  <c r="R176" i="20"/>
  <c r="P176" i="20"/>
  <c r="BK176" i="20"/>
  <c r="J176" i="20"/>
  <c r="BE176" i="20" s="1"/>
  <c r="BI175" i="20"/>
  <c r="BH175" i="20"/>
  <c r="BG175" i="20"/>
  <c r="BF175" i="20"/>
  <c r="T175" i="20"/>
  <c r="R175" i="20"/>
  <c r="P175" i="20"/>
  <c r="BK175" i="20"/>
  <c r="J175" i="20"/>
  <c r="BE175" i="20"/>
  <c r="BI174" i="20"/>
  <c r="BH174" i="20"/>
  <c r="BG174" i="20"/>
  <c r="BF174" i="20"/>
  <c r="T174" i="20"/>
  <c r="R174" i="20"/>
  <c r="P174" i="20"/>
  <c r="BK174" i="20"/>
  <c r="J174" i="20"/>
  <c r="BE174" i="20" s="1"/>
  <c r="BI173" i="20"/>
  <c r="BH173" i="20"/>
  <c r="BG173" i="20"/>
  <c r="BF173" i="20"/>
  <c r="T173" i="20"/>
  <c r="T172" i="20"/>
  <c r="R173" i="20"/>
  <c r="P173" i="20"/>
  <c r="BK173" i="20"/>
  <c r="J173" i="20"/>
  <c r="BE173" i="20" s="1"/>
  <c r="BI171" i="20"/>
  <c r="BH171" i="20"/>
  <c r="BG171" i="20"/>
  <c r="BF171" i="20"/>
  <c r="T171" i="20"/>
  <c r="R171" i="20"/>
  <c r="P171" i="20"/>
  <c r="BK171" i="20"/>
  <c r="J171" i="20"/>
  <c r="BE171" i="20"/>
  <c r="BI170" i="20"/>
  <c r="BH170" i="20"/>
  <c r="BG170" i="20"/>
  <c r="BF170" i="20"/>
  <c r="T170" i="20"/>
  <c r="R170" i="20"/>
  <c r="P170" i="20"/>
  <c r="BK170" i="20"/>
  <c r="J170" i="20"/>
  <c r="BE170" i="20" s="1"/>
  <c r="BI169" i="20"/>
  <c r="BH169" i="20"/>
  <c r="BG169" i="20"/>
  <c r="BF169" i="20"/>
  <c r="T169" i="20"/>
  <c r="R169" i="20"/>
  <c r="P169" i="20"/>
  <c r="BK169" i="20"/>
  <c r="J169" i="20"/>
  <c r="BE169" i="20" s="1"/>
  <c r="BI168" i="20"/>
  <c r="BH168" i="20"/>
  <c r="BG168" i="20"/>
  <c r="BF168" i="20"/>
  <c r="T168" i="20"/>
  <c r="R168" i="20"/>
  <c r="P168" i="20"/>
  <c r="BK168" i="20"/>
  <c r="J168" i="20"/>
  <c r="BE168" i="20" s="1"/>
  <c r="BI167" i="20"/>
  <c r="BH167" i="20"/>
  <c r="BG167" i="20"/>
  <c r="BF167" i="20"/>
  <c r="T167" i="20"/>
  <c r="R167" i="20"/>
  <c r="P167" i="20"/>
  <c r="BK167" i="20"/>
  <c r="J167" i="20"/>
  <c r="BE167" i="20"/>
  <c r="BI166" i="20"/>
  <c r="BH166" i="20"/>
  <c r="BG166" i="20"/>
  <c r="BF166" i="20"/>
  <c r="T166" i="20"/>
  <c r="R166" i="20"/>
  <c r="P166" i="20"/>
  <c r="BK166" i="20"/>
  <c r="J166" i="20"/>
  <c r="BE166" i="20" s="1"/>
  <c r="BI165" i="20"/>
  <c r="BH165" i="20"/>
  <c r="BG165" i="20"/>
  <c r="BF165" i="20"/>
  <c r="T165" i="20"/>
  <c r="R165" i="20"/>
  <c r="P165" i="20"/>
  <c r="BK165" i="20"/>
  <c r="J165" i="20"/>
  <c r="BE165" i="20" s="1"/>
  <c r="BI164" i="20"/>
  <c r="BH164" i="20"/>
  <c r="BG164" i="20"/>
  <c r="BF164" i="20"/>
  <c r="T164" i="20"/>
  <c r="R164" i="20"/>
  <c r="P164" i="20"/>
  <c r="BK164" i="20"/>
  <c r="J164" i="20"/>
  <c r="BE164" i="20" s="1"/>
  <c r="BI163" i="20"/>
  <c r="BH163" i="20"/>
  <c r="BG163" i="20"/>
  <c r="BF163" i="20"/>
  <c r="T163" i="20"/>
  <c r="R163" i="20"/>
  <c r="P163" i="20"/>
  <c r="BK163" i="20"/>
  <c r="J163" i="20"/>
  <c r="BE163" i="20"/>
  <c r="BI162" i="20"/>
  <c r="BH162" i="20"/>
  <c r="BG162" i="20"/>
  <c r="BF162" i="20"/>
  <c r="T162" i="20"/>
  <c r="R162" i="20"/>
  <c r="P162" i="20"/>
  <c r="BK162" i="20"/>
  <c r="J162" i="20"/>
  <c r="BE162" i="20" s="1"/>
  <c r="BI161" i="20"/>
  <c r="BH161" i="20"/>
  <c r="BG161" i="20"/>
  <c r="BF161" i="20"/>
  <c r="T161" i="20"/>
  <c r="R161" i="20"/>
  <c r="P161" i="20"/>
  <c r="BK161" i="20"/>
  <c r="J161" i="20"/>
  <c r="BE161" i="20" s="1"/>
  <c r="BI160" i="20"/>
  <c r="BH160" i="20"/>
  <c r="BG160" i="20"/>
  <c r="BF160" i="20"/>
  <c r="T160" i="20"/>
  <c r="R160" i="20"/>
  <c r="P160" i="20"/>
  <c r="BK160" i="20"/>
  <c r="J160" i="20"/>
  <c r="BE160" i="20"/>
  <c r="BI159" i="20"/>
  <c r="BH159" i="20"/>
  <c r="BG159" i="20"/>
  <c r="BF159" i="20"/>
  <c r="T159" i="20"/>
  <c r="R159" i="20"/>
  <c r="P159" i="20"/>
  <c r="BK159" i="20"/>
  <c r="J159" i="20"/>
  <c r="BE159" i="20" s="1"/>
  <c r="BI158" i="20"/>
  <c r="BH158" i="20"/>
  <c r="BG158" i="20"/>
  <c r="BF158" i="20"/>
  <c r="T158" i="20"/>
  <c r="R158" i="20"/>
  <c r="P158" i="20"/>
  <c r="BK158" i="20"/>
  <c r="J158" i="20"/>
  <c r="BE158" i="20" s="1"/>
  <c r="BI157" i="20"/>
  <c r="BH157" i="20"/>
  <c r="BG157" i="20"/>
  <c r="BF157" i="20"/>
  <c r="T157" i="20"/>
  <c r="R157" i="20"/>
  <c r="P157" i="20"/>
  <c r="BK157" i="20"/>
  <c r="J157" i="20"/>
  <c r="BE157" i="20" s="1"/>
  <c r="BI156" i="20"/>
  <c r="BH156" i="20"/>
  <c r="BG156" i="20"/>
  <c r="BF156" i="20"/>
  <c r="T156" i="20"/>
  <c r="R156" i="20"/>
  <c r="P156" i="20"/>
  <c r="BK156" i="20"/>
  <c r="J156" i="20"/>
  <c r="BE156" i="20" s="1"/>
  <c r="BI155" i="20"/>
  <c r="BH155" i="20"/>
  <c r="BG155" i="20"/>
  <c r="BF155" i="20"/>
  <c r="T155" i="20"/>
  <c r="R155" i="20"/>
  <c r="P155" i="20"/>
  <c r="BK155" i="20"/>
  <c r="J155" i="20"/>
  <c r="BE155" i="20"/>
  <c r="BI154" i="20"/>
  <c r="BH154" i="20"/>
  <c r="BG154" i="20"/>
  <c r="BF154" i="20"/>
  <c r="T154" i="20"/>
  <c r="R154" i="20"/>
  <c r="P154" i="20"/>
  <c r="BK154" i="20"/>
  <c r="J154" i="20"/>
  <c r="BE154" i="20" s="1"/>
  <c r="BI153" i="20"/>
  <c r="BH153" i="20"/>
  <c r="BG153" i="20"/>
  <c r="BF153" i="20"/>
  <c r="T153" i="20"/>
  <c r="R153" i="20"/>
  <c r="P153" i="20"/>
  <c r="BK153" i="20"/>
  <c r="J153" i="20"/>
  <c r="BE153" i="20" s="1"/>
  <c r="BI152" i="20"/>
  <c r="BH152" i="20"/>
  <c r="BG152" i="20"/>
  <c r="BF152" i="20"/>
  <c r="T152" i="20"/>
  <c r="R152" i="20"/>
  <c r="P152" i="20"/>
  <c r="BK152" i="20"/>
  <c r="J152" i="20"/>
  <c r="BE152" i="20"/>
  <c r="BI151" i="20"/>
  <c r="BH151" i="20"/>
  <c r="BG151" i="20"/>
  <c r="BF151" i="20"/>
  <c r="T151" i="20"/>
  <c r="R151" i="20"/>
  <c r="P151" i="20"/>
  <c r="BK151" i="20"/>
  <c r="J151" i="20"/>
  <c r="BE151" i="20"/>
  <c r="BI150" i="20"/>
  <c r="BH150" i="20"/>
  <c r="BG150" i="20"/>
  <c r="BF150" i="20"/>
  <c r="T150" i="20"/>
  <c r="R150" i="20"/>
  <c r="P150" i="20"/>
  <c r="BK150" i="20"/>
  <c r="J150" i="20"/>
  <c r="BE150" i="20" s="1"/>
  <c r="BI149" i="20"/>
  <c r="BH149" i="20"/>
  <c r="BG149" i="20"/>
  <c r="BF149" i="20"/>
  <c r="T149" i="20"/>
  <c r="R149" i="20"/>
  <c r="P149" i="20"/>
  <c r="BK149" i="20"/>
  <c r="J149" i="20"/>
  <c r="BE149" i="20" s="1"/>
  <c r="BI148" i="20"/>
  <c r="BH148" i="20"/>
  <c r="BG148" i="20"/>
  <c r="BF148" i="20"/>
  <c r="T148" i="20"/>
  <c r="R148" i="20"/>
  <c r="P148" i="20"/>
  <c r="BK148" i="20"/>
  <c r="J148" i="20"/>
  <c r="BE148" i="20"/>
  <c r="BI147" i="20"/>
  <c r="BH147" i="20"/>
  <c r="BG147" i="20"/>
  <c r="BF147" i="20"/>
  <c r="T147" i="20"/>
  <c r="R147" i="20"/>
  <c r="P147" i="20"/>
  <c r="BK147" i="20"/>
  <c r="J147" i="20"/>
  <c r="BE147" i="20"/>
  <c r="BI146" i="20"/>
  <c r="BH146" i="20"/>
  <c r="BG146" i="20"/>
  <c r="BF146" i="20"/>
  <c r="T146" i="20"/>
  <c r="R146" i="20"/>
  <c r="P146" i="20"/>
  <c r="BK146" i="20"/>
  <c r="J146" i="20"/>
  <c r="BE146" i="20" s="1"/>
  <c r="BI145" i="20"/>
  <c r="BH145" i="20"/>
  <c r="BG145" i="20"/>
  <c r="BF145" i="20"/>
  <c r="T145" i="20"/>
  <c r="R145" i="20"/>
  <c r="P145" i="20"/>
  <c r="BK145" i="20"/>
  <c r="J145" i="20"/>
  <c r="BE145" i="20"/>
  <c r="BI144" i="20"/>
  <c r="BH144" i="20"/>
  <c r="BG144" i="20"/>
  <c r="BF144" i="20"/>
  <c r="T144" i="20"/>
  <c r="R144" i="20"/>
  <c r="P144" i="20"/>
  <c r="BK144" i="20"/>
  <c r="J144" i="20"/>
  <c r="BE144" i="20" s="1"/>
  <c r="BI143" i="20"/>
  <c r="BH143" i="20"/>
  <c r="BG143" i="20"/>
  <c r="BF143" i="20"/>
  <c r="T143" i="20"/>
  <c r="R143" i="20"/>
  <c r="P143" i="20"/>
  <c r="BK143" i="20"/>
  <c r="J143" i="20"/>
  <c r="BE143" i="20"/>
  <c r="BI142" i="20"/>
  <c r="BH142" i="20"/>
  <c r="BG142" i="20"/>
  <c r="BF142" i="20"/>
  <c r="T142" i="20"/>
  <c r="R142" i="20"/>
  <c r="P142" i="20"/>
  <c r="BK142" i="20"/>
  <c r="J142" i="20"/>
  <c r="BE142" i="20" s="1"/>
  <c r="BI141" i="20"/>
  <c r="BH141" i="20"/>
  <c r="BG141" i="20"/>
  <c r="BF141" i="20"/>
  <c r="T141" i="20"/>
  <c r="R141" i="20"/>
  <c r="P141" i="20"/>
  <c r="BK141" i="20"/>
  <c r="J141" i="20"/>
  <c r="BE141" i="20"/>
  <c r="BI140" i="20"/>
  <c r="BH140" i="20"/>
  <c r="BG140" i="20"/>
  <c r="BF140" i="20"/>
  <c r="T140" i="20"/>
  <c r="R140" i="20"/>
  <c r="R139" i="20" s="1"/>
  <c r="P140" i="20"/>
  <c r="BK140" i="20"/>
  <c r="J140" i="20"/>
  <c r="BE140" i="20" s="1"/>
  <c r="BI138" i="20"/>
  <c r="BH138" i="20"/>
  <c r="BG138" i="20"/>
  <c r="BF138" i="20"/>
  <c r="T138" i="20"/>
  <c r="R138" i="20"/>
  <c r="P138" i="20"/>
  <c r="BK138" i="20"/>
  <c r="J138" i="20"/>
  <c r="BE138" i="20" s="1"/>
  <c r="BI137" i="20"/>
  <c r="BH137" i="20"/>
  <c r="BG137" i="20"/>
  <c r="BF137" i="20"/>
  <c r="T137" i="20"/>
  <c r="R137" i="20"/>
  <c r="P137" i="20"/>
  <c r="BK137" i="20"/>
  <c r="J137" i="20"/>
  <c r="BE137" i="20"/>
  <c r="BI136" i="20"/>
  <c r="BH136" i="20"/>
  <c r="BG136" i="20"/>
  <c r="BF136" i="20"/>
  <c r="T136" i="20"/>
  <c r="R136" i="20"/>
  <c r="P136" i="20"/>
  <c r="BK136" i="20"/>
  <c r="J136" i="20"/>
  <c r="BE136" i="20" s="1"/>
  <c r="BI135" i="20"/>
  <c r="BH135" i="20"/>
  <c r="BG135" i="20"/>
  <c r="BF135" i="20"/>
  <c r="T135" i="20"/>
  <c r="R135" i="20"/>
  <c r="P135" i="20"/>
  <c r="BK135" i="20"/>
  <c r="J135" i="20"/>
  <c r="BE135" i="20"/>
  <c r="BI134" i="20"/>
  <c r="BH134" i="20"/>
  <c r="BG134" i="20"/>
  <c r="BF134" i="20"/>
  <c r="T134" i="20"/>
  <c r="R134" i="20"/>
  <c r="P134" i="20"/>
  <c r="BK134" i="20"/>
  <c r="J134" i="20"/>
  <c r="BE134" i="20" s="1"/>
  <c r="BI133" i="20"/>
  <c r="BH133" i="20"/>
  <c r="BG133" i="20"/>
  <c r="BF133" i="20"/>
  <c r="T133" i="20"/>
  <c r="R133" i="20"/>
  <c r="P133" i="20"/>
  <c r="BK133" i="20"/>
  <c r="J133" i="20"/>
  <c r="BE133" i="20"/>
  <c r="BI132" i="20"/>
  <c r="BH132" i="20"/>
  <c r="BG132" i="20"/>
  <c r="BF132" i="20"/>
  <c r="T132" i="20"/>
  <c r="R132" i="20"/>
  <c r="P132" i="20"/>
  <c r="BK132" i="20"/>
  <c r="J132" i="20"/>
  <c r="BE132" i="20"/>
  <c r="BI131" i="20"/>
  <c r="BH131" i="20"/>
  <c r="BG131" i="20"/>
  <c r="BF131" i="20"/>
  <c r="T131" i="20"/>
  <c r="R131" i="20"/>
  <c r="P131" i="20"/>
  <c r="BK131" i="20"/>
  <c r="J131" i="20"/>
  <c r="BE131" i="20"/>
  <c r="BI130" i="20"/>
  <c r="BH130" i="20"/>
  <c r="BG130" i="20"/>
  <c r="BF130" i="20"/>
  <c r="T130" i="20"/>
  <c r="R130" i="20"/>
  <c r="P130" i="20"/>
  <c r="BK130" i="20"/>
  <c r="J130" i="20"/>
  <c r="BE130" i="20" s="1"/>
  <c r="BI129" i="20"/>
  <c r="BH129" i="20"/>
  <c r="BG129" i="20"/>
  <c r="BF129" i="20"/>
  <c r="T129" i="20"/>
  <c r="R129" i="20"/>
  <c r="P129" i="20"/>
  <c r="BK129" i="20"/>
  <c r="J129" i="20"/>
  <c r="BE129" i="20" s="1"/>
  <c r="BI128" i="20"/>
  <c r="BH128" i="20"/>
  <c r="BG128" i="20"/>
  <c r="BF128" i="20"/>
  <c r="T128" i="20"/>
  <c r="R128" i="20"/>
  <c r="P128" i="20"/>
  <c r="BK128" i="20"/>
  <c r="J128" i="20"/>
  <c r="BE128" i="20" s="1"/>
  <c r="BI127" i="20"/>
  <c r="BH127" i="20"/>
  <c r="BG127" i="20"/>
  <c r="BF127" i="20"/>
  <c r="T127" i="20"/>
  <c r="R127" i="20"/>
  <c r="P127" i="20"/>
  <c r="BK127" i="20"/>
  <c r="J127" i="20"/>
  <c r="BE127" i="20" s="1"/>
  <c r="BI126" i="20"/>
  <c r="BH126" i="20"/>
  <c r="BG126" i="20"/>
  <c r="BF126" i="20"/>
  <c r="T126" i="20"/>
  <c r="R126" i="20"/>
  <c r="P126" i="20"/>
  <c r="BK126" i="20"/>
  <c r="J126" i="20"/>
  <c r="BE126" i="20" s="1"/>
  <c r="BI125" i="20"/>
  <c r="BH125" i="20"/>
  <c r="BG125" i="20"/>
  <c r="BF125" i="20"/>
  <c r="T125" i="20"/>
  <c r="R125" i="20"/>
  <c r="P125" i="20"/>
  <c r="BK125" i="20"/>
  <c r="J125" i="20"/>
  <c r="BE125" i="20"/>
  <c r="BI124" i="20"/>
  <c r="BH124" i="20"/>
  <c r="BG124" i="20"/>
  <c r="BF124" i="20"/>
  <c r="T124" i="20"/>
  <c r="R124" i="20"/>
  <c r="P124" i="20"/>
  <c r="BK124" i="20"/>
  <c r="J124" i="20"/>
  <c r="BE124" i="20" s="1"/>
  <c r="BI123" i="20"/>
  <c r="BH123" i="20"/>
  <c r="BG123" i="20"/>
  <c r="BF123" i="20"/>
  <c r="T123" i="20"/>
  <c r="R123" i="20"/>
  <c r="P123" i="20"/>
  <c r="BK123" i="20"/>
  <c r="J123" i="20"/>
  <c r="BE123" i="20"/>
  <c r="BI122" i="20"/>
  <c r="BH122" i="20"/>
  <c r="BG122" i="20"/>
  <c r="BF122" i="20"/>
  <c r="T122" i="20"/>
  <c r="R122" i="20"/>
  <c r="P122" i="20"/>
  <c r="BK122" i="20"/>
  <c r="J122" i="20"/>
  <c r="BE122" i="20" s="1"/>
  <c r="BI121" i="20"/>
  <c r="BH121" i="20"/>
  <c r="BG121" i="20"/>
  <c r="BF121" i="20"/>
  <c r="T121" i="20"/>
  <c r="R121" i="20"/>
  <c r="P121" i="20"/>
  <c r="BK121" i="20"/>
  <c r="J121" i="20"/>
  <c r="BE121" i="20"/>
  <c r="BI120" i="20"/>
  <c r="BH120" i="20"/>
  <c r="BG120" i="20"/>
  <c r="BF120" i="20"/>
  <c r="T120" i="20"/>
  <c r="R120" i="20"/>
  <c r="P120" i="20"/>
  <c r="BK120" i="20"/>
  <c r="J120" i="20"/>
  <c r="BE120" i="20"/>
  <c r="BI119" i="20"/>
  <c r="BH119" i="20"/>
  <c r="BG119" i="20"/>
  <c r="BF119" i="20"/>
  <c r="T119" i="20"/>
  <c r="R119" i="20"/>
  <c r="P119" i="20"/>
  <c r="BK119" i="20"/>
  <c r="J119" i="20"/>
  <c r="BE119" i="20"/>
  <c r="BI118" i="20"/>
  <c r="BH118" i="20"/>
  <c r="BG118" i="20"/>
  <c r="BF118" i="20"/>
  <c r="T118" i="20"/>
  <c r="R118" i="20"/>
  <c r="P118" i="20"/>
  <c r="BK118" i="20"/>
  <c r="J118" i="20"/>
  <c r="BE118" i="20" s="1"/>
  <c r="BI117" i="20"/>
  <c r="BH117" i="20"/>
  <c r="BG117" i="20"/>
  <c r="BF117" i="20"/>
  <c r="T117" i="20"/>
  <c r="R117" i="20"/>
  <c r="P117" i="20"/>
  <c r="BK117" i="20"/>
  <c r="J117" i="20"/>
  <c r="BE117" i="20"/>
  <c r="BI116" i="20"/>
  <c r="BH116" i="20"/>
  <c r="BG116" i="20"/>
  <c r="BF116" i="20"/>
  <c r="T116" i="20"/>
  <c r="R116" i="20"/>
  <c r="P116" i="20"/>
  <c r="BK116" i="20"/>
  <c r="J116" i="20"/>
  <c r="BE116" i="20"/>
  <c r="BI115" i="20"/>
  <c r="BH115" i="20"/>
  <c r="BG115" i="20"/>
  <c r="BF115" i="20"/>
  <c r="T115" i="20"/>
  <c r="R115" i="20"/>
  <c r="P115" i="20"/>
  <c r="BK115" i="20"/>
  <c r="J115" i="20"/>
  <c r="BE115" i="20"/>
  <c r="BI114" i="20"/>
  <c r="BH114" i="20"/>
  <c r="BG114" i="20"/>
  <c r="BF114" i="20"/>
  <c r="T114" i="20"/>
  <c r="R114" i="20"/>
  <c r="P114" i="20"/>
  <c r="BK114" i="20"/>
  <c r="J114" i="20"/>
  <c r="BE114" i="20" s="1"/>
  <c r="BI113" i="20"/>
  <c r="BH113" i="20"/>
  <c r="BG113" i="20"/>
  <c r="BF113" i="20"/>
  <c r="T113" i="20"/>
  <c r="R113" i="20"/>
  <c r="P113" i="20"/>
  <c r="BK113" i="20"/>
  <c r="J113" i="20"/>
  <c r="BE113" i="20"/>
  <c r="BI112" i="20"/>
  <c r="BH112" i="20"/>
  <c r="BG112" i="20"/>
  <c r="BF112" i="20"/>
  <c r="T112" i="20"/>
  <c r="R112" i="20"/>
  <c r="P112" i="20"/>
  <c r="BK112" i="20"/>
  <c r="J112" i="20"/>
  <c r="BE112" i="20"/>
  <c r="BI111" i="20"/>
  <c r="BH111" i="20"/>
  <c r="BG111" i="20"/>
  <c r="BF111" i="20"/>
  <c r="T111" i="20"/>
  <c r="R111" i="20"/>
  <c r="P111" i="20"/>
  <c r="BK111" i="20"/>
  <c r="J111" i="20"/>
  <c r="BE111" i="20"/>
  <c r="BI110" i="20"/>
  <c r="BH110" i="20"/>
  <c r="BG110" i="20"/>
  <c r="BF110" i="20"/>
  <c r="T110" i="20"/>
  <c r="R110" i="20"/>
  <c r="P110" i="20"/>
  <c r="BK110" i="20"/>
  <c r="J110" i="20"/>
  <c r="BE110" i="20" s="1"/>
  <c r="BI109" i="20"/>
  <c r="BH109" i="20"/>
  <c r="BG109" i="20"/>
  <c r="BF109" i="20"/>
  <c r="T109" i="20"/>
  <c r="R109" i="20"/>
  <c r="P109" i="20"/>
  <c r="BK109" i="20"/>
  <c r="J109" i="20"/>
  <c r="BE109" i="20"/>
  <c r="BI108" i="20"/>
  <c r="BH108" i="20"/>
  <c r="BG108" i="20"/>
  <c r="BF108" i="20"/>
  <c r="T108" i="20"/>
  <c r="R108" i="20"/>
  <c r="P108" i="20"/>
  <c r="BK108" i="20"/>
  <c r="J108" i="20"/>
  <c r="BE108" i="20" s="1"/>
  <c r="BI107" i="20"/>
  <c r="BH107" i="20"/>
  <c r="BG107" i="20"/>
  <c r="BF107" i="20"/>
  <c r="T107" i="20"/>
  <c r="R107" i="20"/>
  <c r="P107" i="20"/>
  <c r="BK107" i="20"/>
  <c r="J107" i="20"/>
  <c r="BE107" i="20" s="1"/>
  <c r="BI106" i="20"/>
  <c r="BH106" i="20"/>
  <c r="BG106" i="20"/>
  <c r="BF106" i="20"/>
  <c r="T106" i="20"/>
  <c r="R106" i="20"/>
  <c r="P106" i="20"/>
  <c r="BK106" i="20"/>
  <c r="J106" i="20"/>
  <c r="BE106" i="20" s="1"/>
  <c r="BI105" i="20"/>
  <c r="BH105" i="20"/>
  <c r="BG105" i="20"/>
  <c r="BF105" i="20"/>
  <c r="T105" i="20"/>
  <c r="R105" i="20"/>
  <c r="P105" i="20"/>
  <c r="BK105" i="20"/>
  <c r="J105" i="20"/>
  <c r="BE105" i="20"/>
  <c r="BI104" i="20"/>
  <c r="BH104" i="20"/>
  <c r="BG104" i="20"/>
  <c r="BF104" i="20"/>
  <c r="T104" i="20"/>
  <c r="R104" i="20"/>
  <c r="P104" i="20"/>
  <c r="BK104" i="20"/>
  <c r="J104" i="20"/>
  <c r="BE104" i="20" s="1"/>
  <c r="BI103" i="20"/>
  <c r="BH103" i="20"/>
  <c r="BG103" i="20"/>
  <c r="BF103" i="20"/>
  <c r="T103" i="20"/>
  <c r="R103" i="20"/>
  <c r="P103" i="20"/>
  <c r="BK103" i="20"/>
  <c r="J103" i="20"/>
  <c r="BE103" i="20"/>
  <c r="BI102" i="20"/>
  <c r="BH102" i="20"/>
  <c r="BG102" i="20"/>
  <c r="BF102" i="20"/>
  <c r="T102" i="20"/>
  <c r="R102" i="20"/>
  <c r="P102" i="20"/>
  <c r="BK102" i="20"/>
  <c r="J102" i="20"/>
  <c r="BE102" i="20" s="1"/>
  <c r="BI101" i="20"/>
  <c r="BH101" i="20"/>
  <c r="BG101" i="20"/>
  <c r="BF101" i="20"/>
  <c r="T101" i="20"/>
  <c r="R101" i="20"/>
  <c r="P101" i="20"/>
  <c r="BK101" i="20"/>
  <c r="J101" i="20"/>
  <c r="BE101" i="20" s="1"/>
  <c r="BI99" i="20"/>
  <c r="BH99" i="20"/>
  <c r="BG99" i="20"/>
  <c r="BF99" i="20"/>
  <c r="T99" i="20"/>
  <c r="R99" i="20"/>
  <c r="P99" i="20"/>
  <c r="BK99" i="20"/>
  <c r="J99" i="20"/>
  <c r="BE99" i="20" s="1"/>
  <c r="BI98" i="20"/>
  <c r="BH98" i="20"/>
  <c r="BG98" i="20"/>
  <c r="BF98" i="20"/>
  <c r="T98" i="20"/>
  <c r="R98" i="20"/>
  <c r="P98" i="20"/>
  <c r="BK98" i="20"/>
  <c r="J98" i="20"/>
  <c r="BE98" i="20"/>
  <c r="BI97" i="20"/>
  <c r="BH97" i="20"/>
  <c r="BG97" i="20"/>
  <c r="BF97" i="20"/>
  <c r="T97" i="20"/>
  <c r="R97" i="20"/>
  <c r="P97" i="20"/>
  <c r="BK97" i="20"/>
  <c r="J97" i="20"/>
  <c r="BE97" i="20" s="1"/>
  <c r="BI96" i="20"/>
  <c r="BH96" i="20"/>
  <c r="BG96" i="20"/>
  <c r="BF96" i="20"/>
  <c r="T96" i="20"/>
  <c r="R96" i="20"/>
  <c r="P96" i="20"/>
  <c r="BK96" i="20"/>
  <c r="J96" i="20"/>
  <c r="BE96" i="20"/>
  <c r="BI95" i="20"/>
  <c r="BH95" i="20"/>
  <c r="BG95" i="20"/>
  <c r="BF95" i="20"/>
  <c r="T95" i="20"/>
  <c r="R95" i="20"/>
  <c r="P95" i="20"/>
  <c r="BK95" i="20"/>
  <c r="J95" i="20"/>
  <c r="BE95" i="20" s="1"/>
  <c r="BI94" i="20"/>
  <c r="BH94" i="20"/>
  <c r="BG94" i="20"/>
  <c r="BF94" i="20"/>
  <c r="T94" i="20"/>
  <c r="R94" i="20"/>
  <c r="P94" i="20"/>
  <c r="BK94" i="20"/>
  <c r="J94" i="20"/>
  <c r="BE94" i="20" s="1"/>
  <c r="BI93" i="20"/>
  <c r="BH93" i="20"/>
  <c r="BG93" i="20"/>
  <c r="BF93" i="20"/>
  <c r="T93" i="20"/>
  <c r="R93" i="20"/>
  <c r="P93" i="20"/>
  <c r="BK93" i="20"/>
  <c r="J93" i="20"/>
  <c r="BE93" i="20" s="1"/>
  <c r="BI92" i="20"/>
  <c r="BH92" i="20"/>
  <c r="BG92" i="20"/>
  <c r="BF92" i="20"/>
  <c r="T92" i="20"/>
  <c r="R92" i="20"/>
  <c r="P92" i="20"/>
  <c r="BK92" i="20"/>
  <c r="J92" i="20"/>
  <c r="BE92" i="20" s="1"/>
  <c r="BI91" i="20"/>
  <c r="BH91" i="20"/>
  <c r="BG91" i="20"/>
  <c r="BF91" i="20"/>
  <c r="T91" i="20"/>
  <c r="T89" i="20" s="1"/>
  <c r="R91" i="20"/>
  <c r="P91" i="20"/>
  <c r="BK91" i="20"/>
  <c r="J91" i="20"/>
  <c r="BE91" i="20" s="1"/>
  <c r="BI90" i="20"/>
  <c r="BH90" i="20"/>
  <c r="BG90" i="20"/>
  <c r="BF90" i="20"/>
  <c r="T90" i="20"/>
  <c r="R90" i="20"/>
  <c r="P90" i="20"/>
  <c r="P89" i="20" s="1"/>
  <c r="BK90" i="20"/>
  <c r="J90" i="20"/>
  <c r="BE90" i="20" s="1"/>
  <c r="J83" i="20"/>
  <c r="F83" i="20"/>
  <c r="F81" i="20"/>
  <c r="E79" i="20"/>
  <c r="J55" i="20"/>
  <c r="F55" i="20"/>
  <c r="F53" i="20"/>
  <c r="E51" i="20"/>
  <c r="J20" i="20"/>
  <c r="E20" i="20"/>
  <c r="F84" i="20" s="1"/>
  <c r="J19" i="20"/>
  <c r="J14" i="20"/>
  <c r="J81" i="20" s="1"/>
  <c r="E7" i="20"/>
  <c r="E47" i="20" s="1"/>
  <c r="AY70" i="1"/>
  <c r="AX70" i="1"/>
  <c r="BI243" i="19"/>
  <c r="BH243" i="19"/>
  <c r="BG243" i="19"/>
  <c r="BF243" i="19"/>
  <c r="T243" i="19"/>
  <c r="R243" i="19"/>
  <c r="P243" i="19"/>
  <c r="BK243" i="19"/>
  <c r="J243" i="19"/>
  <c r="BE243" i="19" s="1"/>
  <c r="BI242" i="19"/>
  <c r="BH242" i="19"/>
  <c r="BG242" i="19"/>
  <c r="BF242" i="19"/>
  <c r="T242" i="19"/>
  <c r="R242" i="19"/>
  <c r="P242" i="19"/>
  <c r="BK242" i="19"/>
  <c r="J242" i="19"/>
  <c r="BE242" i="19" s="1"/>
  <c r="BI241" i="19"/>
  <c r="BH241" i="19"/>
  <c r="BG241" i="19"/>
  <c r="BF241" i="19"/>
  <c r="T241" i="19"/>
  <c r="R241" i="19"/>
  <c r="P241" i="19"/>
  <c r="BK241" i="19"/>
  <c r="J241" i="19"/>
  <c r="BE241" i="19" s="1"/>
  <c r="BI240" i="19"/>
  <c r="BH240" i="19"/>
  <c r="BG240" i="19"/>
  <c r="BF240" i="19"/>
  <c r="T240" i="19"/>
  <c r="R240" i="19"/>
  <c r="P240" i="19"/>
  <c r="BK240" i="19"/>
  <c r="J240" i="19"/>
  <c r="BE240" i="19" s="1"/>
  <c r="BI239" i="19"/>
  <c r="BH239" i="19"/>
  <c r="BG239" i="19"/>
  <c r="BF239" i="19"/>
  <c r="T239" i="19"/>
  <c r="R239" i="19"/>
  <c r="P239" i="19"/>
  <c r="BK239" i="19"/>
  <c r="J239" i="19"/>
  <c r="BE239" i="19" s="1"/>
  <c r="BI238" i="19"/>
  <c r="BH238" i="19"/>
  <c r="BG238" i="19"/>
  <c r="BF238" i="19"/>
  <c r="T238" i="19"/>
  <c r="R238" i="19"/>
  <c r="P238" i="19"/>
  <c r="BK238" i="19"/>
  <c r="J238" i="19"/>
  <c r="BE238" i="19"/>
  <c r="BI237" i="19"/>
  <c r="BH237" i="19"/>
  <c r="BG237" i="19"/>
  <c r="BF237" i="19"/>
  <c r="T237" i="19"/>
  <c r="R237" i="19"/>
  <c r="P237" i="19"/>
  <c r="BK237" i="19"/>
  <c r="J237" i="19"/>
  <c r="BE237" i="19" s="1"/>
  <c r="BI236" i="19"/>
  <c r="BH236" i="19"/>
  <c r="BG236" i="19"/>
  <c r="BF236" i="19"/>
  <c r="T236" i="19"/>
  <c r="R236" i="19"/>
  <c r="P236" i="19"/>
  <c r="BK236" i="19"/>
  <c r="J236" i="19"/>
  <c r="BE236" i="19" s="1"/>
  <c r="BI235" i="19"/>
  <c r="BH235" i="19"/>
  <c r="BG235" i="19"/>
  <c r="BF235" i="19"/>
  <c r="T235" i="19"/>
  <c r="R235" i="19"/>
  <c r="P235" i="19"/>
  <c r="BK235" i="19"/>
  <c r="J235" i="19"/>
  <c r="BE235" i="19" s="1"/>
  <c r="BI234" i="19"/>
  <c r="BH234" i="19"/>
  <c r="BG234" i="19"/>
  <c r="BF234" i="19"/>
  <c r="T234" i="19"/>
  <c r="R234" i="19"/>
  <c r="P234" i="19"/>
  <c r="BK234" i="19"/>
  <c r="J234" i="19"/>
  <c r="BE234" i="19"/>
  <c r="BI233" i="19"/>
  <c r="BH233" i="19"/>
  <c r="BG233" i="19"/>
  <c r="BF233" i="19"/>
  <c r="T233" i="19"/>
  <c r="R233" i="19"/>
  <c r="P233" i="19"/>
  <c r="BK233" i="19"/>
  <c r="J233" i="19"/>
  <c r="BE233" i="19" s="1"/>
  <c r="BI232" i="19"/>
  <c r="BH232" i="19"/>
  <c r="BG232" i="19"/>
  <c r="BF232" i="19"/>
  <c r="T232" i="19"/>
  <c r="R232" i="19"/>
  <c r="P232" i="19"/>
  <c r="BK232" i="19"/>
  <c r="J232" i="19"/>
  <c r="BE232" i="19" s="1"/>
  <c r="BI231" i="19"/>
  <c r="BH231" i="19"/>
  <c r="BG231" i="19"/>
  <c r="BF231" i="19"/>
  <c r="T231" i="19"/>
  <c r="R231" i="19"/>
  <c r="P231" i="19"/>
  <c r="BK231" i="19"/>
  <c r="J231" i="19"/>
  <c r="BE231" i="19" s="1"/>
  <c r="BI230" i="19"/>
  <c r="BH230" i="19"/>
  <c r="BG230" i="19"/>
  <c r="BF230" i="19"/>
  <c r="T230" i="19"/>
  <c r="R230" i="19"/>
  <c r="P230" i="19"/>
  <c r="BK230" i="19"/>
  <c r="J230" i="19"/>
  <c r="BE230" i="19" s="1"/>
  <c r="BI229" i="19"/>
  <c r="BH229" i="19"/>
  <c r="BG229" i="19"/>
  <c r="BF229" i="19"/>
  <c r="T229" i="19"/>
  <c r="R229" i="19"/>
  <c r="P229" i="19"/>
  <c r="BK229" i="19"/>
  <c r="J229" i="19"/>
  <c r="BE229" i="19" s="1"/>
  <c r="BI228" i="19"/>
  <c r="BH228" i="19"/>
  <c r="BG228" i="19"/>
  <c r="BF228" i="19"/>
  <c r="T228" i="19"/>
  <c r="R228" i="19"/>
  <c r="P228" i="19"/>
  <c r="BK228" i="19"/>
  <c r="J228" i="19"/>
  <c r="BE228" i="19"/>
  <c r="BI226" i="19"/>
  <c r="BH226" i="19"/>
  <c r="BG226" i="19"/>
  <c r="BF226" i="19"/>
  <c r="T226" i="19"/>
  <c r="R226" i="19"/>
  <c r="P226" i="19"/>
  <c r="BK226" i="19"/>
  <c r="J226" i="19"/>
  <c r="BE226" i="19" s="1"/>
  <c r="BI225" i="19"/>
  <c r="BH225" i="19"/>
  <c r="BG225" i="19"/>
  <c r="BF225" i="19"/>
  <c r="T225" i="19"/>
  <c r="R225" i="19"/>
  <c r="P225" i="19"/>
  <c r="BK225" i="19"/>
  <c r="J225" i="19"/>
  <c r="BE225" i="19" s="1"/>
  <c r="BI224" i="19"/>
  <c r="BH224" i="19"/>
  <c r="BG224" i="19"/>
  <c r="BF224" i="19"/>
  <c r="T224" i="19"/>
  <c r="R224" i="19"/>
  <c r="P224" i="19"/>
  <c r="BK224" i="19"/>
  <c r="J224" i="19"/>
  <c r="BE224" i="19" s="1"/>
  <c r="BI223" i="19"/>
  <c r="BH223" i="19"/>
  <c r="BG223" i="19"/>
  <c r="BF223" i="19"/>
  <c r="T223" i="19"/>
  <c r="R223" i="19"/>
  <c r="P223" i="19"/>
  <c r="BK223" i="19"/>
  <c r="J223" i="19"/>
  <c r="BE223" i="19" s="1"/>
  <c r="BI222" i="19"/>
  <c r="BH222" i="19"/>
  <c r="BG222" i="19"/>
  <c r="BF222" i="19"/>
  <c r="T222" i="19"/>
  <c r="R222" i="19"/>
  <c r="P222" i="19"/>
  <c r="BK222" i="19"/>
  <c r="J222" i="19"/>
  <c r="BE222" i="19"/>
  <c r="BI221" i="19"/>
  <c r="BH221" i="19"/>
  <c r="BG221" i="19"/>
  <c r="BF221" i="19"/>
  <c r="T221" i="19"/>
  <c r="R221" i="19"/>
  <c r="P221" i="19"/>
  <c r="BK221" i="19"/>
  <c r="J221" i="19"/>
  <c r="BE221" i="19" s="1"/>
  <c r="BI220" i="19"/>
  <c r="BH220" i="19"/>
  <c r="BG220" i="19"/>
  <c r="BF220" i="19"/>
  <c r="T220" i="19"/>
  <c r="R220" i="19"/>
  <c r="P220" i="19"/>
  <c r="BK220" i="19"/>
  <c r="J220" i="19"/>
  <c r="BE220" i="19" s="1"/>
  <c r="BI219" i="19"/>
  <c r="BH219" i="19"/>
  <c r="BG219" i="19"/>
  <c r="BF219" i="19"/>
  <c r="T219" i="19"/>
  <c r="R219" i="19"/>
  <c r="P219" i="19"/>
  <c r="BK219" i="19"/>
  <c r="J219" i="19"/>
  <c r="BE219" i="19" s="1"/>
  <c r="BI218" i="19"/>
  <c r="BH218" i="19"/>
  <c r="BG218" i="19"/>
  <c r="BF218" i="19"/>
  <c r="T218" i="19"/>
  <c r="R218" i="19"/>
  <c r="P218" i="19"/>
  <c r="BK218" i="19"/>
  <c r="J218" i="19"/>
  <c r="BE218" i="19" s="1"/>
  <c r="BI217" i="19"/>
  <c r="BH217" i="19"/>
  <c r="BG217" i="19"/>
  <c r="BF217" i="19"/>
  <c r="T217" i="19"/>
  <c r="R217" i="19"/>
  <c r="P217" i="19"/>
  <c r="BK217" i="19"/>
  <c r="J217" i="19"/>
  <c r="BE217" i="19" s="1"/>
  <c r="BI216" i="19"/>
  <c r="BH216" i="19"/>
  <c r="BG216" i="19"/>
  <c r="BF216" i="19"/>
  <c r="T216" i="19"/>
  <c r="R216" i="19"/>
  <c r="P216" i="19"/>
  <c r="BK216" i="19"/>
  <c r="J216" i="19"/>
  <c r="BE216" i="19"/>
  <c r="BI215" i="19"/>
  <c r="BH215" i="19"/>
  <c r="BG215" i="19"/>
  <c r="BF215" i="19"/>
  <c r="T215" i="19"/>
  <c r="R215" i="19"/>
  <c r="P215" i="19"/>
  <c r="BK215" i="19"/>
  <c r="J215" i="19"/>
  <c r="BE215" i="19" s="1"/>
  <c r="BI214" i="19"/>
  <c r="BH214" i="19"/>
  <c r="BG214" i="19"/>
  <c r="BF214" i="19"/>
  <c r="T214" i="19"/>
  <c r="R214" i="19"/>
  <c r="P214" i="19"/>
  <c r="BK214" i="19"/>
  <c r="J214" i="19"/>
  <c r="BE214" i="19" s="1"/>
  <c r="BI213" i="19"/>
  <c r="BH213" i="19"/>
  <c r="BG213" i="19"/>
  <c r="BF213" i="19"/>
  <c r="T213" i="19"/>
  <c r="R213" i="19"/>
  <c r="P213" i="19"/>
  <c r="BK213" i="19"/>
  <c r="J213" i="19"/>
  <c r="BE213" i="19" s="1"/>
  <c r="BI212" i="19"/>
  <c r="BH212" i="19"/>
  <c r="BG212" i="19"/>
  <c r="BF212" i="19"/>
  <c r="T212" i="19"/>
  <c r="R212" i="19"/>
  <c r="P212" i="19"/>
  <c r="BK212" i="19"/>
  <c r="J212" i="19"/>
  <c r="BE212" i="19"/>
  <c r="BI211" i="19"/>
  <c r="BH211" i="19"/>
  <c r="BG211" i="19"/>
  <c r="BF211" i="19"/>
  <c r="T211" i="19"/>
  <c r="R211" i="19"/>
  <c r="P211" i="19"/>
  <c r="BK211" i="19"/>
  <c r="J211" i="19"/>
  <c r="BE211" i="19" s="1"/>
  <c r="BI210" i="19"/>
  <c r="BH210" i="19"/>
  <c r="BG210" i="19"/>
  <c r="BF210" i="19"/>
  <c r="T210" i="19"/>
  <c r="R210" i="19"/>
  <c r="P210" i="19"/>
  <c r="BK210" i="19"/>
  <c r="J210" i="19"/>
  <c r="BE210" i="19" s="1"/>
  <c r="BI209" i="19"/>
  <c r="BH209" i="19"/>
  <c r="BG209" i="19"/>
  <c r="BF209" i="19"/>
  <c r="T209" i="19"/>
  <c r="R209" i="19"/>
  <c r="P209" i="19"/>
  <c r="BK209" i="19"/>
  <c r="J209" i="19"/>
  <c r="BE209" i="19" s="1"/>
  <c r="BI208" i="19"/>
  <c r="BH208" i="19"/>
  <c r="BG208" i="19"/>
  <c r="BF208" i="19"/>
  <c r="T208" i="19"/>
  <c r="R208" i="19"/>
  <c r="P208" i="19"/>
  <c r="BK208" i="19"/>
  <c r="J208" i="19"/>
  <c r="BE208" i="19" s="1"/>
  <c r="BI207" i="19"/>
  <c r="BH207" i="19"/>
  <c r="BG207" i="19"/>
  <c r="BF207" i="19"/>
  <c r="T207" i="19"/>
  <c r="R207" i="19"/>
  <c r="P207" i="19"/>
  <c r="BK207" i="19"/>
  <c r="J207" i="19"/>
  <c r="BE207" i="19" s="1"/>
  <c r="BI206" i="19"/>
  <c r="BH206" i="19"/>
  <c r="BG206" i="19"/>
  <c r="BF206" i="19"/>
  <c r="T206" i="19"/>
  <c r="R206" i="19"/>
  <c r="P206" i="19"/>
  <c r="BK206" i="19"/>
  <c r="J206" i="19"/>
  <c r="BE206" i="19"/>
  <c r="BI205" i="19"/>
  <c r="BH205" i="19"/>
  <c r="BG205" i="19"/>
  <c r="BF205" i="19"/>
  <c r="T205" i="19"/>
  <c r="R205" i="19"/>
  <c r="P205" i="19"/>
  <c r="BK205" i="19"/>
  <c r="J205" i="19"/>
  <c r="BE205" i="19" s="1"/>
  <c r="BI204" i="19"/>
  <c r="BH204" i="19"/>
  <c r="BG204" i="19"/>
  <c r="BF204" i="19"/>
  <c r="T204" i="19"/>
  <c r="R204" i="19"/>
  <c r="P204" i="19"/>
  <c r="BK204" i="19"/>
  <c r="J204" i="19"/>
  <c r="BE204" i="19"/>
  <c r="BI203" i="19"/>
  <c r="BH203" i="19"/>
  <c r="BG203" i="19"/>
  <c r="BF203" i="19"/>
  <c r="T203" i="19"/>
  <c r="R203" i="19"/>
  <c r="P203" i="19"/>
  <c r="BK203" i="19"/>
  <c r="J203" i="19"/>
  <c r="BE203" i="19" s="1"/>
  <c r="BI202" i="19"/>
  <c r="BH202" i="19"/>
  <c r="BG202" i="19"/>
  <c r="BF202" i="19"/>
  <c r="T202" i="19"/>
  <c r="R202" i="19"/>
  <c r="P202" i="19"/>
  <c r="BK202" i="19"/>
  <c r="J202" i="19"/>
  <c r="BE202" i="19" s="1"/>
  <c r="BI201" i="19"/>
  <c r="BH201" i="19"/>
  <c r="BG201" i="19"/>
  <c r="BF201" i="19"/>
  <c r="T201" i="19"/>
  <c r="R201" i="19"/>
  <c r="P201" i="19"/>
  <c r="BK201" i="19"/>
  <c r="J201" i="19"/>
  <c r="BE201" i="19" s="1"/>
  <c r="BI200" i="19"/>
  <c r="BH200" i="19"/>
  <c r="BG200" i="19"/>
  <c r="BF200" i="19"/>
  <c r="T200" i="19"/>
  <c r="R200" i="19"/>
  <c r="P200" i="19"/>
  <c r="BK200" i="19"/>
  <c r="J200" i="19"/>
  <c r="BE200" i="19"/>
  <c r="BI199" i="19"/>
  <c r="BH199" i="19"/>
  <c r="BG199" i="19"/>
  <c r="BF199" i="19"/>
  <c r="T199" i="19"/>
  <c r="R199" i="19"/>
  <c r="P199" i="19"/>
  <c r="BK199" i="19"/>
  <c r="J199" i="19"/>
  <c r="BE199" i="19" s="1"/>
  <c r="BI198" i="19"/>
  <c r="BH198" i="19"/>
  <c r="BG198" i="19"/>
  <c r="BF198" i="19"/>
  <c r="T198" i="19"/>
  <c r="R198" i="19"/>
  <c r="P198" i="19"/>
  <c r="BK198" i="19"/>
  <c r="J198" i="19"/>
  <c r="BE198" i="19"/>
  <c r="BI197" i="19"/>
  <c r="BH197" i="19"/>
  <c r="BG197" i="19"/>
  <c r="BF197" i="19"/>
  <c r="T197" i="19"/>
  <c r="R197" i="19"/>
  <c r="P197" i="19"/>
  <c r="BK197" i="19"/>
  <c r="J197" i="19"/>
  <c r="BE197" i="19" s="1"/>
  <c r="BI196" i="19"/>
  <c r="BH196" i="19"/>
  <c r="BG196" i="19"/>
  <c r="BF196" i="19"/>
  <c r="T196" i="19"/>
  <c r="R196" i="19"/>
  <c r="P196" i="19"/>
  <c r="BK196" i="19"/>
  <c r="J196" i="19"/>
  <c r="BE196" i="19" s="1"/>
  <c r="BI195" i="19"/>
  <c r="BH195" i="19"/>
  <c r="BG195" i="19"/>
  <c r="BF195" i="19"/>
  <c r="T195" i="19"/>
  <c r="R195" i="19"/>
  <c r="P195" i="19"/>
  <c r="BK195" i="19"/>
  <c r="J195" i="19"/>
  <c r="BE195" i="19" s="1"/>
  <c r="BI194" i="19"/>
  <c r="BH194" i="19"/>
  <c r="BG194" i="19"/>
  <c r="BF194" i="19"/>
  <c r="T194" i="19"/>
  <c r="R194" i="19"/>
  <c r="P194" i="19"/>
  <c r="BK194" i="19"/>
  <c r="J194" i="19"/>
  <c r="BE194" i="19" s="1"/>
  <c r="BI193" i="19"/>
  <c r="BH193" i="19"/>
  <c r="BG193" i="19"/>
  <c r="BF193" i="19"/>
  <c r="T193" i="19"/>
  <c r="R193" i="19"/>
  <c r="P193" i="19"/>
  <c r="BK193" i="19"/>
  <c r="J193" i="19"/>
  <c r="BE193" i="19" s="1"/>
  <c r="BI192" i="19"/>
  <c r="BH192" i="19"/>
  <c r="BG192" i="19"/>
  <c r="BF192" i="19"/>
  <c r="T192" i="19"/>
  <c r="R192" i="19"/>
  <c r="P192" i="19"/>
  <c r="BK192" i="19"/>
  <c r="J192" i="19"/>
  <c r="BE192" i="19" s="1"/>
  <c r="BI191" i="19"/>
  <c r="BH191" i="19"/>
  <c r="BG191" i="19"/>
  <c r="BF191" i="19"/>
  <c r="T191" i="19"/>
  <c r="R191" i="19"/>
  <c r="P191" i="19"/>
  <c r="BK191" i="19"/>
  <c r="J191" i="19"/>
  <c r="BE191" i="19" s="1"/>
  <c r="BI190" i="19"/>
  <c r="BH190" i="19"/>
  <c r="BG190" i="19"/>
  <c r="BF190" i="19"/>
  <c r="T190" i="19"/>
  <c r="R190" i="19"/>
  <c r="P190" i="19"/>
  <c r="BK190" i="19"/>
  <c r="J190" i="19"/>
  <c r="BE190" i="19" s="1"/>
  <c r="BI189" i="19"/>
  <c r="BH189" i="19"/>
  <c r="BG189" i="19"/>
  <c r="BF189" i="19"/>
  <c r="T189" i="19"/>
  <c r="R189" i="19"/>
  <c r="P189" i="19"/>
  <c r="BK189" i="19"/>
  <c r="J189" i="19"/>
  <c r="BE189" i="19" s="1"/>
  <c r="BI188" i="19"/>
  <c r="BH188" i="19"/>
  <c r="BG188" i="19"/>
  <c r="BF188" i="19"/>
  <c r="T188" i="19"/>
  <c r="R188" i="19"/>
  <c r="P188" i="19"/>
  <c r="BK188" i="19"/>
  <c r="J188" i="19"/>
  <c r="BE188" i="19"/>
  <c r="BI187" i="19"/>
  <c r="BH187" i="19"/>
  <c r="BG187" i="19"/>
  <c r="BF187" i="19"/>
  <c r="T187" i="19"/>
  <c r="R187" i="19"/>
  <c r="P187" i="19"/>
  <c r="BK187" i="19"/>
  <c r="J187" i="19"/>
  <c r="BE187" i="19" s="1"/>
  <c r="BI186" i="19"/>
  <c r="BH186" i="19"/>
  <c r="BG186" i="19"/>
  <c r="BF186" i="19"/>
  <c r="T186" i="19"/>
  <c r="R186" i="19"/>
  <c r="P186" i="19"/>
  <c r="BK186" i="19"/>
  <c r="J186" i="19"/>
  <c r="BE186" i="19" s="1"/>
  <c r="BI185" i="19"/>
  <c r="BH185" i="19"/>
  <c r="BG185" i="19"/>
  <c r="BF185" i="19"/>
  <c r="T185" i="19"/>
  <c r="R185" i="19"/>
  <c r="P185" i="19"/>
  <c r="BK185" i="19"/>
  <c r="J185" i="19"/>
  <c r="BE185" i="19" s="1"/>
  <c r="BI184" i="19"/>
  <c r="BH184" i="19"/>
  <c r="BG184" i="19"/>
  <c r="BF184" i="19"/>
  <c r="T184" i="19"/>
  <c r="R184" i="19"/>
  <c r="P184" i="19"/>
  <c r="BK184" i="19"/>
  <c r="J184" i="19"/>
  <c r="BE184" i="19" s="1"/>
  <c r="BI183" i="19"/>
  <c r="BH183" i="19"/>
  <c r="BG183" i="19"/>
  <c r="BF183" i="19"/>
  <c r="T183" i="19"/>
  <c r="R183" i="19"/>
  <c r="P183" i="19"/>
  <c r="BK183" i="19"/>
  <c r="J183" i="19"/>
  <c r="BE183" i="19" s="1"/>
  <c r="BI182" i="19"/>
  <c r="BH182" i="19"/>
  <c r="BG182" i="19"/>
  <c r="BF182" i="19"/>
  <c r="T182" i="19"/>
  <c r="R182" i="19"/>
  <c r="P182" i="19"/>
  <c r="BK182" i="19"/>
  <c r="J182" i="19"/>
  <c r="BE182" i="19" s="1"/>
  <c r="BI181" i="19"/>
  <c r="BH181" i="19"/>
  <c r="BG181" i="19"/>
  <c r="BF181" i="19"/>
  <c r="T181" i="19"/>
  <c r="R181" i="19"/>
  <c r="P181" i="19"/>
  <c r="BK181" i="19"/>
  <c r="J181" i="19"/>
  <c r="BE181" i="19" s="1"/>
  <c r="BI180" i="19"/>
  <c r="BH180" i="19"/>
  <c r="BG180" i="19"/>
  <c r="BF180" i="19"/>
  <c r="T180" i="19"/>
  <c r="R180" i="19"/>
  <c r="P180" i="19"/>
  <c r="BK180" i="19"/>
  <c r="J180" i="19"/>
  <c r="BE180" i="19" s="1"/>
  <c r="BI179" i="19"/>
  <c r="BH179" i="19"/>
  <c r="BG179" i="19"/>
  <c r="BF179" i="19"/>
  <c r="T179" i="19"/>
  <c r="R179" i="19"/>
  <c r="P179" i="19"/>
  <c r="BK179" i="19"/>
  <c r="J179" i="19"/>
  <c r="BE179" i="19" s="1"/>
  <c r="BI178" i="19"/>
  <c r="BH178" i="19"/>
  <c r="BG178" i="19"/>
  <c r="BF178" i="19"/>
  <c r="T178" i="19"/>
  <c r="R178" i="19"/>
  <c r="P178" i="19"/>
  <c r="BK178" i="19"/>
  <c r="J178" i="19"/>
  <c r="BE178" i="19" s="1"/>
  <c r="BI177" i="19"/>
  <c r="BH177" i="19"/>
  <c r="BG177" i="19"/>
  <c r="BF177" i="19"/>
  <c r="T177" i="19"/>
  <c r="R177" i="19"/>
  <c r="P177" i="19"/>
  <c r="BK177" i="19"/>
  <c r="J177" i="19"/>
  <c r="BE177" i="19" s="1"/>
  <c r="BI176" i="19"/>
  <c r="BH176" i="19"/>
  <c r="BG176" i="19"/>
  <c r="BF176" i="19"/>
  <c r="T176" i="19"/>
  <c r="R176" i="19"/>
  <c r="P176" i="19"/>
  <c r="BK176" i="19"/>
  <c r="J176" i="19"/>
  <c r="BE176" i="19" s="1"/>
  <c r="BI175" i="19"/>
  <c r="BH175" i="19"/>
  <c r="BG175" i="19"/>
  <c r="BF175" i="19"/>
  <c r="T175" i="19"/>
  <c r="R175" i="19"/>
  <c r="P175" i="19"/>
  <c r="BK175" i="19"/>
  <c r="J175" i="19"/>
  <c r="BE175" i="19" s="1"/>
  <c r="BI174" i="19"/>
  <c r="BH174" i="19"/>
  <c r="BG174" i="19"/>
  <c r="BF174" i="19"/>
  <c r="T174" i="19"/>
  <c r="R174" i="19"/>
  <c r="P174" i="19"/>
  <c r="BK174" i="19"/>
  <c r="J174" i="19"/>
  <c r="BE174" i="19"/>
  <c r="BI173" i="19"/>
  <c r="BH173" i="19"/>
  <c r="BG173" i="19"/>
  <c r="BF173" i="19"/>
  <c r="T173" i="19"/>
  <c r="R173" i="19"/>
  <c r="P173" i="19"/>
  <c r="BK173" i="19"/>
  <c r="J173" i="19"/>
  <c r="BE173" i="19" s="1"/>
  <c r="BI172" i="19"/>
  <c r="BH172" i="19"/>
  <c r="BG172" i="19"/>
  <c r="BF172" i="19"/>
  <c r="T172" i="19"/>
  <c r="R172" i="19"/>
  <c r="P172" i="19"/>
  <c r="BK172" i="19"/>
  <c r="J172" i="19"/>
  <c r="BE172" i="19" s="1"/>
  <c r="BI170" i="19"/>
  <c r="BH170" i="19"/>
  <c r="BG170" i="19"/>
  <c r="BF170" i="19"/>
  <c r="T170" i="19"/>
  <c r="R170" i="19"/>
  <c r="P170" i="19"/>
  <c r="BK170" i="19"/>
  <c r="J170" i="19"/>
  <c r="BE170" i="19" s="1"/>
  <c r="BI169" i="19"/>
  <c r="BH169" i="19"/>
  <c r="BG169" i="19"/>
  <c r="BF169" i="19"/>
  <c r="T169" i="19"/>
  <c r="R169" i="19"/>
  <c r="P169" i="19"/>
  <c r="BK169" i="19"/>
  <c r="J169" i="19"/>
  <c r="BE169" i="19" s="1"/>
  <c r="BI168" i="19"/>
  <c r="BH168" i="19"/>
  <c r="BG168" i="19"/>
  <c r="BF168" i="19"/>
  <c r="T168" i="19"/>
  <c r="R168" i="19"/>
  <c r="P168" i="19"/>
  <c r="BK168" i="19"/>
  <c r="J168" i="19"/>
  <c r="BE168" i="19" s="1"/>
  <c r="BI167" i="19"/>
  <c r="BH167" i="19"/>
  <c r="BG167" i="19"/>
  <c r="BF167" i="19"/>
  <c r="T167" i="19"/>
  <c r="R167" i="19"/>
  <c r="P167" i="19"/>
  <c r="BK167" i="19"/>
  <c r="J167" i="19"/>
  <c r="BE167" i="19" s="1"/>
  <c r="BI166" i="19"/>
  <c r="BH166" i="19"/>
  <c r="BG166" i="19"/>
  <c r="BF166" i="19"/>
  <c r="T166" i="19"/>
  <c r="R166" i="19"/>
  <c r="P166" i="19"/>
  <c r="BK166" i="19"/>
  <c r="J166" i="19"/>
  <c r="BE166" i="19"/>
  <c r="BI165" i="19"/>
  <c r="BH165" i="19"/>
  <c r="BG165" i="19"/>
  <c r="BF165" i="19"/>
  <c r="T165" i="19"/>
  <c r="R165" i="19"/>
  <c r="P165" i="19"/>
  <c r="BK165" i="19"/>
  <c r="J165" i="19"/>
  <c r="BE165" i="19" s="1"/>
  <c r="BI164" i="19"/>
  <c r="BH164" i="19"/>
  <c r="BG164" i="19"/>
  <c r="BF164" i="19"/>
  <c r="T164" i="19"/>
  <c r="R164" i="19"/>
  <c r="P164" i="19"/>
  <c r="BK164" i="19"/>
  <c r="J164" i="19"/>
  <c r="BE164" i="19"/>
  <c r="BI163" i="19"/>
  <c r="BH163" i="19"/>
  <c r="BG163" i="19"/>
  <c r="BF163" i="19"/>
  <c r="T163" i="19"/>
  <c r="R163" i="19"/>
  <c r="P163" i="19"/>
  <c r="BK163" i="19"/>
  <c r="J163" i="19"/>
  <c r="BE163" i="19" s="1"/>
  <c r="BI162" i="19"/>
  <c r="BH162" i="19"/>
  <c r="BG162" i="19"/>
  <c r="BF162" i="19"/>
  <c r="T162" i="19"/>
  <c r="R162" i="19"/>
  <c r="P162" i="19"/>
  <c r="BK162" i="19"/>
  <c r="J162" i="19"/>
  <c r="BE162" i="19"/>
  <c r="BI161" i="19"/>
  <c r="BH161" i="19"/>
  <c r="BG161" i="19"/>
  <c r="BF161" i="19"/>
  <c r="T161" i="19"/>
  <c r="R161" i="19"/>
  <c r="P161" i="19"/>
  <c r="BK161" i="19"/>
  <c r="J161" i="19"/>
  <c r="BE161" i="19" s="1"/>
  <c r="BI160" i="19"/>
  <c r="BH160" i="19"/>
  <c r="BG160" i="19"/>
  <c r="BF160" i="19"/>
  <c r="T160" i="19"/>
  <c r="R160" i="19"/>
  <c r="P160" i="19"/>
  <c r="BK160" i="19"/>
  <c r="J160" i="19"/>
  <c r="BE160" i="19"/>
  <c r="BI159" i="19"/>
  <c r="BH159" i="19"/>
  <c r="BG159" i="19"/>
  <c r="BF159" i="19"/>
  <c r="T159" i="19"/>
  <c r="R159" i="19"/>
  <c r="P159" i="19"/>
  <c r="BK159" i="19"/>
  <c r="J159" i="19"/>
  <c r="BE159" i="19" s="1"/>
  <c r="BI158" i="19"/>
  <c r="BH158" i="19"/>
  <c r="BG158" i="19"/>
  <c r="BF158" i="19"/>
  <c r="T158" i="19"/>
  <c r="R158" i="19"/>
  <c r="P158" i="19"/>
  <c r="BK158" i="19"/>
  <c r="J158" i="19"/>
  <c r="BE158" i="19" s="1"/>
  <c r="BI157" i="19"/>
  <c r="BH157" i="19"/>
  <c r="BG157" i="19"/>
  <c r="BF157" i="19"/>
  <c r="T157" i="19"/>
  <c r="R157" i="19"/>
  <c r="P157" i="19"/>
  <c r="BK157" i="19"/>
  <c r="J157" i="19"/>
  <c r="BE157" i="19" s="1"/>
  <c r="BI156" i="19"/>
  <c r="BH156" i="19"/>
  <c r="BG156" i="19"/>
  <c r="BF156" i="19"/>
  <c r="T156" i="19"/>
  <c r="R156" i="19"/>
  <c r="P156" i="19"/>
  <c r="BK156" i="19"/>
  <c r="J156" i="19"/>
  <c r="BE156" i="19" s="1"/>
  <c r="BI155" i="19"/>
  <c r="BH155" i="19"/>
  <c r="BG155" i="19"/>
  <c r="BF155" i="19"/>
  <c r="T155" i="19"/>
  <c r="R155" i="19"/>
  <c r="P155" i="19"/>
  <c r="BK155" i="19"/>
  <c r="J155" i="19"/>
  <c r="BE155" i="19" s="1"/>
  <c r="BI154" i="19"/>
  <c r="BH154" i="19"/>
  <c r="BG154" i="19"/>
  <c r="BF154" i="19"/>
  <c r="T154" i="19"/>
  <c r="R154" i="19"/>
  <c r="P154" i="19"/>
  <c r="BK154" i="19"/>
  <c r="J154" i="19"/>
  <c r="BE154" i="19" s="1"/>
  <c r="BI153" i="19"/>
  <c r="BH153" i="19"/>
  <c r="BG153" i="19"/>
  <c r="BF153" i="19"/>
  <c r="T153" i="19"/>
  <c r="R153" i="19"/>
  <c r="P153" i="19"/>
  <c r="BK153" i="19"/>
  <c r="J153" i="19"/>
  <c r="BE153" i="19" s="1"/>
  <c r="BI152" i="19"/>
  <c r="BH152" i="19"/>
  <c r="BG152" i="19"/>
  <c r="BF152" i="19"/>
  <c r="T152" i="19"/>
  <c r="R152" i="19"/>
  <c r="P152" i="19"/>
  <c r="BK152" i="19"/>
  <c r="J152" i="19"/>
  <c r="BE152" i="19"/>
  <c r="BI151" i="19"/>
  <c r="BH151" i="19"/>
  <c r="BG151" i="19"/>
  <c r="BF151" i="19"/>
  <c r="T151" i="19"/>
  <c r="R151" i="19"/>
  <c r="P151" i="19"/>
  <c r="BK151" i="19"/>
  <c r="J151" i="19"/>
  <c r="BE151" i="19" s="1"/>
  <c r="BI150" i="19"/>
  <c r="BH150" i="19"/>
  <c r="BG150" i="19"/>
  <c r="BF150" i="19"/>
  <c r="T150" i="19"/>
  <c r="R150" i="19"/>
  <c r="P150" i="19"/>
  <c r="BK150" i="19"/>
  <c r="J150" i="19"/>
  <c r="BE150" i="19"/>
  <c r="BI149" i="19"/>
  <c r="BH149" i="19"/>
  <c r="BG149" i="19"/>
  <c r="BF149" i="19"/>
  <c r="T149" i="19"/>
  <c r="R149" i="19"/>
  <c r="P149" i="19"/>
  <c r="BK149" i="19"/>
  <c r="J149" i="19"/>
  <c r="BE149" i="19" s="1"/>
  <c r="BI148" i="19"/>
  <c r="BH148" i="19"/>
  <c r="BG148" i="19"/>
  <c r="BF148" i="19"/>
  <c r="T148" i="19"/>
  <c r="R148" i="19"/>
  <c r="P148" i="19"/>
  <c r="BK148" i="19"/>
  <c r="J148" i="19"/>
  <c r="BE148" i="19" s="1"/>
  <c r="BI147" i="19"/>
  <c r="BH147" i="19"/>
  <c r="BG147" i="19"/>
  <c r="BF147" i="19"/>
  <c r="T147" i="19"/>
  <c r="R147" i="19"/>
  <c r="P147" i="19"/>
  <c r="BK147" i="19"/>
  <c r="J147" i="19"/>
  <c r="BE147" i="19" s="1"/>
  <c r="BI146" i="19"/>
  <c r="BH146" i="19"/>
  <c r="BG146" i="19"/>
  <c r="BF146" i="19"/>
  <c r="T146" i="19"/>
  <c r="R146" i="19"/>
  <c r="P146" i="19"/>
  <c r="BK146" i="19"/>
  <c r="J146" i="19"/>
  <c r="BE146" i="19"/>
  <c r="BI145" i="19"/>
  <c r="BH145" i="19"/>
  <c r="BG145" i="19"/>
  <c r="BF145" i="19"/>
  <c r="T145" i="19"/>
  <c r="R145" i="19"/>
  <c r="P145" i="19"/>
  <c r="BK145" i="19"/>
  <c r="J145" i="19"/>
  <c r="BE145" i="19" s="1"/>
  <c r="BI144" i="19"/>
  <c r="BH144" i="19"/>
  <c r="BG144" i="19"/>
  <c r="BF144" i="19"/>
  <c r="T144" i="19"/>
  <c r="R144" i="19"/>
  <c r="P144" i="19"/>
  <c r="BK144" i="19"/>
  <c r="J144" i="19"/>
  <c r="BE144" i="19" s="1"/>
  <c r="BI143" i="19"/>
  <c r="BH143" i="19"/>
  <c r="BG143" i="19"/>
  <c r="BF143" i="19"/>
  <c r="T143" i="19"/>
  <c r="R143" i="19"/>
  <c r="P143" i="19"/>
  <c r="BK143" i="19"/>
  <c r="J143" i="19"/>
  <c r="BE143" i="19"/>
  <c r="BI142" i="19"/>
  <c r="BH142" i="19"/>
  <c r="BG142" i="19"/>
  <c r="BF142" i="19"/>
  <c r="T142" i="19"/>
  <c r="R142" i="19"/>
  <c r="P142" i="19"/>
  <c r="BK142" i="19"/>
  <c r="J142" i="19"/>
  <c r="BE142" i="19" s="1"/>
  <c r="BI141" i="19"/>
  <c r="BH141" i="19"/>
  <c r="BG141" i="19"/>
  <c r="BF141" i="19"/>
  <c r="T141" i="19"/>
  <c r="R141" i="19"/>
  <c r="P141" i="19"/>
  <c r="BK141" i="19"/>
  <c r="J141" i="19"/>
  <c r="BE141" i="19" s="1"/>
  <c r="BI140" i="19"/>
  <c r="BH140" i="19"/>
  <c r="BG140" i="19"/>
  <c r="BF140" i="19"/>
  <c r="T140" i="19"/>
  <c r="R140" i="19"/>
  <c r="P140" i="19"/>
  <c r="BK140" i="19"/>
  <c r="J140" i="19"/>
  <c r="BE140" i="19" s="1"/>
  <c r="BI139" i="19"/>
  <c r="BH139" i="19"/>
  <c r="BG139" i="19"/>
  <c r="BF139" i="19"/>
  <c r="T139" i="19"/>
  <c r="R139" i="19"/>
  <c r="P139" i="19"/>
  <c r="BK139" i="19"/>
  <c r="J139" i="19"/>
  <c r="BE139" i="19" s="1"/>
  <c r="BI138" i="19"/>
  <c r="BH138" i="19"/>
  <c r="BG138" i="19"/>
  <c r="BF138" i="19"/>
  <c r="T138" i="19"/>
  <c r="R138" i="19"/>
  <c r="P138" i="19"/>
  <c r="BK138" i="19"/>
  <c r="J138" i="19"/>
  <c r="BE138" i="19"/>
  <c r="BI137" i="19"/>
  <c r="BH137" i="19"/>
  <c r="BG137" i="19"/>
  <c r="BF137" i="19"/>
  <c r="T137" i="19"/>
  <c r="R137" i="19"/>
  <c r="P137" i="19"/>
  <c r="BK137" i="19"/>
  <c r="J137" i="19"/>
  <c r="BE137" i="19" s="1"/>
  <c r="BI136" i="19"/>
  <c r="BH136" i="19"/>
  <c r="BG136" i="19"/>
  <c r="BF136" i="19"/>
  <c r="T136" i="19"/>
  <c r="R136" i="19"/>
  <c r="P136" i="19"/>
  <c r="BK136" i="19"/>
  <c r="J136" i="19"/>
  <c r="BE136" i="19" s="1"/>
  <c r="BI135" i="19"/>
  <c r="BH135" i="19"/>
  <c r="BG135" i="19"/>
  <c r="BF135" i="19"/>
  <c r="T135" i="19"/>
  <c r="R135" i="19"/>
  <c r="P135" i="19"/>
  <c r="BK135" i="19"/>
  <c r="J135" i="19"/>
  <c r="BE135" i="19"/>
  <c r="BI134" i="19"/>
  <c r="BH134" i="19"/>
  <c r="BG134" i="19"/>
  <c r="BF134" i="19"/>
  <c r="T134" i="19"/>
  <c r="R134" i="19"/>
  <c r="P134" i="19"/>
  <c r="BK134" i="19"/>
  <c r="J134" i="19"/>
  <c r="BE134" i="19" s="1"/>
  <c r="BI133" i="19"/>
  <c r="BH133" i="19"/>
  <c r="BG133" i="19"/>
  <c r="BF133" i="19"/>
  <c r="T133" i="19"/>
  <c r="R133" i="19"/>
  <c r="P133" i="19"/>
  <c r="BK133" i="19"/>
  <c r="J133" i="19"/>
  <c r="BE133" i="19" s="1"/>
  <c r="BI132" i="19"/>
  <c r="BH132" i="19"/>
  <c r="BG132" i="19"/>
  <c r="BF132" i="19"/>
  <c r="T132" i="19"/>
  <c r="R132" i="19"/>
  <c r="P132" i="19"/>
  <c r="BK132" i="19"/>
  <c r="J132" i="19"/>
  <c r="BE132" i="19" s="1"/>
  <c r="BI131" i="19"/>
  <c r="BH131" i="19"/>
  <c r="BG131" i="19"/>
  <c r="BF131" i="19"/>
  <c r="T131" i="19"/>
  <c r="R131" i="19"/>
  <c r="P131" i="19"/>
  <c r="BK131" i="19"/>
  <c r="J131" i="19"/>
  <c r="BE131" i="19" s="1"/>
  <c r="BI130" i="19"/>
  <c r="BH130" i="19"/>
  <c r="BG130" i="19"/>
  <c r="BF130" i="19"/>
  <c r="T130" i="19"/>
  <c r="R130" i="19"/>
  <c r="P130" i="19"/>
  <c r="BK130" i="19"/>
  <c r="J130" i="19"/>
  <c r="BE130" i="19"/>
  <c r="BI129" i="19"/>
  <c r="BH129" i="19"/>
  <c r="BG129" i="19"/>
  <c r="BF129" i="19"/>
  <c r="T129" i="19"/>
  <c r="R129" i="19"/>
  <c r="P129" i="19"/>
  <c r="BK129" i="19"/>
  <c r="J129" i="19"/>
  <c r="BE129" i="19" s="1"/>
  <c r="BI128" i="19"/>
  <c r="BH128" i="19"/>
  <c r="BG128" i="19"/>
  <c r="BF128" i="19"/>
  <c r="T128" i="19"/>
  <c r="R128" i="19"/>
  <c r="P128" i="19"/>
  <c r="BK128" i="19"/>
  <c r="J128" i="19"/>
  <c r="BE128" i="19" s="1"/>
  <c r="BI127" i="19"/>
  <c r="BH127" i="19"/>
  <c r="BG127" i="19"/>
  <c r="BF127" i="19"/>
  <c r="T127" i="19"/>
  <c r="R127" i="19"/>
  <c r="P127" i="19"/>
  <c r="BK127" i="19"/>
  <c r="J127" i="19"/>
  <c r="BE127" i="19" s="1"/>
  <c r="BI126" i="19"/>
  <c r="BH126" i="19"/>
  <c r="BG126" i="19"/>
  <c r="BF126" i="19"/>
  <c r="T126" i="19"/>
  <c r="R126" i="19"/>
  <c r="P126" i="19"/>
  <c r="BK126" i="19"/>
  <c r="J126" i="19"/>
  <c r="BE126" i="19"/>
  <c r="BI125" i="19"/>
  <c r="BH125" i="19"/>
  <c r="BG125" i="19"/>
  <c r="BF125" i="19"/>
  <c r="T125" i="19"/>
  <c r="R125" i="19"/>
  <c r="P125" i="19"/>
  <c r="BK125" i="19"/>
  <c r="J125" i="19"/>
  <c r="BE125" i="19" s="1"/>
  <c r="BI124" i="19"/>
  <c r="BH124" i="19"/>
  <c r="BG124" i="19"/>
  <c r="BF124" i="19"/>
  <c r="T124" i="19"/>
  <c r="R124" i="19"/>
  <c r="P124" i="19"/>
  <c r="BK124" i="19"/>
  <c r="J124" i="19"/>
  <c r="BE124" i="19" s="1"/>
  <c r="BI123" i="19"/>
  <c r="BH123" i="19"/>
  <c r="BG123" i="19"/>
  <c r="BF123" i="19"/>
  <c r="T123" i="19"/>
  <c r="R123" i="19"/>
  <c r="P123" i="19"/>
  <c r="BK123" i="19"/>
  <c r="J123" i="19"/>
  <c r="BE123" i="19" s="1"/>
  <c r="BI122" i="19"/>
  <c r="BH122" i="19"/>
  <c r="BG122" i="19"/>
  <c r="BF122" i="19"/>
  <c r="T122" i="19"/>
  <c r="R122" i="19"/>
  <c r="P122" i="19"/>
  <c r="BK122" i="19"/>
  <c r="J122" i="19"/>
  <c r="BE122" i="19" s="1"/>
  <c r="BI121" i="19"/>
  <c r="BH121" i="19"/>
  <c r="BG121" i="19"/>
  <c r="BF121" i="19"/>
  <c r="T121" i="19"/>
  <c r="R121" i="19"/>
  <c r="P121" i="19"/>
  <c r="BK121" i="19"/>
  <c r="J121" i="19"/>
  <c r="BE121" i="19" s="1"/>
  <c r="BI120" i="19"/>
  <c r="BH120" i="19"/>
  <c r="BG120" i="19"/>
  <c r="BF120" i="19"/>
  <c r="T120" i="19"/>
  <c r="R120" i="19"/>
  <c r="P120" i="19"/>
  <c r="BK120" i="19"/>
  <c r="J120" i="19"/>
  <c r="BE120" i="19" s="1"/>
  <c r="BI119" i="19"/>
  <c r="BH119" i="19"/>
  <c r="BG119" i="19"/>
  <c r="BF119" i="19"/>
  <c r="T119" i="19"/>
  <c r="R119" i="19"/>
  <c r="P119" i="19"/>
  <c r="BK119" i="19"/>
  <c r="J119" i="19"/>
  <c r="BE119" i="19" s="1"/>
  <c r="BI118" i="19"/>
  <c r="BH118" i="19"/>
  <c r="BG118" i="19"/>
  <c r="BF118" i="19"/>
  <c r="T118" i="19"/>
  <c r="R118" i="19"/>
  <c r="P118" i="19"/>
  <c r="BK118" i="19"/>
  <c r="J118" i="19"/>
  <c r="BE118" i="19"/>
  <c r="BI117" i="19"/>
  <c r="BH117" i="19"/>
  <c r="BG117" i="19"/>
  <c r="BF117" i="19"/>
  <c r="T117" i="19"/>
  <c r="R117" i="19"/>
  <c r="P117" i="19"/>
  <c r="BK117" i="19"/>
  <c r="J117" i="19"/>
  <c r="BE117" i="19" s="1"/>
  <c r="BI116" i="19"/>
  <c r="BH116" i="19"/>
  <c r="BG116" i="19"/>
  <c r="BF116" i="19"/>
  <c r="T116" i="19"/>
  <c r="R116" i="19"/>
  <c r="P116" i="19"/>
  <c r="BK116" i="19"/>
  <c r="J116" i="19"/>
  <c r="BE116" i="19" s="1"/>
  <c r="BI115" i="19"/>
  <c r="BH115" i="19"/>
  <c r="BG115" i="19"/>
  <c r="BF115" i="19"/>
  <c r="T115" i="19"/>
  <c r="R115" i="19"/>
  <c r="P115" i="19"/>
  <c r="BK115" i="19"/>
  <c r="J115" i="19"/>
  <c r="BE115" i="19" s="1"/>
  <c r="BI114" i="19"/>
  <c r="BH114" i="19"/>
  <c r="BG114" i="19"/>
  <c r="BF114" i="19"/>
  <c r="T114" i="19"/>
  <c r="R114" i="19"/>
  <c r="P114" i="19"/>
  <c r="BK114" i="19"/>
  <c r="J114" i="19"/>
  <c r="BE114" i="19" s="1"/>
  <c r="BI113" i="19"/>
  <c r="BH113" i="19"/>
  <c r="BG113" i="19"/>
  <c r="BF113" i="19"/>
  <c r="T113" i="19"/>
  <c r="R113" i="19"/>
  <c r="P113" i="19"/>
  <c r="BK113" i="19"/>
  <c r="J113" i="19"/>
  <c r="BE113" i="19" s="1"/>
  <c r="BI112" i="19"/>
  <c r="BH112" i="19"/>
  <c r="BG112" i="19"/>
  <c r="BF112" i="19"/>
  <c r="T112" i="19"/>
  <c r="R112" i="19"/>
  <c r="P112" i="19"/>
  <c r="BK112" i="19"/>
  <c r="J112" i="19"/>
  <c r="BE112" i="19" s="1"/>
  <c r="BI111" i="19"/>
  <c r="BH111" i="19"/>
  <c r="BG111" i="19"/>
  <c r="BF111" i="19"/>
  <c r="T111" i="19"/>
  <c r="R111" i="19"/>
  <c r="P111" i="19"/>
  <c r="BK111" i="19"/>
  <c r="J111" i="19"/>
  <c r="BE111" i="19"/>
  <c r="BI110" i="19"/>
  <c r="BH110" i="19"/>
  <c r="BG110" i="19"/>
  <c r="BF110" i="19"/>
  <c r="T110" i="19"/>
  <c r="R110" i="19"/>
  <c r="P110" i="19"/>
  <c r="BK110" i="19"/>
  <c r="J110" i="19"/>
  <c r="BE110" i="19" s="1"/>
  <c r="BI109" i="19"/>
  <c r="BH109" i="19"/>
  <c r="BG109" i="19"/>
  <c r="BF109" i="19"/>
  <c r="T109" i="19"/>
  <c r="R109" i="19"/>
  <c r="P109" i="19"/>
  <c r="BK109" i="19"/>
  <c r="J109" i="19"/>
  <c r="BE109" i="19" s="1"/>
  <c r="BI108" i="19"/>
  <c r="BH108" i="19"/>
  <c r="BG108" i="19"/>
  <c r="BF108" i="19"/>
  <c r="T108" i="19"/>
  <c r="R108" i="19"/>
  <c r="P108" i="19"/>
  <c r="BK108" i="19"/>
  <c r="J108" i="19"/>
  <c r="BE108" i="19" s="1"/>
  <c r="BI107" i="19"/>
  <c r="BH107" i="19"/>
  <c r="BG107" i="19"/>
  <c r="BF107" i="19"/>
  <c r="T107" i="19"/>
  <c r="R107" i="19"/>
  <c r="P107" i="19"/>
  <c r="BK107" i="19"/>
  <c r="J107" i="19"/>
  <c r="BE107" i="19"/>
  <c r="BI106" i="19"/>
  <c r="BH106" i="19"/>
  <c r="BG106" i="19"/>
  <c r="BF106" i="19"/>
  <c r="T106" i="19"/>
  <c r="R106" i="19"/>
  <c r="P106" i="19"/>
  <c r="BK106" i="19"/>
  <c r="J106" i="19"/>
  <c r="BE106" i="19"/>
  <c r="BI105" i="19"/>
  <c r="BH105" i="19"/>
  <c r="BG105" i="19"/>
  <c r="BF105" i="19"/>
  <c r="T105" i="19"/>
  <c r="R105" i="19"/>
  <c r="P105" i="19"/>
  <c r="BK105" i="19"/>
  <c r="J105" i="19"/>
  <c r="BE105" i="19" s="1"/>
  <c r="BI104" i="19"/>
  <c r="BH104" i="19"/>
  <c r="BG104" i="19"/>
  <c r="BF104" i="19"/>
  <c r="T104" i="19"/>
  <c r="R104" i="19"/>
  <c r="P104" i="19"/>
  <c r="BK104" i="19"/>
  <c r="J104" i="19"/>
  <c r="BE104" i="19" s="1"/>
  <c r="BI103" i="19"/>
  <c r="BH103" i="19"/>
  <c r="BG103" i="19"/>
  <c r="BF103" i="19"/>
  <c r="T103" i="19"/>
  <c r="R103" i="19"/>
  <c r="R102" i="19" s="1"/>
  <c r="P103" i="19"/>
  <c r="BK103" i="19"/>
  <c r="J103" i="19"/>
  <c r="BE103" i="19" s="1"/>
  <c r="BI101" i="19"/>
  <c r="BH101" i="19"/>
  <c r="BG101" i="19"/>
  <c r="BF101" i="19"/>
  <c r="T101" i="19"/>
  <c r="R101" i="19"/>
  <c r="P101" i="19"/>
  <c r="BK101" i="19"/>
  <c r="J101" i="19"/>
  <c r="BE101" i="19" s="1"/>
  <c r="BI100" i="19"/>
  <c r="BH100" i="19"/>
  <c r="BG100" i="19"/>
  <c r="BF100" i="19"/>
  <c r="T100" i="19"/>
  <c r="R100" i="19"/>
  <c r="R89" i="19" s="1"/>
  <c r="P100" i="19"/>
  <c r="BK100" i="19"/>
  <c r="J100" i="19"/>
  <c r="BE100" i="19" s="1"/>
  <c r="BI99" i="19"/>
  <c r="BH99" i="19"/>
  <c r="BG99" i="19"/>
  <c r="BF99" i="19"/>
  <c r="T99" i="19"/>
  <c r="R99" i="19"/>
  <c r="P99" i="19"/>
  <c r="BK99" i="19"/>
  <c r="J99" i="19"/>
  <c r="BE99" i="19" s="1"/>
  <c r="BI98" i="19"/>
  <c r="BH98" i="19"/>
  <c r="BG98" i="19"/>
  <c r="BF98" i="19"/>
  <c r="T98" i="19"/>
  <c r="R98" i="19"/>
  <c r="P98" i="19"/>
  <c r="BK98" i="19"/>
  <c r="J98" i="19"/>
  <c r="BE98" i="19" s="1"/>
  <c r="BI97" i="19"/>
  <c r="BH97" i="19"/>
  <c r="BG97" i="19"/>
  <c r="BF97" i="19"/>
  <c r="T97" i="19"/>
  <c r="R97" i="19"/>
  <c r="P97" i="19"/>
  <c r="BK97" i="19"/>
  <c r="J97" i="19"/>
  <c r="BE97" i="19" s="1"/>
  <c r="BI96" i="19"/>
  <c r="BH96" i="19"/>
  <c r="BG96" i="19"/>
  <c r="BF96" i="19"/>
  <c r="T96" i="19"/>
  <c r="R96" i="19"/>
  <c r="P96" i="19"/>
  <c r="BK96" i="19"/>
  <c r="J96" i="19"/>
  <c r="BE96" i="19" s="1"/>
  <c r="BI95" i="19"/>
  <c r="BH95" i="19"/>
  <c r="BG95" i="19"/>
  <c r="BF95" i="19"/>
  <c r="T95" i="19"/>
  <c r="R95" i="19"/>
  <c r="P95" i="19"/>
  <c r="BK95" i="19"/>
  <c r="J95" i="19"/>
  <c r="BE95" i="19" s="1"/>
  <c r="BI94" i="19"/>
  <c r="BH94" i="19"/>
  <c r="BG94" i="19"/>
  <c r="BF94" i="19"/>
  <c r="T94" i="19"/>
  <c r="R94" i="19"/>
  <c r="P94" i="19"/>
  <c r="BK94" i="19"/>
  <c r="J94" i="19"/>
  <c r="BE94" i="19"/>
  <c r="BI93" i="19"/>
  <c r="BH93" i="19"/>
  <c r="BG93" i="19"/>
  <c r="BF93" i="19"/>
  <c r="T93" i="19"/>
  <c r="R93" i="19"/>
  <c r="P93" i="19"/>
  <c r="BK93" i="19"/>
  <c r="J93" i="19"/>
  <c r="BE93" i="19" s="1"/>
  <c r="BI92" i="19"/>
  <c r="BH92" i="19"/>
  <c r="BG92" i="19"/>
  <c r="BF92" i="19"/>
  <c r="T92" i="19"/>
  <c r="R92" i="19"/>
  <c r="P92" i="19"/>
  <c r="BK92" i="19"/>
  <c r="J92" i="19"/>
  <c r="BE92" i="19" s="1"/>
  <c r="BI91" i="19"/>
  <c r="BH91" i="19"/>
  <c r="BG91" i="19"/>
  <c r="BF91" i="19"/>
  <c r="T91" i="19"/>
  <c r="R91" i="19"/>
  <c r="P91" i="19"/>
  <c r="BK91" i="19"/>
  <c r="J91" i="19"/>
  <c r="BE91" i="19" s="1"/>
  <c r="BI90" i="19"/>
  <c r="BH90" i="19"/>
  <c r="BG90" i="19"/>
  <c r="BF90" i="19"/>
  <c r="T90" i="19"/>
  <c r="T89" i="19" s="1"/>
  <c r="R90" i="19"/>
  <c r="P90" i="19"/>
  <c r="P89" i="19" s="1"/>
  <c r="BK90" i="19"/>
  <c r="J90" i="19"/>
  <c r="BE90" i="19" s="1"/>
  <c r="J83" i="19"/>
  <c r="F83" i="19"/>
  <c r="F81" i="19"/>
  <c r="E79" i="19"/>
  <c r="J55" i="19"/>
  <c r="F55" i="19"/>
  <c r="F53" i="19"/>
  <c r="E51" i="19"/>
  <c r="J20" i="19"/>
  <c r="E20" i="19"/>
  <c r="F56" i="19" s="1"/>
  <c r="J19" i="19"/>
  <c r="J14" i="19"/>
  <c r="J53" i="19" s="1"/>
  <c r="E7" i="19"/>
  <c r="E47" i="19" s="1"/>
  <c r="AY69" i="1"/>
  <c r="AX69" i="1"/>
  <c r="BI101" i="18"/>
  <c r="BH101" i="18"/>
  <c r="BG101" i="18"/>
  <c r="BF101" i="18"/>
  <c r="T101" i="18"/>
  <c r="T100" i="18" s="1"/>
  <c r="R101" i="18"/>
  <c r="R100" i="18" s="1"/>
  <c r="P101" i="18"/>
  <c r="P100" i="18" s="1"/>
  <c r="BK101" i="18"/>
  <c r="BK100" i="18" s="1"/>
  <c r="J100" i="18" s="1"/>
  <c r="J65" i="18" s="1"/>
  <c r="J101" i="18"/>
  <c r="BE101" i="18" s="1"/>
  <c r="BI99" i="18"/>
  <c r="BH99" i="18"/>
  <c r="BG99" i="18"/>
  <c r="BF99" i="18"/>
  <c r="T99" i="18"/>
  <c r="R99" i="18"/>
  <c r="P99" i="18"/>
  <c r="BK99" i="18"/>
  <c r="J99" i="18"/>
  <c r="BE99" i="18" s="1"/>
  <c r="BI98" i="18"/>
  <c r="BH98" i="18"/>
  <c r="BG98" i="18"/>
  <c r="BF98" i="18"/>
  <c r="T98" i="18"/>
  <c r="R98" i="18"/>
  <c r="P98" i="18"/>
  <c r="BK98" i="18"/>
  <c r="J98" i="18"/>
  <c r="BE98" i="18" s="1"/>
  <c r="BI97" i="18"/>
  <c r="BH97" i="18"/>
  <c r="BG97" i="18"/>
  <c r="BF97" i="18"/>
  <c r="T97" i="18"/>
  <c r="R97" i="18"/>
  <c r="P97" i="18"/>
  <c r="BK97" i="18"/>
  <c r="J97" i="18"/>
  <c r="BE97" i="18" s="1"/>
  <c r="BI96" i="18"/>
  <c r="BH96" i="18"/>
  <c r="BG96" i="18"/>
  <c r="BF96" i="18"/>
  <c r="T96" i="18"/>
  <c r="R96" i="18"/>
  <c r="P96" i="18"/>
  <c r="P95" i="18" s="1"/>
  <c r="BK96" i="18"/>
  <c r="J96" i="18"/>
  <c r="BE96" i="18" s="1"/>
  <c r="BI94" i="18"/>
  <c r="BH94" i="18"/>
  <c r="BG94" i="18"/>
  <c r="BF94" i="18"/>
  <c r="T94" i="18"/>
  <c r="R94" i="18"/>
  <c r="P94" i="18"/>
  <c r="BK94" i="18"/>
  <c r="J94" i="18"/>
  <c r="BE94" i="18" s="1"/>
  <c r="BI93" i="18"/>
  <c r="BH93" i="18"/>
  <c r="BG93" i="18"/>
  <c r="BF93" i="18"/>
  <c r="T93" i="18"/>
  <c r="R93" i="18"/>
  <c r="P93" i="18"/>
  <c r="BK93" i="18"/>
  <c r="J93" i="18"/>
  <c r="BE93" i="18" s="1"/>
  <c r="BI92" i="18"/>
  <c r="BH92" i="18"/>
  <c r="BG92" i="18"/>
  <c r="BF92" i="18"/>
  <c r="T92" i="18"/>
  <c r="R92" i="18"/>
  <c r="P92" i="18"/>
  <c r="BK92" i="18"/>
  <c r="J92" i="18"/>
  <c r="BE92" i="18" s="1"/>
  <c r="BI91" i="18"/>
  <c r="BH91" i="18"/>
  <c r="BG91" i="18"/>
  <c r="BF91" i="18"/>
  <c r="T91" i="18"/>
  <c r="R91" i="18"/>
  <c r="R90" i="18"/>
  <c r="P91" i="18"/>
  <c r="P90" i="18" s="1"/>
  <c r="BK91" i="18"/>
  <c r="BK90" i="18" s="1"/>
  <c r="J91" i="18"/>
  <c r="BE91" i="18" s="1"/>
  <c r="J83" i="18"/>
  <c r="F83" i="18"/>
  <c r="F81" i="18"/>
  <c r="E79" i="18"/>
  <c r="J55" i="18"/>
  <c r="F55" i="18"/>
  <c r="F53" i="18"/>
  <c r="E51" i="18"/>
  <c r="J20" i="18"/>
  <c r="E20" i="18"/>
  <c r="F84" i="18" s="1"/>
  <c r="J19" i="18"/>
  <c r="J14" i="18"/>
  <c r="J81" i="18" s="1"/>
  <c r="E7" i="18"/>
  <c r="E47" i="18" s="1"/>
  <c r="AY68" i="1"/>
  <c r="AX68" i="1"/>
  <c r="BI108" i="17"/>
  <c r="BH108" i="17"/>
  <c r="BG108" i="17"/>
  <c r="BF108" i="17"/>
  <c r="T108" i="17"/>
  <c r="R108" i="17"/>
  <c r="P108" i="17"/>
  <c r="BK108" i="17"/>
  <c r="J108" i="17"/>
  <c r="BE108" i="17"/>
  <c r="BI107" i="17"/>
  <c r="BH107" i="17"/>
  <c r="BG107" i="17"/>
  <c r="BF107" i="17"/>
  <c r="T107" i="17"/>
  <c r="R107" i="17"/>
  <c r="P107" i="17"/>
  <c r="BK107" i="17"/>
  <c r="J107" i="17"/>
  <c r="BE107" i="17" s="1"/>
  <c r="BI106" i="17"/>
  <c r="BH106" i="17"/>
  <c r="BG106" i="17"/>
  <c r="BF106" i="17"/>
  <c r="T106" i="17"/>
  <c r="R106" i="17"/>
  <c r="P106" i="17"/>
  <c r="BK106" i="17"/>
  <c r="J106" i="17"/>
  <c r="BE106" i="17" s="1"/>
  <c r="BI105" i="17"/>
  <c r="BH105" i="17"/>
  <c r="BG105" i="17"/>
  <c r="BF105" i="17"/>
  <c r="T105" i="17"/>
  <c r="T103" i="17" s="1"/>
  <c r="R105" i="17"/>
  <c r="P105" i="17"/>
  <c r="BK105" i="17"/>
  <c r="J105" i="17"/>
  <c r="BE105" i="17" s="1"/>
  <c r="BI104" i="17"/>
  <c r="BH104" i="17"/>
  <c r="BG104" i="17"/>
  <c r="BF104" i="17"/>
  <c r="T104" i="17"/>
  <c r="R104" i="17"/>
  <c r="R103" i="17" s="1"/>
  <c r="P104" i="17"/>
  <c r="P103" i="17"/>
  <c r="BK104" i="17"/>
  <c r="J104" i="17"/>
  <c r="BE104" i="17" s="1"/>
  <c r="BI102" i="17"/>
  <c r="BH102" i="17"/>
  <c r="BG102" i="17"/>
  <c r="BF102" i="17"/>
  <c r="T102" i="17"/>
  <c r="R102" i="17"/>
  <c r="P102" i="17"/>
  <c r="BK102" i="17"/>
  <c r="J102" i="17"/>
  <c r="BE102" i="17" s="1"/>
  <c r="BI101" i="17"/>
  <c r="BH101" i="17"/>
  <c r="BG101" i="17"/>
  <c r="BF101" i="17"/>
  <c r="T101" i="17"/>
  <c r="R101" i="17"/>
  <c r="P101" i="17"/>
  <c r="BK101" i="17"/>
  <c r="J101" i="17"/>
  <c r="BE101" i="17"/>
  <c r="BI100" i="17"/>
  <c r="BH100" i="17"/>
  <c r="BG100" i="17"/>
  <c r="BF100" i="17"/>
  <c r="T100" i="17"/>
  <c r="R100" i="17"/>
  <c r="P100" i="17"/>
  <c r="BK100" i="17"/>
  <c r="J100" i="17"/>
  <c r="BE100" i="17" s="1"/>
  <c r="BI99" i="17"/>
  <c r="BH99" i="17"/>
  <c r="BG99" i="17"/>
  <c r="BF99" i="17"/>
  <c r="T99" i="17"/>
  <c r="R99" i="17"/>
  <c r="P99" i="17"/>
  <c r="BK99" i="17"/>
  <c r="J99" i="17"/>
  <c r="BE99" i="17" s="1"/>
  <c r="BI98" i="17"/>
  <c r="BH98" i="17"/>
  <c r="BG98" i="17"/>
  <c r="BF98" i="17"/>
  <c r="T98" i="17"/>
  <c r="R98" i="17"/>
  <c r="P98" i="17"/>
  <c r="BK98" i="17"/>
  <c r="J98" i="17"/>
  <c r="BE98" i="17" s="1"/>
  <c r="BI97" i="17"/>
  <c r="BH97" i="17"/>
  <c r="BG97" i="17"/>
  <c r="BF97" i="17"/>
  <c r="T97" i="17"/>
  <c r="R97" i="17"/>
  <c r="P97" i="17"/>
  <c r="BK97" i="17"/>
  <c r="J97" i="17"/>
  <c r="BE97" i="17" s="1"/>
  <c r="BI96" i="17"/>
  <c r="BH96" i="17"/>
  <c r="BG96" i="17"/>
  <c r="BF96" i="17"/>
  <c r="T96" i="17"/>
  <c r="R96" i="17"/>
  <c r="R95" i="17" s="1"/>
  <c r="P96" i="17"/>
  <c r="BK96" i="17"/>
  <c r="J96" i="17"/>
  <c r="BE96" i="17" s="1"/>
  <c r="BI94" i="17"/>
  <c r="BH94" i="17"/>
  <c r="BG94" i="17"/>
  <c r="BF94" i="17"/>
  <c r="T94" i="17"/>
  <c r="T93" i="17" s="1"/>
  <c r="R94" i="17"/>
  <c r="R93" i="17"/>
  <c r="P94" i="17"/>
  <c r="P93" i="17" s="1"/>
  <c r="BK94" i="17"/>
  <c r="BK93" i="17" s="1"/>
  <c r="J93" i="17" s="1"/>
  <c r="J64" i="17" s="1"/>
  <c r="J94" i="17"/>
  <c r="BE94" i="17" s="1"/>
  <c r="BI92" i="17"/>
  <c r="BH92" i="17"/>
  <c r="BG92" i="17"/>
  <c r="BF92" i="17"/>
  <c r="T92" i="17"/>
  <c r="T91" i="17" s="1"/>
  <c r="R92" i="17"/>
  <c r="R91" i="17" s="1"/>
  <c r="P92" i="17"/>
  <c r="P91" i="17"/>
  <c r="BK92" i="17"/>
  <c r="BK91" i="17" s="1"/>
  <c r="J92" i="17"/>
  <c r="BE92" i="17" s="1"/>
  <c r="J84" i="17"/>
  <c r="F84" i="17"/>
  <c r="F82" i="17"/>
  <c r="E80" i="17"/>
  <c r="J55" i="17"/>
  <c r="F55" i="17"/>
  <c r="F53" i="17"/>
  <c r="E51" i="17"/>
  <c r="J20" i="17"/>
  <c r="E20" i="17"/>
  <c r="F85" i="17" s="1"/>
  <c r="J19" i="17"/>
  <c r="J14" i="17"/>
  <c r="J82" i="17" s="1"/>
  <c r="E7" i="17"/>
  <c r="E47" i="17" s="1"/>
  <c r="E76" i="17"/>
  <c r="AY67" i="1"/>
  <c r="AX67" i="1"/>
  <c r="BI121" i="16"/>
  <c r="BH121" i="16"/>
  <c r="BG121" i="16"/>
  <c r="BF121" i="16"/>
  <c r="T121" i="16"/>
  <c r="R121" i="16"/>
  <c r="P121" i="16"/>
  <c r="BK121" i="16"/>
  <c r="J121" i="16"/>
  <c r="BE121" i="16" s="1"/>
  <c r="BI120" i="16"/>
  <c r="BH120" i="16"/>
  <c r="BG120" i="16"/>
  <c r="BF120" i="16"/>
  <c r="T120" i="16"/>
  <c r="R120" i="16"/>
  <c r="P120" i="16"/>
  <c r="BK120" i="16"/>
  <c r="J120" i="16"/>
  <c r="BE120" i="16" s="1"/>
  <c r="BI119" i="16"/>
  <c r="BH119" i="16"/>
  <c r="BG119" i="16"/>
  <c r="BF119" i="16"/>
  <c r="T119" i="16"/>
  <c r="R119" i="16"/>
  <c r="P119" i="16"/>
  <c r="BK119" i="16"/>
  <c r="J119" i="16"/>
  <c r="BE119" i="16" s="1"/>
  <c r="BI118" i="16"/>
  <c r="BH118" i="16"/>
  <c r="BG118" i="16"/>
  <c r="BF118" i="16"/>
  <c r="T118" i="16"/>
  <c r="R118" i="16"/>
  <c r="P118" i="16"/>
  <c r="BK118" i="16"/>
  <c r="J118" i="16"/>
  <c r="BE118" i="16" s="1"/>
  <c r="BI117" i="16"/>
  <c r="BH117" i="16"/>
  <c r="BG117" i="16"/>
  <c r="BF117" i="16"/>
  <c r="T117" i="16"/>
  <c r="R117" i="16"/>
  <c r="P117" i="16"/>
  <c r="BK117" i="16"/>
  <c r="J117" i="16"/>
  <c r="BE117" i="16" s="1"/>
  <c r="BI116" i="16"/>
  <c r="BH116" i="16"/>
  <c r="BG116" i="16"/>
  <c r="BF116" i="16"/>
  <c r="T116" i="16"/>
  <c r="R116" i="16"/>
  <c r="P116" i="16"/>
  <c r="BK116" i="16"/>
  <c r="J116" i="16"/>
  <c r="BE116" i="16" s="1"/>
  <c r="BI115" i="16"/>
  <c r="BH115" i="16"/>
  <c r="BG115" i="16"/>
  <c r="BF115" i="16"/>
  <c r="T115" i="16"/>
  <c r="R115" i="16"/>
  <c r="P115" i="16"/>
  <c r="BK115" i="16"/>
  <c r="J115" i="16"/>
  <c r="BE115" i="16" s="1"/>
  <c r="BI114" i="16"/>
  <c r="BH114" i="16"/>
  <c r="BG114" i="16"/>
  <c r="BF114" i="16"/>
  <c r="T114" i="16"/>
  <c r="R114" i="16"/>
  <c r="P114" i="16"/>
  <c r="P113" i="16" s="1"/>
  <c r="BK114" i="16"/>
  <c r="J114" i="16"/>
  <c r="BE114" i="16"/>
  <c r="BI112" i="16"/>
  <c r="BH112" i="16"/>
  <c r="BG112" i="16"/>
  <c r="BF112" i="16"/>
  <c r="T112" i="16"/>
  <c r="R112" i="16"/>
  <c r="P112" i="16"/>
  <c r="BK112" i="16"/>
  <c r="J112" i="16"/>
  <c r="BE112" i="16" s="1"/>
  <c r="BI111" i="16"/>
  <c r="BH111" i="16"/>
  <c r="BG111" i="16"/>
  <c r="BF111" i="16"/>
  <c r="T111" i="16"/>
  <c r="R111" i="16"/>
  <c r="P111" i="16"/>
  <c r="BK111" i="16"/>
  <c r="J111" i="16"/>
  <c r="BE111" i="16" s="1"/>
  <c r="BI110" i="16"/>
  <c r="BH110" i="16"/>
  <c r="BG110" i="16"/>
  <c r="BF110" i="16"/>
  <c r="T110" i="16"/>
  <c r="R110" i="16"/>
  <c r="P110" i="16"/>
  <c r="BK110" i="16"/>
  <c r="J110" i="16"/>
  <c r="BE110" i="16" s="1"/>
  <c r="BI109" i="16"/>
  <c r="BH109" i="16"/>
  <c r="BG109" i="16"/>
  <c r="BF109" i="16"/>
  <c r="T109" i="16"/>
  <c r="R109" i="16"/>
  <c r="P109" i="16"/>
  <c r="BK109" i="16"/>
  <c r="J109" i="16"/>
  <c r="BE109" i="16" s="1"/>
  <c r="BI108" i="16"/>
  <c r="BH108" i="16"/>
  <c r="BG108" i="16"/>
  <c r="BF108" i="16"/>
  <c r="T108" i="16"/>
  <c r="R108" i="16"/>
  <c r="P108" i="16"/>
  <c r="BK108" i="16"/>
  <c r="J108" i="16"/>
  <c r="BE108" i="16" s="1"/>
  <c r="BI107" i="16"/>
  <c r="BH107" i="16"/>
  <c r="BG107" i="16"/>
  <c r="BF107" i="16"/>
  <c r="T107" i="16"/>
  <c r="R107" i="16"/>
  <c r="P107" i="16"/>
  <c r="BK107" i="16"/>
  <c r="J107" i="16"/>
  <c r="BE107" i="16" s="1"/>
  <c r="BI106" i="16"/>
  <c r="BH106" i="16"/>
  <c r="BG106" i="16"/>
  <c r="BF106" i="16"/>
  <c r="T106" i="16"/>
  <c r="R106" i="16"/>
  <c r="P106" i="16"/>
  <c r="BK106" i="16"/>
  <c r="J106" i="16"/>
  <c r="BE106" i="16" s="1"/>
  <c r="BI105" i="16"/>
  <c r="BH105" i="16"/>
  <c r="BG105" i="16"/>
  <c r="BF105" i="16"/>
  <c r="T105" i="16"/>
  <c r="R105" i="16"/>
  <c r="R104" i="16" s="1"/>
  <c r="P105" i="16"/>
  <c r="BK105" i="16"/>
  <c r="J105" i="16"/>
  <c r="BE105" i="16"/>
  <c r="BI103" i="16"/>
  <c r="BH103" i="16"/>
  <c r="BG103" i="16"/>
  <c r="BF103" i="16"/>
  <c r="T103" i="16"/>
  <c r="R103" i="16"/>
  <c r="P103" i="16"/>
  <c r="BK103" i="16"/>
  <c r="J103" i="16"/>
  <c r="BE103" i="16" s="1"/>
  <c r="BI102" i="16"/>
  <c r="BH102" i="16"/>
  <c r="BG102" i="16"/>
  <c r="BF102" i="16"/>
  <c r="T102" i="16"/>
  <c r="R102" i="16"/>
  <c r="P102" i="16"/>
  <c r="P101" i="16" s="1"/>
  <c r="BK102" i="16"/>
  <c r="J102" i="16"/>
  <c r="BE102" i="16" s="1"/>
  <c r="BI100" i="16"/>
  <c r="BH100" i="16"/>
  <c r="BG100" i="16"/>
  <c r="BF100" i="16"/>
  <c r="T100" i="16"/>
  <c r="R100" i="16"/>
  <c r="P100" i="16"/>
  <c r="BK100" i="16"/>
  <c r="J100" i="16"/>
  <c r="BE100" i="16" s="1"/>
  <c r="BI99" i="16"/>
  <c r="BH99" i="16"/>
  <c r="BG99" i="16"/>
  <c r="BF99" i="16"/>
  <c r="T99" i="16"/>
  <c r="R99" i="16"/>
  <c r="P99" i="16"/>
  <c r="P98" i="16" s="1"/>
  <c r="BK99" i="16"/>
  <c r="BK98" i="16" s="1"/>
  <c r="J98" i="16" s="1"/>
  <c r="J64" i="16" s="1"/>
  <c r="J99" i="16"/>
  <c r="BE99" i="16" s="1"/>
  <c r="BI97" i="16"/>
  <c r="BH97" i="16"/>
  <c r="BG97" i="16"/>
  <c r="BF97" i="16"/>
  <c r="T97" i="16"/>
  <c r="R97" i="16"/>
  <c r="P97" i="16"/>
  <c r="BK97" i="16"/>
  <c r="J97" i="16"/>
  <c r="BE97" i="16" s="1"/>
  <c r="BI96" i="16"/>
  <c r="BH96" i="16"/>
  <c r="BG96" i="16"/>
  <c r="BF96" i="16"/>
  <c r="T96" i="16"/>
  <c r="R96" i="16"/>
  <c r="P96" i="16"/>
  <c r="BK96" i="16"/>
  <c r="J96" i="16"/>
  <c r="BE96" i="16" s="1"/>
  <c r="BI95" i="16"/>
  <c r="BH95" i="16"/>
  <c r="BG95" i="16"/>
  <c r="BF95" i="16"/>
  <c r="T95" i="16"/>
  <c r="R95" i="16"/>
  <c r="P95" i="16"/>
  <c r="BK95" i="16"/>
  <c r="J95" i="16"/>
  <c r="BE95" i="16" s="1"/>
  <c r="BI94" i="16"/>
  <c r="BH94" i="16"/>
  <c r="BG94" i="16"/>
  <c r="BF94" i="16"/>
  <c r="T94" i="16"/>
  <c r="R94" i="16"/>
  <c r="P94" i="16"/>
  <c r="BK94" i="16"/>
  <c r="J94" i="16"/>
  <c r="BE94" i="16" s="1"/>
  <c r="BI93" i="16"/>
  <c r="BH93" i="16"/>
  <c r="BG93" i="16"/>
  <c r="BF93" i="16"/>
  <c r="T93" i="16"/>
  <c r="R93" i="16"/>
  <c r="R92" i="16"/>
  <c r="P93" i="16"/>
  <c r="P92" i="16" s="1"/>
  <c r="BK93" i="16"/>
  <c r="J93" i="16"/>
  <c r="BE93" i="16" s="1"/>
  <c r="J85" i="16"/>
  <c r="F85" i="16"/>
  <c r="F83" i="16"/>
  <c r="E81" i="16"/>
  <c r="J55" i="16"/>
  <c r="F55" i="16"/>
  <c r="F53" i="16"/>
  <c r="E51" i="16"/>
  <c r="J20" i="16"/>
  <c r="E20" i="16"/>
  <c r="F86" i="16" s="1"/>
  <c r="J19" i="16"/>
  <c r="J14" i="16"/>
  <c r="J83" i="16" s="1"/>
  <c r="E7" i="16"/>
  <c r="E77" i="16" s="1"/>
  <c r="AY66" i="1"/>
  <c r="AX66" i="1"/>
  <c r="BI123" i="15"/>
  <c r="BH123" i="15"/>
  <c r="BG123" i="15"/>
  <c r="BF123" i="15"/>
  <c r="T123" i="15"/>
  <c r="R123" i="15"/>
  <c r="P123" i="15"/>
  <c r="BK123" i="15"/>
  <c r="J123" i="15"/>
  <c r="BE123" i="15" s="1"/>
  <c r="BI122" i="15"/>
  <c r="BH122" i="15"/>
  <c r="BG122" i="15"/>
  <c r="BF122" i="15"/>
  <c r="T122" i="15"/>
  <c r="R122" i="15"/>
  <c r="P122" i="15"/>
  <c r="BK122" i="15"/>
  <c r="J122" i="15"/>
  <c r="BE122" i="15"/>
  <c r="BI121" i="15"/>
  <c r="BH121" i="15"/>
  <c r="BG121" i="15"/>
  <c r="BF121" i="15"/>
  <c r="T121" i="15"/>
  <c r="R121" i="15"/>
  <c r="P121" i="15"/>
  <c r="BK121" i="15"/>
  <c r="J121" i="15"/>
  <c r="BE121" i="15" s="1"/>
  <c r="BI120" i="15"/>
  <c r="BH120" i="15"/>
  <c r="BG120" i="15"/>
  <c r="BF120" i="15"/>
  <c r="T120" i="15"/>
  <c r="R120" i="15"/>
  <c r="P120" i="15"/>
  <c r="BK120" i="15"/>
  <c r="J120" i="15"/>
  <c r="BE120" i="15" s="1"/>
  <c r="BI119" i="15"/>
  <c r="BH119" i="15"/>
  <c r="BG119" i="15"/>
  <c r="BF119" i="15"/>
  <c r="T119" i="15"/>
  <c r="T117" i="15" s="1"/>
  <c r="R119" i="15"/>
  <c r="P119" i="15"/>
  <c r="BK119" i="15"/>
  <c r="J119" i="15"/>
  <c r="BE119" i="15" s="1"/>
  <c r="BI118" i="15"/>
  <c r="BH118" i="15"/>
  <c r="BG118" i="15"/>
  <c r="BF118" i="15"/>
  <c r="T118" i="15"/>
  <c r="R118" i="15"/>
  <c r="R117" i="15"/>
  <c r="P118" i="15"/>
  <c r="BK118" i="15"/>
  <c r="J118" i="15"/>
  <c r="BE118" i="15" s="1"/>
  <c r="BI116" i="15"/>
  <c r="BH116" i="15"/>
  <c r="BG116" i="15"/>
  <c r="BF116" i="15"/>
  <c r="T116" i="15"/>
  <c r="R116" i="15"/>
  <c r="P116" i="15"/>
  <c r="BK116" i="15"/>
  <c r="J116" i="15"/>
  <c r="BE116" i="15"/>
  <c r="BI115" i="15"/>
  <c r="BH115" i="15"/>
  <c r="BG115" i="15"/>
  <c r="BF115" i="15"/>
  <c r="T115" i="15"/>
  <c r="R115" i="15"/>
  <c r="P115" i="15"/>
  <c r="BK115" i="15"/>
  <c r="J115" i="15"/>
  <c r="BE115" i="15" s="1"/>
  <c r="BI114" i="15"/>
  <c r="BH114" i="15"/>
  <c r="BG114" i="15"/>
  <c r="BF114" i="15"/>
  <c r="T114" i="15"/>
  <c r="R114" i="15"/>
  <c r="P114" i="15"/>
  <c r="BK114" i="15"/>
  <c r="J114" i="15"/>
  <c r="BE114" i="15" s="1"/>
  <c r="BI113" i="15"/>
  <c r="BH113" i="15"/>
  <c r="BG113" i="15"/>
  <c r="BF113" i="15"/>
  <c r="T113" i="15"/>
  <c r="T109" i="15" s="1"/>
  <c r="R113" i="15"/>
  <c r="P113" i="15"/>
  <c r="BK113" i="15"/>
  <c r="J113" i="15"/>
  <c r="BE113" i="15" s="1"/>
  <c r="BI112" i="15"/>
  <c r="BH112" i="15"/>
  <c r="BG112" i="15"/>
  <c r="BF112" i="15"/>
  <c r="T112" i="15"/>
  <c r="R112" i="15"/>
  <c r="P112" i="15"/>
  <c r="BK112" i="15"/>
  <c r="J112" i="15"/>
  <c r="BE112" i="15"/>
  <c r="BI111" i="15"/>
  <c r="BH111" i="15"/>
  <c r="BG111" i="15"/>
  <c r="BF111" i="15"/>
  <c r="T111" i="15"/>
  <c r="R111" i="15"/>
  <c r="P111" i="15"/>
  <c r="BK111" i="15"/>
  <c r="J111" i="15"/>
  <c r="BE111" i="15" s="1"/>
  <c r="BI110" i="15"/>
  <c r="BH110" i="15"/>
  <c r="BG110" i="15"/>
  <c r="BF110" i="15"/>
  <c r="T110" i="15"/>
  <c r="R110" i="15"/>
  <c r="P110" i="15"/>
  <c r="P109" i="15"/>
  <c r="BK110" i="15"/>
  <c r="J110" i="15"/>
  <c r="BE110" i="15" s="1"/>
  <c r="BI108" i="15"/>
  <c r="BH108" i="15"/>
  <c r="BG108" i="15"/>
  <c r="BF108" i="15"/>
  <c r="T108" i="15"/>
  <c r="R108" i="15"/>
  <c r="P108" i="15"/>
  <c r="BK108" i="15"/>
  <c r="J108" i="15"/>
  <c r="BE108" i="15" s="1"/>
  <c r="BI107" i="15"/>
  <c r="BH107" i="15"/>
  <c r="BG107" i="15"/>
  <c r="BF107" i="15"/>
  <c r="T107" i="15"/>
  <c r="R107" i="15"/>
  <c r="P107" i="15"/>
  <c r="BK107" i="15"/>
  <c r="J107" i="15"/>
  <c r="BE107" i="15" s="1"/>
  <c r="BI106" i="15"/>
  <c r="BH106" i="15"/>
  <c r="BG106" i="15"/>
  <c r="BF106" i="15"/>
  <c r="T106" i="15"/>
  <c r="T105" i="15" s="1"/>
  <c r="R106" i="15"/>
  <c r="R105" i="15"/>
  <c r="P106" i="15"/>
  <c r="P105" i="15" s="1"/>
  <c r="BK106" i="15"/>
  <c r="J106" i="15"/>
  <c r="BE106" i="15"/>
  <c r="BI104" i="15"/>
  <c r="BH104" i="15"/>
  <c r="BG104" i="15"/>
  <c r="BF104" i="15"/>
  <c r="T104" i="15"/>
  <c r="R104" i="15"/>
  <c r="P104" i="15"/>
  <c r="BK104" i="15"/>
  <c r="J104" i="15"/>
  <c r="BE104" i="15" s="1"/>
  <c r="BI103" i="15"/>
  <c r="BH103" i="15"/>
  <c r="BG103" i="15"/>
  <c r="BF103" i="15"/>
  <c r="T103" i="15"/>
  <c r="R103" i="15"/>
  <c r="P103" i="15"/>
  <c r="BK103" i="15"/>
  <c r="J103" i="15"/>
  <c r="BE103" i="15" s="1"/>
  <c r="BI102" i="15"/>
  <c r="BH102" i="15"/>
  <c r="BG102" i="15"/>
  <c r="BF102" i="15"/>
  <c r="T102" i="15"/>
  <c r="T101" i="15" s="1"/>
  <c r="R102" i="15"/>
  <c r="R101" i="15" s="1"/>
  <c r="P102" i="15"/>
  <c r="BK102" i="15"/>
  <c r="J102" i="15"/>
  <c r="BE102" i="15" s="1"/>
  <c r="BI100" i="15"/>
  <c r="BH100" i="15"/>
  <c r="BG100" i="15"/>
  <c r="BF100" i="15"/>
  <c r="T100" i="15"/>
  <c r="T99" i="15" s="1"/>
  <c r="R100" i="15"/>
  <c r="R99" i="15" s="1"/>
  <c r="P100" i="15"/>
  <c r="P99" i="15" s="1"/>
  <c r="BK100" i="15"/>
  <c r="BK99" i="15" s="1"/>
  <c r="J99" i="15" s="1"/>
  <c r="J64" i="15" s="1"/>
  <c r="J100" i="15"/>
  <c r="BE100" i="15" s="1"/>
  <c r="BI98" i="15"/>
  <c r="BH98" i="15"/>
  <c r="BG98" i="15"/>
  <c r="BF98" i="15"/>
  <c r="T98" i="15"/>
  <c r="R98" i="15"/>
  <c r="P98" i="15"/>
  <c r="BK98" i="15"/>
  <c r="J98" i="15"/>
  <c r="BE98" i="15" s="1"/>
  <c r="BI97" i="15"/>
  <c r="BH97" i="15"/>
  <c r="BG97" i="15"/>
  <c r="BF97" i="15"/>
  <c r="T97" i="15"/>
  <c r="R97" i="15"/>
  <c r="P97" i="15"/>
  <c r="BK97" i="15"/>
  <c r="J97" i="15"/>
  <c r="BE97" i="15" s="1"/>
  <c r="BI96" i="15"/>
  <c r="BH96" i="15"/>
  <c r="BG96" i="15"/>
  <c r="BF96" i="15"/>
  <c r="T96" i="15"/>
  <c r="R96" i="15"/>
  <c r="P96" i="15"/>
  <c r="BK96" i="15"/>
  <c r="J96" i="15"/>
  <c r="BE96" i="15" s="1"/>
  <c r="BI95" i="15"/>
  <c r="BH95" i="15"/>
  <c r="BG95" i="15"/>
  <c r="BF95" i="15"/>
  <c r="T95" i="15"/>
  <c r="R95" i="15"/>
  <c r="P95" i="15"/>
  <c r="BK95" i="15"/>
  <c r="J95" i="15"/>
  <c r="BE95" i="15" s="1"/>
  <c r="BI94" i="15"/>
  <c r="BH94" i="15"/>
  <c r="BG94" i="15"/>
  <c r="BF94" i="15"/>
  <c r="T94" i="15"/>
  <c r="R94" i="15"/>
  <c r="P94" i="15"/>
  <c r="BK94" i="15"/>
  <c r="J94" i="15"/>
  <c r="BE94" i="15" s="1"/>
  <c r="J86" i="15"/>
  <c r="F86" i="15"/>
  <c r="F84" i="15"/>
  <c r="E82" i="15"/>
  <c r="J55" i="15"/>
  <c r="F55" i="15"/>
  <c r="F53" i="15"/>
  <c r="E51" i="15"/>
  <c r="J20" i="15"/>
  <c r="E20" i="15"/>
  <c r="F56" i="15" s="1"/>
  <c r="F87" i="15"/>
  <c r="J19" i="15"/>
  <c r="J14" i="15"/>
  <c r="J53" i="15" s="1"/>
  <c r="J84" i="15"/>
  <c r="E7" i="15"/>
  <c r="E78" i="15" s="1"/>
  <c r="AY65" i="1"/>
  <c r="AX65" i="1"/>
  <c r="BI101" i="14"/>
  <c r="BH101" i="14"/>
  <c r="BG101" i="14"/>
  <c r="BF101" i="14"/>
  <c r="T101" i="14"/>
  <c r="T100" i="14" s="1"/>
  <c r="R101" i="14"/>
  <c r="R100" i="14" s="1"/>
  <c r="P101" i="14"/>
  <c r="P100" i="14"/>
  <c r="BK101" i="14"/>
  <c r="BK100" i="14" s="1"/>
  <c r="J100" i="14" s="1"/>
  <c r="J65" i="14" s="1"/>
  <c r="J101" i="14"/>
  <c r="BE101" i="14" s="1"/>
  <c r="BI99" i="14"/>
  <c r="BH99" i="14"/>
  <c r="BG99" i="14"/>
  <c r="BF99" i="14"/>
  <c r="T99" i="14"/>
  <c r="R99" i="14"/>
  <c r="P99" i="14"/>
  <c r="BK99" i="14"/>
  <c r="J99" i="14"/>
  <c r="BE99" i="14" s="1"/>
  <c r="BI98" i="14"/>
  <c r="BH98" i="14"/>
  <c r="BG98" i="14"/>
  <c r="BF98" i="14"/>
  <c r="T98" i="14"/>
  <c r="R98" i="14"/>
  <c r="P98" i="14"/>
  <c r="BK98" i="14"/>
  <c r="J98" i="14"/>
  <c r="BE98" i="14" s="1"/>
  <c r="BI97" i="14"/>
  <c r="BH97" i="14"/>
  <c r="BG97" i="14"/>
  <c r="BF97" i="14"/>
  <c r="T97" i="14"/>
  <c r="R97" i="14"/>
  <c r="R95" i="14" s="1"/>
  <c r="P97" i="14"/>
  <c r="P95" i="14" s="1"/>
  <c r="BK97" i="14"/>
  <c r="J97" i="14"/>
  <c r="BE97" i="14"/>
  <c r="BI96" i="14"/>
  <c r="BH96" i="14"/>
  <c r="BG96" i="14"/>
  <c r="BF96" i="14"/>
  <c r="T96" i="14"/>
  <c r="T95" i="14" s="1"/>
  <c r="R96" i="14"/>
  <c r="P96" i="14"/>
  <c r="BK96" i="14"/>
  <c r="J96" i="14"/>
  <c r="BE96" i="14" s="1"/>
  <c r="BI94" i="14"/>
  <c r="BH94" i="14"/>
  <c r="BG94" i="14"/>
  <c r="BF94" i="14"/>
  <c r="T94" i="14"/>
  <c r="R94" i="14"/>
  <c r="P94" i="14"/>
  <c r="BK94" i="14"/>
  <c r="J94" i="14"/>
  <c r="BE94" i="14"/>
  <c r="BI93" i="14"/>
  <c r="BH93" i="14"/>
  <c r="BG93" i="14"/>
  <c r="BF93" i="14"/>
  <c r="T93" i="14"/>
  <c r="R93" i="14"/>
  <c r="P93" i="14"/>
  <c r="BK93" i="14"/>
  <c r="J93" i="14"/>
  <c r="BE93" i="14" s="1"/>
  <c r="BI92" i="14"/>
  <c r="BH92" i="14"/>
  <c r="BG92" i="14"/>
  <c r="BF92" i="14"/>
  <c r="T92" i="14"/>
  <c r="R92" i="14"/>
  <c r="P92" i="14"/>
  <c r="BK92" i="14"/>
  <c r="J92" i="14"/>
  <c r="BE92" i="14" s="1"/>
  <c r="BI91" i="14"/>
  <c r="BH91" i="14"/>
  <c r="BG91" i="14"/>
  <c r="BF91" i="14"/>
  <c r="T91" i="14"/>
  <c r="R91" i="14"/>
  <c r="P91" i="14"/>
  <c r="BK91" i="14"/>
  <c r="J91" i="14"/>
  <c r="BE91" i="14" s="1"/>
  <c r="J83" i="14"/>
  <c r="F83" i="14"/>
  <c r="F81" i="14"/>
  <c r="E79" i="14"/>
  <c r="J55" i="14"/>
  <c r="F55" i="14"/>
  <c r="F53" i="14"/>
  <c r="E51" i="14"/>
  <c r="J20" i="14"/>
  <c r="E20" i="14"/>
  <c r="F84" i="14" s="1"/>
  <c r="J19" i="14"/>
  <c r="J14" i="14"/>
  <c r="J81" i="14" s="1"/>
  <c r="J53" i="14"/>
  <c r="E7" i="14"/>
  <c r="E47" i="14" s="1"/>
  <c r="E75" i="14"/>
  <c r="AY64" i="1"/>
  <c r="AX64" i="1"/>
  <c r="BI130" i="13"/>
  <c r="BH130" i="13"/>
  <c r="BG130" i="13"/>
  <c r="BF130" i="13"/>
  <c r="T130" i="13"/>
  <c r="R130" i="13"/>
  <c r="P130" i="13"/>
  <c r="BK130" i="13"/>
  <c r="J130" i="13"/>
  <c r="BE130" i="13" s="1"/>
  <c r="BI129" i="13"/>
  <c r="BH129" i="13"/>
  <c r="BG129" i="13"/>
  <c r="BF129" i="13"/>
  <c r="T129" i="13"/>
  <c r="R129" i="13"/>
  <c r="P129" i="13"/>
  <c r="BK129" i="13"/>
  <c r="J129" i="13"/>
  <c r="BE129" i="13" s="1"/>
  <c r="BI128" i="13"/>
  <c r="BH128" i="13"/>
  <c r="BG128" i="13"/>
  <c r="BF128" i="13"/>
  <c r="T128" i="13"/>
  <c r="R128" i="13"/>
  <c r="P128" i="13"/>
  <c r="BK128" i="13"/>
  <c r="J128" i="13"/>
  <c r="BE128" i="13" s="1"/>
  <c r="BI127" i="13"/>
  <c r="BH127" i="13"/>
  <c r="BG127" i="13"/>
  <c r="BF127" i="13"/>
  <c r="T127" i="13"/>
  <c r="R127" i="13"/>
  <c r="P127" i="13"/>
  <c r="BK127" i="13"/>
  <c r="J127" i="13"/>
  <c r="BE127" i="13" s="1"/>
  <c r="BI126" i="13"/>
  <c r="BH126" i="13"/>
  <c r="BG126" i="13"/>
  <c r="BF126" i="13"/>
  <c r="T126" i="13"/>
  <c r="R126" i="13"/>
  <c r="P126" i="13"/>
  <c r="BK126" i="13"/>
  <c r="J126" i="13"/>
  <c r="BE126" i="13" s="1"/>
  <c r="BI125" i="13"/>
  <c r="BH125" i="13"/>
  <c r="BG125" i="13"/>
  <c r="BF125" i="13"/>
  <c r="T125" i="13"/>
  <c r="R125" i="13"/>
  <c r="P125" i="13"/>
  <c r="BK125" i="13"/>
  <c r="J125" i="13"/>
  <c r="BE125" i="13" s="1"/>
  <c r="BI124" i="13"/>
  <c r="BH124" i="13"/>
  <c r="BG124" i="13"/>
  <c r="BF124" i="13"/>
  <c r="T124" i="13"/>
  <c r="R124" i="13"/>
  <c r="P124" i="13"/>
  <c r="BK124" i="13"/>
  <c r="J124" i="13"/>
  <c r="BE124" i="13" s="1"/>
  <c r="BI123" i="13"/>
  <c r="BH123" i="13"/>
  <c r="BG123" i="13"/>
  <c r="BF123" i="13"/>
  <c r="T123" i="13"/>
  <c r="R123" i="13"/>
  <c r="P123" i="13"/>
  <c r="BK123" i="13"/>
  <c r="J123" i="13"/>
  <c r="BE123" i="13" s="1"/>
  <c r="BI122" i="13"/>
  <c r="BH122" i="13"/>
  <c r="BG122" i="13"/>
  <c r="BF122" i="13"/>
  <c r="T122" i="13"/>
  <c r="R122" i="13"/>
  <c r="P122" i="13"/>
  <c r="BK122" i="13"/>
  <c r="J122" i="13"/>
  <c r="BE122" i="13" s="1"/>
  <c r="BI121" i="13"/>
  <c r="BH121" i="13"/>
  <c r="BG121" i="13"/>
  <c r="BF121" i="13"/>
  <c r="T121" i="13"/>
  <c r="R121" i="13"/>
  <c r="P121" i="13"/>
  <c r="P120" i="13" s="1"/>
  <c r="BK121" i="13"/>
  <c r="J121" i="13"/>
  <c r="BE121" i="13"/>
  <c r="BI119" i="13"/>
  <c r="BH119" i="13"/>
  <c r="BG119" i="13"/>
  <c r="BF119" i="13"/>
  <c r="T119" i="13"/>
  <c r="R119" i="13"/>
  <c r="P119" i="13"/>
  <c r="BK119" i="13"/>
  <c r="J119" i="13"/>
  <c r="BE119" i="13" s="1"/>
  <c r="BI118" i="13"/>
  <c r="BH118" i="13"/>
  <c r="BG118" i="13"/>
  <c r="BF118" i="13"/>
  <c r="T118" i="13"/>
  <c r="R118" i="13"/>
  <c r="P118" i="13"/>
  <c r="BK118" i="13"/>
  <c r="J118" i="13"/>
  <c r="BE118" i="13" s="1"/>
  <c r="BI117" i="13"/>
  <c r="BH117" i="13"/>
  <c r="BG117" i="13"/>
  <c r="BF117" i="13"/>
  <c r="T117" i="13"/>
  <c r="R117" i="13"/>
  <c r="P117" i="13"/>
  <c r="BK117" i="13"/>
  <c r="J117" i="13"/>
  <c r="BE117" i="13" s="1"/>
  <c r="BI116" i="13"/>
  <c r="BH116" i="13"/>
  <c r="BG116" i="13"/>
  <c r="BF116" i="13"/>
  <c r="T116" i="13"/>
  <c r="R116" i="13"/>
  <c r="P116" i="13"/>
  <c r="BK116" i="13"/>
  <c r="J116" i="13"/>
  <c r="BE116" i="13" s="1"/>
  <c r="BI115" i="13"/>
  <c r="BH115" i="13"/>
  <c r="BG115" i="13"/>
  <c r="BF115" i="13"/>
  <c r="T115" i="13"/>
  <c r="R115" i="13"/>
  <c r="P115" i="13"/>
  <c r="BK115" i="13"/>
  <c r="J115" i="13"/>
  <c r="BE115" i="13"/>
  <c r="BI114" i="13"/>
  <c r="BH114" i="13"/>
  <c r="BG114" i="13"/>
  <c r="BF114" i="13"/>
  <c r="T114" i="13"/>
  <c r="R114" i="13"/>
  <c r="P114" i="13"/>
  <c r="BK114" i="13"/>
  <c r="J114" i="13"/>
  <c r="BE114" i="13"/>
  <c r="BI113" i="13"/>
  <c r="BH113" i="13"/>
  <c r="BG113" i="13"/>
  <c r="BF113" i="13"/>
  <c r="T113" i="13"/>
  <c r="R113" i="13"/>
  <c r="P113" i="13"/>
  <c r="BK113" i="13"/>
  <c r="J113" i="13"/>
  <c r="BE113" i="13" s="1"/>
  <c r="BI112" i="13"/>
  <c r="BH112" i="13"/>
  <c r="BG112" i="13"/>
  <c r="BF112" i="13"/>
  <c r="T112" i="13"/>
  <c r="R112" i="13"/>
  <c r="P112" i="13"/>
  <c r="BK112" i="13"/>
  <c r="J112" i="13"/>
  <c r="BE112" i="13" s="1"/>
  <c r="BI111" i="13"/>
  <c r="BH111" i="13"/>
  <c r="BG111" i="13"/>
  <c r="BF111" i="13"/>
  <c r="T111" i="13"/>
  <c r="R111" i="13"/>
  <c r="R110" i="13" s="1"/>
  <c r="P111" i="13"/>
  <c r="P110" i="13" s="1"/>
  <c r="BK111" i="13"/>
  <c r="J111" i="13"/>
  <c r="BE111" i="13" s="1"/>
  <c r="BI109" i="13"/>
  <c r="BH109" i="13"/>
  <c r="BG109" i="13"/>
  <c r="BF109" i="13"/>
  <c r="T109" i="13"/>
  <c r="R109" i="13"/>
  <c r="P109" i="13"/>
  <c r="BK109" i="13"/>
  <c r="J109" i="13"/>
  <c r="BE109" i="13"/>
  <c r="BI108" i="13"/>
  <c r="BH108" i="13"/>
  <c r="BG108" i="13"/>
  <c r="BF108" i="13"/>
  <c r="T108" i="13"/>
  <c r="R108" i="13"/>
  <c r="R107" i="13" s="1"/>
  <c r="P108" i="13"/>
  <c r="P107" i="13" s="1"/>
  <c r="BK108" i="13"/>
  <c r="BK107" i="13" s="1"/>
  <c r="J107" i="13" s="1"/>
  <c r="J65" i="13" s="1"/>
  <c r="J108" i="13"/>
  <c r="BE108" i="13" s="1"/>
  <c r="BI106" i="13"/>
  <c r="BH106" i="13"/>
  <c r="BG106" i="13"/>
  <c r="BF106" i="13"/>
  <c r="T106" i="13"/>
  <c r="T105" i="13" s="1"/>
  <c r="R106" i="13"/>
  <c r="R105" i="13" s="1"/>
  <c r="P106" i="13"/>
  <c r="P105" i="13" s="1"/>
  <c r="BK106" i="13"/>
  <c r="BK105" i="13" s="1"/>
  <c r="J105" i="13" s="1"/>
  <c r="J64" i="13" s="1"/>
  <c r="J106" i="13"/>
  <c r="BE106" i="13" s="1"/>
  <c r="BI104" i="13"/>
  <c r="BH104" i="13"/>
  <c r="BG104" i="13"/>
  <c r="BF104" i="13"/>
  <c r="T104" i="13"/>
  <c r="R104" i="13"/>
  <c r="P104" i="13"/>
  <c r="BK104" i="13"/>
  <c r="J104" i="13"/>
  <c r="BE104" i="13"/>
  <c r="BI103" i="13"/>
  <c r="BH103" i="13"/>
  <c r="BG103" i="13"/>
  <c r="BF103" i="13"/>
  <c r="T103" i="13"/>
  <c r="R103" i="13"/>
  <c r="P103" i="13"/>
  <c r="BK103" i="13"/>
  <c r="J103" i="13"/>
  <c r="BE103" i="13" s="1"/>
  <c r="BI102" i="13"/>
  <c r="BH102" i="13"/>
  <c r="BG102" i="13"/>
  <c r="BF102" i="13"/>
  <c r="T102" i="13"/>
  <c r="R102" i="13"/>
  <c r="P102" i="13"/>
  <c r="BK102" i="13"/>
  <c r="J102" i="13"/>
  <c r="BE102" i="13" s="1"/>
  <c r="BI101" i="13"/>
  <c r="BH101" i="13"/>
  <c r="BG101" i="13"/>
  <c r="BF101" i="13"/>
  <c r="T101" i="13"/>
  <c r="R101" i="13"/>
  <c r="P101" i="13"/>
  <c r="BK101" i="13"/>
  <c r="J101" i="13"/>
  <c r="BE101" i="13"/>
  <c r="BI100" i="13"/>
  <c r="BH100" i="13"/>
  <c r="BG100" i="13"/>
  <c r="BF100" i="13"/>
  <c r="T100" i="13"/>
  <c r="T98" i="13" s="1"/>
  <c r="R100" i="13"/>
  <c r="P100" i="13"/>
  <c r="BK100" i="13"/>
  <c r="J100" i="13"/>
  <c r="BE100" i="13" s="1"/>
  <c r="BI99" i="13"/>
  <c r="BH99" i="13"/>
  <c r="BG99" i="13"/>
  <c r="BF99" i="13"/>
  <c r="T99" i="13"/>
  <c r="R99" i="13"/>
  <c r="R98" i="13" s="1"/>
  <c r="P99" i="13"/>
  <c r="BK99" i="13"/>
  <c r="J99" i="13"/>
  <c r="BE99" i="13" s="1"/>
  <c r="BI97" i="13"/>
  <c r="BH97" i="13"/>
  <c r="BG97" i="13"/>
  <c r="BF97" i="13"/>
  <c r="T97" i="13"/>
  <c r="R97" i="13"/>
  <c r="P97" i="13"/>
  <c r="BK97" i="13"/>
  <c r="J97" i="13"/>
  <c r="BE97" i="13"/>
  <c r="BI96" i="13"/>
  <c r="BH96" i="13"/>
  <c r="BG96" i="13"/>
  <c r="BF96" i="13"/>
  <c r="T96" i="13"/>
  <c r="R96" i="13"/>
  <c r="P96" i="13"/>
  <c r="BK96" i="13"/>
  <c r="J96" i="13"/>
  <c r="BE96" i="13"/>
  <c r="BI95" i="13"/>
  <c r="BH95" i="13"/>
  <c r="BG95" i="13"/>
  <c r="BF95" i="13"/>
  <c r="T95" i="13"/>
  <c r="R95" i="13"/>
  <c r="P95" i="13"/>
  <c r="BK95" i="13"/>
  <c r="J95" i="13"/>
  <c r="BE95" i="13"/>
  <c r="BI94" i="13"/>
  <c r="BH94" i="13"/>
  <c r="BG94" i="13"/>
  <c r="BF94" i="13"/>
  <c r="T94" i="13"/>
  <c r="R94" i="13"/>
  <c r="P94" i="13"/>
  <c r="BK94" i="13"/>
  <c r="J94" i="13"/>
  <c r="BE94" i="13" s="1"/>
  <c r="BI93" i="13"/>
  <c r="BH93" i="13"/>
  <c r="BG93" i="13"/>
  <c r="BF93" i="13"/>
  <c r="T93" i="13"/>
  <c r="R93" i="13"/>
  <c r="P93" i="13"/>
  <c r="BK93" i="13"/>
  <c r="J93" i="13"/>
  <c r="BE93" i="13" s="1"/>
  <c r="BI92" i="13"/>
  <c r="BH92" i="13"/>
  <c r="BG92" i="13"/>
  <c r="BF92" i="13"/>
  <c r="T92" i="13"/>
  <c r="R92" i="13"/>
  <c r="P92" i="13"/>
  <c r="BK92" i="13"/>
  <c r="J92" i="13"/>
  <c r="BE92" i="13" s="1"/>
  <c r="J85" i="13"/>
  <c r="F85" i="13"/>
  <c r="F83" i="13"/>
  <c r="E81" i="13"/>
  <c r="J55" i="13"/>
  <c r="F55" i="13"/>
  <c r="F53" i="13"/>
  <c r="E51" i="13"/>
  <c r="J20" i="13"/>
  <c r="E20" i="13"/>
  <c r="F86" i="13" s="1"/>
  <c r="J19" i="13"/>
  <c r="J14" i="13"/>
  <c r="J83" i="13" s="1"/>
  <c r="E7" i="13"/>
  <c r="E77" i="13" s="1"/>
  <c r="AY63" i="1"/>
  <c r="AX63" i="1"/>
  <c r="BI124" i="12"/>
  <c r="BH124" i="12"/>
  <c r="BG124" i="12"/>
  <c r="BF124" i="12"/>
  <c r="T124" i="12"/>
  <c r="R124" i="12"/>
  <c r="P124" i="12"/>
  <c r="BK124" i="12"/>
  <c r="J124" i="12"/>
  <c r="BE124" i="12" s="1"/>
  <c r="BI123" i="12"/>
  <c r="BH123" i="12"/>
  <c r="BG123" i="12"/>
  <c r="BF123" i="12"/>
  <c r="T123" i="12"/>
  <c r="R123" i="12"/>
  <c r="P123" i="12"/>
  <c r="BK123" i="12"/>
  <c r="J123" i="12"/>
  <c r="BE123" i="12" s="1"/>
  <c r="BI122" i="12"/>
  <c r="BH122" i="12"/>
  <c r="BG122" i="12"/>
  <c r="BF122" i="12"/>
  <c r="T122" i="12"/>
  <c r="R122" i="12"/>
  <c r="P122" i="12"/>
  <c r="BK122" i="12"/>
  <c r="J122" i="12"/>
  <c r="BE122" i="12" s="1"/>
  <c r="BI121" i="12"/>
  <c r="BH121" i="12"/>
  <c r="BG121" i="12"/>
  <c r="BF121" i="12"/>
  <c r="T121" i="12"/>
  <c r="R121" i="12"/>
  <c r="P121" i="12"/>
  <c r="P112" i="12" s="1"/>
  <c r="BK121" i="12"/>
  <c r="J121" i="12"/>
  <c r="BE121" i="12"/>
  <c r="BI120" i="12"/>
  <c r="BH120" i="12"/>
  <c r="BG120" i="12"/>
  <c r="BF120" i="12"/>
  <c r="T120" i="12"/>
  <c r="R120" i="12"/>
  <c r="P120" i="12"/>
  <c r="BK120" i="12"/>
  <c r="J120" i="12"/>
  <c r="BE120" i="12" s="1"/>
  <c r="BI119" i="12"/>
  <c r="BH119" i="12"/>
  <c r="BG119" i="12"/>
  <c r="BF119" i="12"/>
  <c r="T119" i="12"/>
  <c r="R119" i="12"/>
  <c r="P119" i="12"/>
  <c r="BK119" i="12"/>
  <c r="J119" i="12"/>
  <c r="BE119" i="12" s="1"/>
  <c r="BI118" i="12"/>
  <c r="BH118" i="12"/>
  <c r="BG118" i="12"/>
  <c r="BF118" i="12"/>
  <c r="T118" i="12"/>
  <c r="R118" i="12"/>
  <c r="P118" i="12"/>
  <c r="BK118" i="12"/>
  <c r="J118" i="12"/>
  <c r="BE118" i="12" s="1"/>
  <c r="BI117" i="12"/>
  <c r="BH117" i="12"/>
  <c r="BG117" i="12"/>
  <c r="BF117" i="12"/>
  <c r="T117" i="12"/>
  <c r="R117" i="12"/>
  <c r="P117" i="12"/>
  <c r="BK117" i="12"/>
  <c r="J117" i="12"/>
  <c r="BE117" i="12" s="1"/>
  <c r="BI116" i="12"/>
  <c r="BH116" i="12"/>
  <c r="BG116" i="12"/>
  <c r="BF116" i="12"/>
  <c r="T116" i="12"/>
  <c r="R116" i="12"/>
  <c r="P116" i="12"/>
  <c r="BK116" i="12"/>
  <c r="J116" i="12"/>
  <c r="BE116" i="12"/>
  <c r="BI115" i="12"/>
  <c r="BH115" i="12"/>
  <c r="BG115" i="12"/>
  <c r="BF115" i="12"/>
  <c r="T115" i="12"/>
  <c r="R115" i="12"/>
  <c r="P115" i="12"/>
  <c r="BK115" i="12"/>
  <c r="J115" i="12"/>
  <c r="BE115" i="12"/>
  <c r="BI114" i="12"/>
  <c r="BH114" i="12"/>
  <c r="BG114" i="12"/>
  <c r="BF114" i="12"/>
  <c r="T114" i="12"/>
  <c r="R114" i="12"/>
  <c r="P114" i="12"/>
  <c r="BK114" i="12"/>
  <c r="J114" i="12"/>
  <c r="BE114" i="12"/>
  <c r="BI113" i="12"/>
  <c r="BH113" i="12"/>
  <c r="BG113" i="12"/>
  <c r="BF113" i="12"/>
  <c r="T113" i="12"/>
  <c r="R113" i="12"/>
  <c r="P113" i="12"/>
  <c r="BK113" i="12"/>
  <c r="J113" i="12"/>
  <c r="BE113" i="12" s="1"/>
  <c r="BI111" i="12"/>
  <c r="BH111" i="12"/>
  <c r="BG111" i="12"/>
  <c r="BF111" i="12"/>
  <c r="T111" i="12"/>
  <c r="R111" i="12"/>
  <c r="P111" i="12"/>
  <c r="BK111" i="12"/>
  <c r="J111" i="12"/>
  <c r="BE111" i="12" s="1"/>
  <c r="BI110" i="12"/>
  <c r="BH110" i="12"/>
  <c r="BG110" i="12"/>
  <c r="BF110" i="12"/>
  <c r="T110" i="12"/>
  <c r="R110" i="12"/>
  <c r="P110" i="12"/>
  <c r="BK110" i="12"/>
  <c r="J110" i="12"/>
  <c r="BE110" i="12" s="1"/>
  <c r="BI109" i="12"/>
  <c r="BH109" i="12"/>
  <c r="BG109" i="12"/>
  <c r="BF109" i="12"/>
  <c r="T109" i="12"/>
  <c r="R109" i="12"/>
  <c r="P109" i="12"/>
  <c r="BK109" i="12"/>
  <c r="J109" i="12"/>
  <c r="BE109" i="12"/>
  <c r="BI108" i="12"/>
  <c r="BH108" i="12"/>
  <c r="BG108" i="12"/>
  <c r="BF108" i="12"/>
  <c r="T108" i="12"/>
  <c r="R108" i="12"/>
  <c r="P108" i="12"/>
  <c r="BK108" i="12"/>
  <c r="J108" i="12"/>
  <c r="BE108" i="12" s="1"/>
  <c r="BI107" i="12"/>
  <c r="BH107" i="12"/>
  <c r="BG107" i="12"/>
  <c r="BF107" i="12"/>
  <c r="T107" i="12"/>
  <c r="R107" i="12"/>
  <c r="P107" i="12"/>
  <c r="BK107" i="12"/>
  <c r="J107" i="12"/>
  <c r="BE107" i="12" s="1"/>
  <c r="BI106" i="12"/>
  <c r="BH106" i="12"/>
  <c r="BG106" i="12"/>
  <c r="BF106" i="12"/>
  <c r="T106" i="12"/>
  <c r="R106" i="12"/>
  <c r="P106" i="12"/>
  <c r="BK106" i="12"/>
  <c r="J106" i="12"/>
  <c r="BE106" i="12" s="1"/>
  <c r="BI105" i="12"/>
  <c r="BH105" i="12"/>
  <c r="BG105" i="12"/>
  <c r="BF105" i="12"/>
  <c r="T105" i="12"/>
  <c r="R105" i="12"/>
  <c r="P105" i="12"/>
  <c r="BK105" i="12"/>
  <c r="J105" i="12"/>
  <c r="BE105" i="12" s="1"/>
  <c r="BI104" i="12"/>
  <c r="BH104" i="12"/>
  <c r="BG104" i="12"/>
  <c r="BF104" i="12"/>
  <c r="T104" i="12"/>
  <c r="R104" i="12"/>
  <c r="R103" i="12" s="1"/>
  <c r="P104" i="12"/>
  <c r="BK104" i="12"/>
  <c r="J104" i="12"/>
  <c r="BE104" i="12" s="1"/>
  <c r="BI102" i="12"/>
  <c r="BH102" i="12"/>
  <c r="BG102" i="12"/>
  <c r="BF102" i="12"/>
  <c r="T102" i="12"/>
  <c r="R102" i="12"/>
  <c r="P102" i="12"/>
  <c r="BK102" i="12"/>
  <c r="J102" i="12"/>
  <c r="BE102" i="12"/>
  <c r="BI101" i="12"/>
  <c r="BH101" i="12"/>
  <c r="BG101" i="12"/>
  <c r="BF101" i="12"/>
  <c r="T101" i="12"/>
  <c r="R101" i="12"/>
  <c r="P101" i="12"/>
  <c r="BK101" i="12"/>
  <c r="J101" i="12"/>
  <c r="BE101" i="12" s="1"/>
  <c r="BI100" i="12"/>
  <c r="BH100" i="12"/>
  <c r="BG100" i="12"/>
  <c r="BF100" i="12"/>
  <c r="T100" i="12"/>
  <c r="T99" i="12"/>
  <c r="R100" i="12"/>
  <c r="R99" i="12" s="1"/>
  <c r="P100" i="12"/>
  <c r="P99" i="12"/>
  <c r="BK100" i="12"/>
  <c r="J100" i="12"/>
  <c r="BE100" i="12" s="1"/>
  <c r="BI98" i="12"/>
  <c r="BH98" i="12"/>
  <c r="BG98" i="12"/>
  <c r="BF98" i="12"/>
  <c r="T98" i="12"/>
  <c r="T97" i="12" s="1"/>
  <c r="R98" i="12"/>
  <c r="R97" i="12" s="1"/>
  <c r="P98" i="12"/>
  <c r="P97" i="12" s="1"/>
  <c r="BK98" i="12"/>
  <c r="BK97" i="12"/>
  <c r="J97" i="12" s="1"/>
  <c r="J64" i="12" s="1"/>
  <c r="J98" i="12"/>
  <c r="BE98" i="12" s="1"/>
  <c r="BI96" i="12"/>
  <c r="BH96" i="12"/>
  <c r="BG96" i="12"/>
  <c r="BF96" i="12"/>
  <c r="T96" i="12"/>
  <c r="R96" i="12"/>
  <c r="P96" i="12"/>
  <c r="BK96" i="12"/>
  <c r="J96" i="12"/>
  <c r="BE96" i="12" s="1"/>
  <c r="BI95" i="12"/>
  <c r="BH95" i="12"/>
  <c r="BG95" i="12"/>
  <c r="BF95" i="12"/>
  <c r="T95" i="12"/>
  <c r="R95" i="12"/>
  <c r="P95" i="12"/>
  <c r="BK95" i="12"/>
  <c r="J95" i="12"/>
  <c r="BE95" i="12"/>
  <c r="BI94" i="12"/>
  <c r="BH94" i="12"/>
  <c r="BG94" i="12"/>
  <c r="BF94" i="12"/>
  <c r="T94" i="12"/>
  <c r="T92" i="12" s="1"/>
  <c r="R94" i="12"/>
  <c r="P94" i="12"/>
  <c r="P92" i="12" s="1"/>
  <c r="BK94" i="12"/>
  <c r="J94" i="12"/>
  <c r="BE94" i="12" s="1"/>
  <c r="BI93" i="12"/>
  <c r="BH93" i="12"/>
  <c r="BG93" i="12"/>
  <c r="BF93" i="12"/>
  <c r="T93" i="12"/>
  <c r="R93" i="12"/>
  <c r="R92" i="12" s="1"/>
  <c r="P93" i="12"/>
  <c r="BK93" i="12"/>
  <c r="BK92" i="12"/>
  <c r="J92" i="12" s="1"/>
  <c r="J63" i="12" s="1"/>
  <c r="J93" i="12"/>
  <c r="BE93" i="12" s="1"/>
  <c r="J85" i="12"/>
  <c r="F85" i="12"/>
  <c r="F83" i="12"/>
  <c r="E81" i="12"/>
  <c r="J55" i="12"/>
  <c r="F55" i="12"/>
  <c r="F53" i="12"/>
  <c r="E51" i="12"/>
  <c r="J20" i="12"/>
  <c r="E20" i="12"/>
  <c r="F86" i="12" s="1"/>
  <c r="J19" i="12"/>
  <c r="J14" i="12"/>
  <c r="J83" i="12" s="1"/>
  <c r="E7" i="12"/>
  <c r="E47" i="12" s="1"/>
  <c r="E77" i="12"/>
  <c r="AY62" i="1"/>
  <c r="AX62" i="1"/>
  <c r="BI123" i="11"/>
  <c r="BH123" i="11"/>
  <c r="BG123" i="11"/>
  <c r="BF123" i="11"/>
  <c r="T123" i="11"/>
  <c r="R123" i="11"/>
  <c r="P123" i="11"/>
  <c r="BK123" i="11"/>
  <c r="J123" i="11"/>
  <c r="BE123" i="11" s="1"/>
  <c r="BI122" i="11"/>
  <c r="BH122" i="11"/>
  <c r="BG122" i="11"/>
  <c r="BF122" i="11"/>
  <c r="T122" i="11"/>
  <c r="R122" i="11"/>
  <c r="P122" i="11"/>
  <c r="BK122" i="11"/>
  <c r="J122" i="11"/>
  <c r="BE122" i="11" s="1"/>
  <c r="BI121" i="11"/>
  <c r="BH121" i="11"/>
  <c r="BG121" i="11"/>
  <c r="BF121" i="11"/>
  <c r="T121" i="11"/>
  <c r="R121" i="11"/>
  <c r="P121" i="11"/>
  <c r="BK121" i="11"/>
  <c r="J121" i="11"/>
  <c r="BE121" i="11" s="1"/>
  <c r="BI120" i="11"/>
  <c r="BH120" i="11"/>
  <c r="BG120" i="11"/>
  <c r="BF120" i="11"/>
  <c r="T120" i="11"/>
  <c r="R120" i="11"/>
  <c r="P120" i="11"/>
  <c r="BK120" i="11"/>
  <c r="J120" i="11"/>
  <c r="BE120" i="11"/>
  <c r="BI119" i="11"/>
  <c r="BH119" i="11"/>
  <c r="BG119" i="11"/>
  <c r="BF119" i="11"/>
  <c r="T119" i="11"/>
  <c r="R119" i="11"/>
  <c r="P119" i="11"/>
  <c r="BK119" i="11"/>
  <c r="J119" i="11"/>
  <c r="BE119" i="11" s="1"/>
  <c r="BI118" i="11"/>
  <c r="BH118" i="11"/>
  <c r="BG118" i="11"/>
  <c r="BF118" i="11"/>
  <c r="T118" i="11"/>
  <c r="R118" i="11"/>
  <c r="P118" i="11"/>
  <c r="BK118" i="11"/>
  <c r="J118" i="11"/>
  <c r="BE118" i="11" s="1"/>
  <c r="BI116" i="11"/>
  <c r="BH116" i="11"/>
  <c r="BG116" i="11"/>
  <c r="BF116" i="11"/>
  <c r="T116" i="11"/>
  <c r="R116" i="11"/>
  <c r="P116" i="11"/>
  <c r="BK116" i="11"/>
  <c r="J116" i="11"/>
  <c r="BE116" i="11" s="1"/>
  <c r="BI115" i="11"/>
  <c r="BH115" i="11"/>
  <c r="BG115" i="11"/>
  <c r="BF115" i="11"/>
  <c r="T115" i="11"/>
  <c r="R115" i="11"/>
  <c r="P115" i="11"/>
  <c r="BK115" i="11"/>
  <c r="J115" i="11"/>
  <c r="BE115" i="11" s="1"/>
  <c r="BI114" i="11"/>
  <c r="BH114" i="11"/>
  <c r="BG114" i="11"/>
  <c r="BF114" i="11"/>
  <c r="T114" i="11"/>
  <c r="R114" i="11"/>
  <c r="P114" i="11"/>
  <c r="BK114" i="11"/>
  <c r="J114" i="11"/>
  <c r="BE114" i="11" s="1"/>
  <c r="BI113" i="11"/>
  <c r="BH113" i="11"/>
  <c r="BG113" i="11"/>
  <c r="BF113" i="11"/>
  <c r="T113" i="11"/>
  <c r="R113" i="11"/>
  <c r="P113" i="11"/>
  <c r="BK113" i="11"/>
  <c r="J113" i="11"/>
  <c r="BE113" i="11" s="1"/>
  <c r="BI112" i="11"/>
  <c r="BH112" i="11"/>
  <c r="BG112" i="11"/>
  <c r="BF112" i="11"/>
  <c r="T112" i="11"/>
  <c r="T109" i="11" s="1"/>
  <c r="R112" i="11"/>
  <c r="P112" i="11"/>
  <c r="BK112" i="11"/>
  <c r="J112" i="11"/>
  <c r="BE112" i="11" s="1"/>
  <c r="BI111" i="11"/>
  <c r="BH111" i="11"/>
  <c r="BG111" i="11"/>
  <c r="BF111" i="11"/>
  <c r="T111" i="11"/>
  <c r="R111" i="11"/>
  <c r="P111" i="11"/>
  <c r="BK111" i="11"/>
  <c r="J111" i="11"/>
  <c r="BE111" i="11" s="1"/>
  <c r="BI110" i="11"/>
  <c r="BH110" i="11"/>
  <c r="BG110" i="11"/>
  <c r="BF110" i="11"/>
  <c r="T110" i="11"/>
  <c r="R110" i="11"/>
  <c r="P110" i="11"/>
  <c r="BK110" i="11"/>
  <c r="J110" i="11"/>
  <c r="BE110" i="11" s="1"/>
  <c r="BI108" i="11"/>
  <c r="BH108" i="11"/>
  <c r="BG108" i="11"/>
  <c r="BF108" i="11"/>
  <c r="T108" i="11"/>
  <c r="R108" i="11"/>
  <c r="P108" i="11"/>
  <c r="P105" i="11" s="1"/>
  <c r="BK108" i="11"/>
  <c r="J108" i="11"/>
  <c r="BE108" i="11"/>
  <c r="BI107" i="11"/>
  <c r="BH107" i="11"/>
  <c r="BG107" i="11"/>
  <c r="BF107" i="11"/>
  <c r="T107" i="11"/>
  <c r="T105" i="11" s="1"/>
  <c r="R107" i="11"/>
  <c r="P107" i="11"/>
  <c r="BK107" i="11"/>
  <c r="J107" i="11"/>
  <c r="BE107" i="11" s="1"/>
  <c r="BI106" i="11"/>
  <c r="BH106" i="11"/>
  <c r="BG106" i="11"/>
  <c r="BF106" i="11"/>
  <c r="T106" i="11"/>
  <c r="R106" i="11"/>
  <c r="P106" i="11"/>
  <c r="BK106" i="11"/>
  <c r="J106" i="11"/>
  <c r="BE106" i="11"/>
  <c r="BI104" i="11"/>
  <c r="BH104" i="11"/>
  <c r="BG104" i="11"/>
  <c r="BF104" i="11"/>
  <c r="T104" i="11"/>
  <c r="R104" i="11"/>
  <c r="P104" i="11"/>
  <c r="P101" i="11" s="1"/>
  <c r="BK104" i="11"/>
  <c r="J104" i="11"/>
  <c r="BE104" i="11" s="1"/>
  <c r="BI103" i="11"/>
  <c r="BH103" i="11"/>
  <c r="BG103" i="11"/>
  <c r="BF103" i="11"/>
  <c r="T103" i="11"/>
  <c r="R103" i="11"/>
  <c r="P103" i="11"/>
  <c r="BK103" i="11"/>
  <c r="J103" i="11"/>
  <c r="BE103" i="11" s="1"/>
  <c r="BI102" i="11"/>
  <c r="BH102" i="11"/>
  <c r="BG102" i="11"/>
  <c r="BF102" i="11"/>
  <c r="T102" i="11"/>
  <c r="R102" i="11"/>
  <c r="P102" i="11"/>
  <c r="BK102" i="11"/>
  <c r="J102" i="11"/>
  <c r="BE102" i="11" s="1"/>
  <c r="BI100" i="11"/>
  <c r="BH100" i="11"/>
  <c r="BG100" i="11"/>
  <c r="BF100" i="11"/>
  <c r="T100" i="11"/>
  <c r="T99" i="11" s="1"/>
  <c r="R100" i="11"/>
  <c r="R99" i="11" s="1"/>
  <c r="P100" i="11"/>
  <c r="P99" i="11"/>
  <c r="BK100" i="11"/>
  <c r="BK99" i="11" s="1"/>
  <c r="J99" i="11" s="1"/>
  <c r="J64" i="11" s="1"/>
  <c r="J100" i="11"/>
  <c r="BE100" i="11"/>
  <c r="BI98" i="11"/>
  <c r="BH98" i="11"/>
  <c r="BG98" i="11"/>
  <c r="BF98" i="11"/>
  <c r="T98" i="11"/>
  <c r="R98" i="11"/>
  <c r="P98" i="11"/>
  <c r="BK98" i="11"/>
  <c r="J98" i="11"/>
  <c r="BE98" i="11" s="1"/>
  <c r="BI97" i="11"/>
  <c r="BH97" i="11"/>
  <c r="BG97" i="11"/>
  <c r="BF97" i="11"/>
  <c r="T97" i="11"/>
  <c r="R97" i="11"/>
  <c r="P97" i="11"/>
  <c r="BK97" i="11"/>
  <c r="J97" i="11"/>
  <c r="BE97" i="11" s="1"/>
  <c r="BI96" i="11"/>
  <c r="BH96" i="11"/>
  <c r="BG96" i="11"/>
  <c r="BF96" i="11"/>
  <c r="T96" i="11"/>
  <c r="R96" i="11"/>
  <c r="P96" i="11"/>
  <c r="BK96" i="11"/>
  <c r="J96" i="11"/>
  <c r="BE96" i="11"/>
  <c r="BI95" i="11"/>
  <c r="BH95" i="11"/>
  <c r="BG95" i="11"/>
  <c r="BF95" i="11"/>
  <c r="T95" i="11"/>
  <c r="R95" i="11"/>
  <c r="P95" i="11"/>
  <c r="BK95" i="11"/>
  <c r="J95" i="11"/>
  <c r="BE95" i="11" s="1"/>
  <c r="BI94" i="11"/>
  <c r="BH94" i="11"/>
  <c r="BG94" i="11"/>
  <c r="BF94" i="11"/>
  <c r="T94" i="11"/>
  <c r="R94" i="11"/>
  <c r="P94" i="11"/>
  <c r="P93" i="11"/>
  <c r="BK94" i="11"/>
  <c r="J94" i="11"/>
  <c r="BE94" i="11" s="1"/>
  <c r="J86" i="11"/>
  <c r="F86" i="11"/>
  <c r="F84" i="11"/>
  <c r="E82" i="11"/>
  <c r="J55" i="11"/>
  <c r="F55" i="11"/>
  <c r="F53" i="11"/>
  <c r="E51" i="11"/>
  <c r="J20" i="11"/>
  <c r="E20" i="11"/>
  <c r="F56" i="11" s="1"/>
  <c r="J19" i="11"/>
  <c r="J14" i="11"/>
  <c r="J53" i="11" s="1"/>
  <c r="E7" i="11"/>
  <c r="E47" i="11" s="1"/>
  <c r="AY61" i="1"/>
  <c r="AX61" i="1"/>
  <c r="BI105" i="10"/>
  <c r="BH105" i="10"/>
  <c r="BG105" i="10"/>
  <c r="BF105" i="10"/>
  <c r="T105" i="10"/>
  <c r="R105" i="10"/>
  <c r="P105" i="10"/>
  <c r="BK105" i="10"/>
  <c r="J105" i="10"/>
  <c r="BE105" i="10" s="1"/>
  <c r="BI104" i="10"/>
  <c r="BH104" i="10"/>
  <c r="BG104" i="10"/>
  <c r="BF104" i="10"/>
  <c r="T104" i="10"/>
  <c r="R104" i="10"/>
  <c r="P104" i="10"/>
  <c r="BK104" i="10"/>
  <c r="J104" i="10"/>
  <c r="BE104" i="10" s="1"/>
  <c r="BI103" i="10"/>
  <c r="BH103" i="10"/>
  <c r="BG103" i="10"/>
  <c r="BF103" i="10"/>
  <c r="T103" i="10"/>
  <c r="R103" i="10"/>
  <c r="P103" i="10"/>
  <c r="BK103" i="10"/>
  <c r="J103" i="10"/>
  <c r="BE103" i="10" s="1"/>
  <c r="BI102" i="10"/>
  <c r="BH102" i="10"/>
  <c r="BG102" i="10"/>
  <c r="BF102" i="10"/>
  <c r="T102" i="10"/>
  <c r="R102" i="10"/>
  <c r="P102" i="10"/>
  <c r="BK102" i="10"/>
  <c r="J102" i="10"/>
  <c r="BE102" i="10" s="1"/>
  <c r="BI101" i="10"/>
  <c r="BH101" i="10"/>
  <c r="BG101" i="10"/>
  <c r="BF101" i="10"/>
  <c r="T101" i="10"/>
  <c r="R101" i="10"/>
  <c r="P101" i="10"/>
  <c r="BK101" i="10"/>
  <c r="J101" i="10"/>
  <c r="BE101" i="10" s="1"/>
  <c r="BI100" i="10"/>
  <c r="BH100" i="10"/>
  <c r="BG100" i="10"/>
  <c r="BF100" i="10"/>
  <c r="T100" i="10"/>
  <c r="R100" i="10"/>
  <c r="P100" i="10"/>
  <c r="BK100" i="10"/>
  <c r="J100" i="10"/>
  <c r="BE100" i="10" s="1"/>
  <c r="BI99" i="10"/>
  <c r="BH99" i="10"/>
  <c r="BG99" i="10"/>
  <c r="BF99" i="10"/>
  <c r="T99" i="10"/>
  <c r="R99" i="10"/>
  <c r="P99" i="10"/>
  <c r="BK99" i="10"/>
  <c r="J99" i="10"/>
  <c r="BE99" i="10" s="1"/>
  <c r="BI98" i="10"/>
  <c r="BH98" i="10"/>
  <c r="BG98" i="10"/>
  <c r="BF98" i="10"/>
  <c r="T98" i="10"/>
  <c r="R98" i="10"/>
  <c r="P98" i="10"/>
  <c r="BK98" i="10"/>
  <c r="J98" i="10"/>
  <c r="BE98" i="10" s="1"/>
  <c r="BI97" i="10"/>
  <c r="BH97" i="10"/>
  <c r="BG97" i="10"/>
  <c r="BF97" i="10"/>
  <c r="T97" i="10"/>
  <c r="R97" i="10"/>
  <c r="P97" i="10"/>
  <c r="BK97" i="10"/>
  <c r="J97" i="10"/>
  <c r="BE97" i="10" s="1"/>
  <c r="BI96" i="10"/>
  <c r="BH96" i="10"/>
  <c r="BG96" i="10"/>
  <c r="BF96" i="10"/>
  <c r="T96" i="10"/>
  <c r="R96" i="10"/>
  <c r="P96" i="10"/>
  <c r="BK96" i="10"/>
  <c r="J96" i="10"/>
  <c r="BE96" i="10" s="1"/>
  <c r="BI95" i="10"/>
  <c r="BH95" i="10"/>
  <c r="BG95" i="10"/>
  <c r="BF95" i="10"/>
  <c r="T95" i="10"/>
  <c r="R95" i="10"/>
  <c r="P95" i="10"/>
  <c r="BK95" i="10"/>
  <c r="J95" i="10"/>
  <c r="BE95" i="10" s="1"/>
  <c r="BI94" i="10"/>
  <c r="BH94" i="10"/>
  <c r="BG94" i="10"/>
  <c r="BF94" i="10"/>
  <c r="T94" i="10"/>
  <c r="R94" i="10"/>
  <c r="P94" i="10"/>
  <c r="BK94" i="10"/>
  <c r="J94" i="10"/>
  <c r="BE94" i="10"/>
  <c r="BI93" i="10"/>
  <c r="BH93" i="10"/>
  <c r="BG93" i="10"/>
  <c r="BF93" i="10"/>
  <c r="T93" i="10"/>
  <c r="R93" i="10"/>
  <c r="P93" i="10"/>
  <c r="BK93" i="10"/>
  <c r="J93" i="10"/>
  <c r="BE93" i="10" s="1"/>
  <c r="BI92" i="10"/>
  <c r="BH92" i="10"/>
  <c r="BG92" i="10"/>
  <c r="BF92" i="10"/>
  <c r="T92" i="10"/>
  <c r="R92" i="10"/>
  <c r="P92" i="10"/>
  <c r="BK92" i="10"/>
  <c r="J92" i="10"/>
  <c r="BE92" i="10"/>
  <c r="BI91" i="10"/>
  <c r="BH91" i="10"/>
  <c r="BG91" i="10"/>
  <c r="BF91" i="10"/>
  <c r="T91" i="10"/>
  <c r="R91" i="10"/>
  <c r="P91" i="10"/>
  <c r="BK91" i="10"/>
  <c r="J91" i="10"/>
  <c r="BE91" i="10" s="1"/>
  <c r="BI90" i="10"/>
  <c r="BH90" i="10"/>
  <c r="BG90" i="10"/>
  <c r="BF90" i="10"/>
  <c r="T90" i="10"/>
  <c r="R90" i="10"/>
  <c r="P90" i="10"/>
  <c r="BK90" i="10"/>
  <c r="J90" i="10"/>
  <c r="BE90" i="10" s="1"/>
  <c r="BI89" i="10"/>
  <c r="BH89" i="10"/>
  <c r="BG89" i="10"/>
  <c r="BF89" i="10"/>
  <c r="T89" i="10"/>
  <c r="R89" i="10"/>
  <c r="P89" i="10"/>
  <c r="BK89" i="10"/>
  <c r="J89" i="10"/>
  <c r="BE89" i="10" s="1"/>
  <c r="BI88" i="10"/>
  <c r="BH88" i="10"/>
  <c r="BG88" i="10"/>
  <c r="BF88" i="10"/>
  <c r="T88" i="10"/>
  <c r="R88" i="10"/>
  <c r="P88" i="10"/>
  <c r="BK88" i="10"/>
  <c r="J88" i="10"/>
  <c r="BE88" i="10" s="1"/>
  <c r="BI87" i="10"/>
  <c r="BH87" i="10"/>
  <c r="BG87" i="10"/>
  <c r="BF87" i="10"/>
  <c r="T87" i="10"/>
  <c r="T86" i="10" s="1"/>
  <c r="T85" i="10" s="1"/>
  <c r="T84" i="10" s="1"/>
  <c r="R87" i="10"/>
  <c r="P87" i="10"/>
  <c r="BK87" i="10"/>
  <c r="J87" i="10"/>
  <c r="BE87" i="10" s="1"/>
  <c r="J80" i="10"/>
  <c r="F80" i="10"/>
  <c r="F78" i="10"/>
  <c r="E76" i="10"/>
  <c r="J55" i="10"/>
  <c r="F55" i="10"/>
  <c r="F53" i="10"/>
  <c r="E51" i="10"/>
  <c r="J20" i="10"/>
  <c r="E20" i="10"/>
  <c r="F81" i="10" s="1"/>
  <c r="J19" i="10"/>
  <c r="J14" i="10"/>
  <c r="J78" i="10" s="1"/>
  <c r="E7" i="10"/>
  <c r="E47" i="10" s="1"/>
  <c r="E72" i="10"/>
  <c r="AY60" i="1"/>
  <c r="AX60" i="1"/>
  <c r="BI152" i="9"/>
  <c r="BH152" i="9"/>
  <c r="BG152" i="9"/>
  <c r="BF152" i="9"/>
  <c r="T152" i="9"/>
  <c r="R152" i="9"/>
  <c r="P152" i="9"/>
  <c r="BK152" i="9"/>
  <c r="J152" i="9"/>
  <c r="BE152" i="9" s="1"/>
  <c r="BI151" i="9"/>
  <c r="BH151" i="9"/>
  <c r="BG151" i="9"/>
  <c r="BF151" i="9"/>
  <c r="T151" i="9"/>
  <c r="R151" i="9"/>
  <c r="P151" i="9"/>
  <c r="BK151" i="9"/>
  <c r="J151" i="9"/>
  <c r="BE151" i="9"/>
  <c r="BI150" i="9"/>
  <c r="BH150" i="9"/>
  <c r="BG150" i="9"/>
  <c r="BF150" i="9"/>
  <c r="T150" i="9"/>
  <c r="R150" i="9"/>
  <c r="P150" i="9"/>
  <c r="BK150" i="9"/>
  <c r="J150" i="9"/>
  <c r="BE150" i="9" s="1"/>
  <c r="BI149" i="9"/>
  <c r="BH149" i="9"/>
  <c r="BG149" i="9"/>
  <c r="BF149" i="9"/>
  <c r="T149" i="9"/>
  <c r="R149" i="9"/>
  <c r="P149" i="9"/>
  <c r="BK149" i="9"/>
  <c r="J149" i="9"/>
  <c r="BE149" i="9" s="1"/>
  <c r="BI148" i="9"/>
  <c r="BH148" i="9"/>
  <c r="BG148" i="9"/>
  <c r="BF148" i="9"/>
  <c r="T148" i="9"/>
  <c r="R148" i="9"/>
  <c r="P148" i="9"/>
  <c r="BK148" i="9"/>
  <c r="J148" i="9"/>
  <c r="BE148" i="9" s="1"/>
  <c r="BI147" i="9"/>
  <c r="BH147" i="9"/>
  <c r="BG147" i="9"/>
  <c r="BF147" i="9"/>
  <c r="T147" i="9"/>
  <c r="R147" i="9"/>
  <c r="P147" i="9"/>
  <c r="BK147" i="9"/>
  <c r="J147" i="9"/>
  <c r="BE147" i="9" s="1"/>
  <c r="BI146" i="9"/>
  <c r="BH146" i="9"/>
  <c r="BG146" i="9"/>
  <c r="BF146" i="9"/>
  <c r="T146" i="9"/>
  <c r="R146" i="9"/>
  <c r="P146" i="9"/>
  <c r="BK146" i="9"/>
  <c r="J146" i="9"/>
  <c r="BE146" i="9" s="1"/>
  <c r="BI145" i="9"/>
  <c r="BH145" i="9"/>
  <c r="BG145" i="9"/>
  <c r="BF145" i="9"/>
  <c r="T145" i="9"/>
  <c r="R145" i="9"/>
  <c r="P145" i="9"/>
  <c r="BK145" i="9"/>
  <c r="J145" i="9"/>
  <c r="BE145" i="9" s="1"/>
  <c r="BI144" i="9"/>
  <c r="BH144" i="9"/>
  <c r="BG144" i="9"/>
  <c r="BF144" i="9"/>
  <c r="T144" i="9"/>
  <c r="R144" i="9"/>
  <c r="P144" i="9"/>
  <c r="BK144" i="9"/>
  <c r="J144" i="9"/>
  <c r="BE144" i="9" s="1"/>
  <c r="BI143" i="9"/>
  <c r="BH143" i="9"/>
  <c r="BG143" i="9"/>
  <c r="BF143" i="9"/>
  <c r="T143" i="9"/>
  <c r="R143" i="9"/>
  <c r="P143" i="9"/>
  <c r="BK143" i="9"/>
  <c r="J143" i="9"/>
  <c r="BE143" i="9"/>
  <c r="BI142" i="9"/>
  <c r="BH142" i="9"/>
  <c r="BG142" i="9"/>
  <c r="BF142" i="9"/>
  <c r="T142" i="9"/>
  <c r="R142" i="9"/>
  <c r="P142" i="9"/>
  <c r="BK142" i="9"/>
  <c r="J142" i="9"/>
  <c r="BE142" i="9" s="1"/>
  <c r="BI141" i="9"/>
  <c r="BH141" i="9"/>
  <c r="BG141" i="9"/>
  <c r="BF141" i="9"/>
  <c r="T141" i="9"/>
  <c r="R141" i="9"/>
  <c r="P141" i="9"/>
  <c r="BK141" i="9"/>
  <c r="J141" i="9"/>
  <c r="BE141" i="9"/>
  <c r="BI140" i="9"/>
  <c r="BH140" i="9"/>
  <c r="BG140" i="9"/>
  <c r="BF140" i="9"/>
  <c r="T140" i="9"/>
  <c r="R140" i="9"/>
  <c r="P140" i="9"/>
  <c r="BK140" i="9"/>
  <c r="J140" i="9"/>
  <c r="BE140" i="9" s="1"/>
  <c r="BI139" i="9"/>
  <c r="BH139" i="9"/>
  <c r="BG139" i="9"/>
  <c r="BF139" i="9"/>
  <c r="T139" i="9"/>
  <c r="R139" i="9"/>
  <c r="P139" i="9"/>
  <c r="BK139" i="9"/>
  <c r="J139" i="9"/>
  <c r="BE139" i="9" s="1"/>
  <c r="BI138" i="9"/>
  <c r="BH138" i="9"/>
  <c r="BG138" i="9"/>
  <c r="BF138" i="9"/>
  <c r="T138" i="9"/>
  <c r="R138" i="9"/>
  <c r="P138" i="9"/>
  <c r="BK138" i="9"/>
  <c r="J138" i="9"/>
  <c r="BE138" i="9" s="1"/>
  <c r="BI137" i="9"/>
  <c r="BH137" i="9"/>
  <c r="BG137" i="9"/>
  <c r="BF137" i="9"/>
  <c r="T137" i="9"/>
  <c r="R137" i="9"/>
  <c r="P137" i="9"/>
  <c r="BK137" i="9"/>
  <c r="J137" i="9"/>
  <c r="BE137" i="9" s="1"/>
  <c r="BI136" i="9"/>
  <c r="BH136" i="9"/>
  <c r="BG136" i="9"/>
  <c r="BF136" i="9"/>
  <c r="T136" i="9"/>
  <c r="R136" i="9"/>
  <c r="P136" i="9"/>
  <c r="BK136" i="9"/>
  <c r="J136" i="9"/>
  <c r="BE136" i="9"/>
  <c r="BI135" i="9"/>
  <c r="BH135" i="9"/>
  <c r="BG135" i="9"/>
  <c r="BF135" i="9"/>
  <c r="T135" i="9"/>
  <c r="R135" i="9"/>
  <c r="P135" i="9"/>
  <c r="BK135" i="9"/>
  <c r="J135" i="9"/>
  <c r="BE135" i="9" s="1"/>
  <c r="BI134" i="9"/>
  <c r="BH134" i="9"/>
  <c r="BG134" i="9"/>
  <c r="BF134" i="9"/>
  <c r="T134" i="9"/>
  <c r="R134" i="9"/>
  <c r="P134" i="9"/>
  <c r="BK134" i="9"/>
  <c r="J134" i="9"/>
  <c r="BE134" i="9" s="1"/>
  <c r="BI133" i="9"/>
  <c r="BH133" i="9"/>
  <c r="BG133" i="9"/>
  <c r="BF133" i="9"/>
  <c r="T133" i="9"/>
  <c r="R133" i="9"/>
  <c r="P133" i="9"/>
  <c r="BK133" i="9"/>
  <c r="J133" i="9"/>
  <c r="BE133" i="9"/>
  <c r="BI132" i="9"/>
  <c r="BH132" i="9"/>
  <c r="BG132" i="9"/>
  <c r="BF132" i="9"/>
  <c r="T132" i="9"/>
  <c r="R132" i="9"/>
  <c r="P132" i="9"/>
  <c r="BK132" i="9"/>
  <c r="J132" i="9"/>
  <c r="BE132" i="9"/>
  <c r="BI131" i="9"/>
  <c r="BH131" i="9"/>
  <c r="BG131" i="9"/>
  <c r="BF131" i="9"/>
  <c r="T131" i="9"/>
  <c r="R131" i="9"/>
  <c r="P131" i="9"/>
  <c r="BK131" i="9"/>
  <c r="J131" i="9"/>
  <c r="BE131" i="9"/>
  <c r="BI130" i="9"/>
  <c r="BH130" i="9"/>
  <c r="BG130" i="9"/>
  <c r="BF130" i="9"/>
  <c r="T130" i="9"/>
  <c r="R130" i="9"/>
  <c r="P130" i="9"/>
  <c r="BK130" i="9"/>
  <c r="J130" i="9"/>
  <c r="BE130" i="9" s="1"/>
  <c r="BI129" i="9"/>
  <c r="BH129" i="9"/>
  <c r="BG129" i="9"/>
  <c r="BF129" i="9"/>
  <c r="T129" i="9"/>
  <c r="R129" i="9"/>
  <c r="P129" i="9"/>
  <c r="BK129" i="9"/>
  <c r="J129" i="9"/>
  <c r="BE129" i="9"/>
  <c r="BI128" i="9"/>
  <c r="BH128" i="9"/>
  <c r="BG128" i="9"/>
  <c r="BF128" i="9"/>
  <c r="T128" i="9"/>
  <c r="R128" i="9"/>
  <c r="P128" i="9"/>
  <c r="BK128" i="9"/>
  <c r="J128" i="9"/>
  <c r="BE128" i="9" s="1"/>
  <c r="BI127" i="9"/>
  <c r="BH127" i="9"/>
  <c r="BG127" i="9"/>
  <c r="BF127" i="9"/>
  <c r="T127" i="9"/>
  <c r="R127" i="9"/>
  <c r="P127" i="9"/>
  <c r="BK127" i="9"/>
  <c r="J127" i="9"/>
  <c r="BE127" i="9"/>
  <c r="BI126" i="9"/>
  <c r="BH126" i="9"/>
  <c r="BG126" i="9"/>
  <c r="BF126" i="9"/>
  <c r="T126" i="9"/>
  <c r="R126" i="9"/>
  <c r="P126" i="9"/>
  <c r="BK126" i="9"/>
  <c r="J126" i="9"/>
  <c r="BE126" i="9" s="1"/>
  <c r="BI125" i="9"/>
  <c r="BH125" i="9"/>
  <c r="BG125" i="9"/>
  <c r="BF125" i="9"/>
  <c r="T125" i="9"/>
  <c r="R125" i="9"/>
  <c r="P125" i="9"/>
  <c r="BK125" i="9"/>
  <c r="J125" i="9"/>
  <c r="BE125" i="9"/>
  <c r="BI124" i="9"/>
  <c r="BH124" i="9"/>
  <c r="BG124" i="9"/>
  <c r="BF124" i="9"/>
  <c r="T124" i="9"/>
  <c r="R124" i="9"/>
  <c r="P124" i="9"/>
  <c r="BK124" i="9"/>
  <c r="J124" i="9"/>
  <c r="BE124" i="9"/>
  <c r="BI123" i="9"/>
  <c r="BH123" i="9"/>
  <c r="BG123" i="9"/>
  <c r="BF123" i="9"/>
  <c r="T123" i="9"/>
  <c r="R123" i="9"/>
  <c r="P123" i="9"/>
  <c r="BK123" i="9"/>
  <c r="J123" i="9"/>
  <c r="BE123" i="9"/>
  <c r="BI122" i="9"/>
  <c r="BH122" i="9"/>
  <c r="BG122" i="9"/>
  <c r="BF122" i="9"/>
  <c r="T122" i="9"/>
  <c r="R122" i="9"/>
  <c r="P122" i="9"/>
  <c r="BK122" i="9"/>
  <c r="J122" i="9"/>
  <c r="BE122" i="9" s="1"/>
  <c r="BI121" i="9"/>
  <c r="BH121" i="9"/>
  <c r="BG121" i="9"/>
  <c r="BF121" i="9"/>
  <c r="T121" i="9"/>
  <c r="R121" i="9"/>
  <c r="P121" i="9"/>
  <c r="BK121" i="9"/>
  <c r="J121" i="9"/>
  <c r="BE121" i="9" s="1"/>
  <c r="BI120" i="9"/>
  <c r="BH120" i="9"/>
  <c r="BG120" i="9"/>
  <c r="BF120" i="9"/>
  <c r="T120" i="9"/>
  <c r="R120" i="9"/>
  <c r="P120" i="9"/>
  <c r="BK120" i="9"/>
  <c r="J120" i="9"/>
  <c r="BE120" i="9"/>
  <c r="BI119" i="9"/>
  <c r="BH119" i="9"/>
  <c r="BG119" i="9"/>
  <c r="BF119" i="9"/>
  <c r="T119" i="9"/>
  <c r="R119" i="9"/>
  <c r="P119" i="9"/>
  <c r="BK119" i="9"/>
  <c r="J119" i="9"/>
  <c r="BE119" i="9"/>
  <c r="BI118" i="9"/>
  <c r="BH118" i="9"/>
  <c r="BG118" i="9"/>
  <c r="BF118" i="9"/>
  <c r="T118" i="9"/>
  <c r="R118" i="9"/>
  <c r="P118" i="9"/>
  <c r="BK118" i="9"/>
  <c r="J118" i="9"/>
  <c r="BE118" i="9" s="1"/>
  <c r="BI117" i="9"/>
  <c r="BH117" i="9"/>
  <c r="BG117" i="9"/>
  <c r="BF117" i="9"/>
  <c r="T117" i="9"/>
  <c r="R117" i="9"/>
  <c r="P117" i="9"/>
  <c r="BK117" i="9"/>
  <c r="J117" i="9"/>
  <c r="BE117" i="9"/>
  <c r="BI116" i="9"/>
  <c r="BH116" i="9"/>
  <c r="BG116" i="9"/>
  <c r="BF116" i="9"/>
  <c r="T116" i="9"/>
  <c r="R116" i="9"/>
  <c r="P116" i="9"/>
  <c r="BK116" i="9"/>
  <c r="J116" i="9"/>
  <c r="BE116" i="9" s="1"/>
  <c r="BI115" i="9"/>
  <c r="BH115" i="9"/>
  <c r="BG115" i="9"/>
  <c r="BF115" i="9"/>
  <c r="T115" i="9"/>
  <c r="R115" i="9"/>
  <c r="P115" i="9"/>
  <c r="BK115" i="9"/>
  <c r="J115" i="9"/>
  <c r="BE115" i="9"/>
  <c r="BI114" i="9"/>
  <c r="BH114" i="9"/>
  <c r="BG114" i="9"/>
  <c r="BF114" i="9"/>
  <c r="T114" i="9"/>
  <c r="R114" i="9"/>
  <c r="P114" i="9"/>
  <c r="BK114" i="9"/>
  <c r="J114" i="9"/>
  <c r="BE114" i="9" s="1"/>
  <c r="BI113" i="9"/>
  <c r="BH113" i="9"/>
  <c r="BG113" i="9"/>
  <c r="BF113" i="9"/>
  <c r="T113" i="9"/>
  <c r="R113" i="9"/>
  <c r="P113" i="9"/>
  <c r="BK113" i="9"/>
  <c r="J113" i="9"/>
  <c r="BE113" i="9"/>
  <c r="BI112" i="9"/>
  <c r="BH112" i="9"/>
  <c r="BG112" i="9"/>
  <c r="BF112" i="9"/>
  <c r="T112" i="9"/>
  <c r="R112" i="9"/>
  <c r="P112" i="9"/>
  <c r="BK112" i="9"/>
  <c r="J112" i="9"/>
  <c r="BE112" i="9" s="1"/>
  <c r="BI111" i="9"/>
  <c r="BH111" i="9"/>
  <c r="BG111" i="9"/>
  <c r="BF111" i="9"/>
  <c r="T111" i="9"/>
  <c r="R111" i="9"/>
  <c r="P111" i="9"/>
  <c r="BK111" i="9"/>
  <c r="J111" i="9"/>
  <c r="BE111" i="9"/>
  <c r="BI110" i="9"/>
  <c r="BH110" i="9"/>
  <c r="BG110" i="9"/>
  <c r="BF110" i="9"/>
  <c r="T110" i="9"/>
  <c r="R110" i="9"/>
  <c r="P110" i="9"/>
  <c r="BK110" i="9"/>
  <c r="J110" i="9"/>
  <c r="BE110" i="9" s="1"/>
  <c r="BI109" i="9"/>
  <c r="BH109" i="9"/>
  <c r="BG109" i="9"/>
  <c r="BF109" i="9"/>
  <c r="T109" i="9"/>
  <c r="R109" i="9"/>
  <c r="P109" i="9"/>
  <c r="BK109" i="9"/>
  <c r="J109" i="9"/>
  <c r="BE109" i="9"/>
  <c r="BI108" i="9"/>
  <c r="BH108" i="9"/>
  <c r="BG108" i="9"/>
  <c r="BF108" i="9"/>
  <c r="T108" i="9"/>
  <c r="R108" i="9"/>
  <c r="P108" i="9"/>
  <c r="BK108" i="9"/>
  <c r="J108" i="9"/>
  <c r="BE108" i="9" s="1"/>
  <c r="BI107" i="9"/>
  <c r="BH107" i="9"/>
  <c r="BG107" i="9"/>
  <c r="BF107" i="9"/>
  <c r="T107" i="9"/>
  <c r="R107" i="9"/>
  <c r="P107" i="9"/>
  <c r="BK107" i="9"/>
  <c r="J107" i="9"/>
  <c r="BE107" i="9"/>
  <c r="BI106" i="9"/>
  <c r="BH106" i="9"/>
  <c r="BG106" i="9"/>
  <c r="BF106" i="9"/>
  <c r="T106" i="9"/>
  <c r="R106" i="9"/>
  <c r="P106" i="9"/>
  <c r="BK106" i="9"/>
  <c r="J106" i="9"/>
  <c r="BE106" i="9" s="1"/>
  <c r="BI105" i="9"/>
  <c r="BH105" i="9"/>
  <c r="BG105" i="9"/>
  <c r="BF105" i="9"/>
  <c r="T105" i="9"/>
  <c r="R105" i="9"/>
  <c r="P105" i="9"/>
  <c r="BK105" i="9"/>
  <c r="J105" i="9"/>
  <c r="BE105" i="9" s="1"/>
  <c r="BI104" i="9"/>
  <c r="BH104" i="9"/>
  <c r="BG104" i="9"/>
  <c r="BF104" i="9"/>
  <c r="T104" i="9"/>
  <c r="R104" i="9"/>
  <c r="P104" i="9"/>
  <c r="BK104" i="9"/>
  <c r="J104" i="9"/>
  <c r="BE104" i="9"/>
  <c r="BI103" i="9"/>
  <c r="BH103" i="9"/>
  <c r="BG103" i="9"/>
  <c r="BF103" i="9"/>
  <c r="T103" i="9"/>
  <c r="R103" i="9"/>
  <c r="P103" i="9"/>
  <c r="BK103" i="9"/>
  <c r="J103" i="9"/>
  <c r="BE103" i="9" s="1"/>
  <c r="BI102" i="9"/>
  <c r="BH102" i="9"/>
  <c r="BG102" i="9"/>
  <c r="BF102" i="9"/>
  <c r="T102" i="9"/>
  <c r="R102" i="9"/>
  <c r="P102" i="9"/>
  <c r="BK102" i="9"/>
  <c r="J102" i="9"/>
  <c r="BE102" i="9" s="1"/>
  <c r="BI101" i="9"/>
  <c r="BH101" i="9"/>
  <c r="BG101" i="9"/>
  <c r="BF101" i="9"/>
  <c r="T101" i="9"/>
  <c r="R101" i="9"/>
  <c r="P101" i="9"/>
  <c r="BK101" i="9"/>
  <c r="J101" i="9"/>
  <c r="BE101" i="9" s="1"/>
  <c r="BI100" i="9"/>
  <c r="BH100" i="9"/>
  <c r="BG100" i="9"/>
  <c r="BF100" i="9"/>
  <c r="T100" i="9"/>
  <c r="R100" i="9"/>
  <c r="P100" i="9"/>
  <c r="BK100" i="9"/>
  <c r="J100" i="9"/>
  <c r="BE100" i="9"/>
  <c r="BI99" i="9"/>
  <c r="BH99" i="9"/>
  <c r="BG99" i="9"/>
  <c r="BF99" i="9"/>
  <c r="T99" i="9"/>
  <c r="R99" i="9"/>
  <c r="P99" i="9"/>
  <c r="BK99" i="9"/>
  <c r="J99" i="9"/>
  <c r="BE99" i="9" s="1"/>
  <c r="BI98" i="9"/>
  <c r="BH98" i="9"/>
  <c r="BG98" i="9"/>
  <c r="BF98" i="9"/>
  <c r="T98" i="9"/>
  <c r="R98" i="9"/>
  <c r="P98" i="9"/>
  <c r="BK98" i="9"/>
  <c r="J98" i="9"/>
  <c r="BE98" i="9" s="1"/>
  <c r="BI97" i="9"/>
  <c r="BH97" i="9"/>
  <c r="BG97" i="9"/>
  <c r="BF97" i="9"/>
  <c r="T97" i="9"/>
  <c r="R97" i="9"/>
  <c r="P97" i="9"/>
  <c r="BK97" i="9"/>
  <c r="J97" i="9"/>
  <c r="BE97" i="9"/>
  <c r="BI96" i="9"/>
  <c r="BH96" i="9"/>
  <c r="BG96" i="9"/>
  <c r="BF96" i="9"/>
  <c r="T96" i="9"/>
  <c r="R96" i="9"/>
  <c r="P96" i="9"/>
  <c r="BK96" i="9"/>
  <c r="J96" i="9"/>
  <c r="BE96" i="9" s="1"/>
  <c r="BI95" i="9"/>
  <c r="BH95" i="9"/>
  <c r="BG95" i="9"/>
  <c r="BF95" i="9"/>
  <c r="T95" i="9"/>
  <c r="R95" i="9"/>
  <c r="P95" i="9"/>
  <c r="BK95" i="9"/>
  <c r="J95" i="9"/>
  <c r="BE95" i="9"/>
  <c r="BI94" i="9"/>
  <c r="BH94" i="9"/>
  <c r="BG94" i="9"/>
  <c r="BF94" i="9"/>
  <c r="T94" i="9"/>
  <c r="R94" i="9"/>
  <c r="P94" i="9"/>
  <c r="BK94" i="9"/>
  <c r="J94" i="9"/>
  <c r="BE94" i="9" s="1"/>
  <c r="BI93" i="9"/>
  <c r="BH93" i="9"/>
  <c r="BG93" i="9"/>
  <c r="BF93" i="9"/>
  <c r="T93" i="9"/>
  <c r="R93" i="9"/>
  <c r="P93" i="9"/>
  <c r="BK93" i="9"/>
  <c r="J93" i="9"/>
  <c r="BE93" i="9"/>
  <c r="BI92" i="9"/>
  <c r="BH92" i="9"/>
  <c r="BG92" i="9"/>
  <c r="BF92" i="9"/>
  <c r="T92" i="9"/>
  <c r="R92" i="9"/>
  <c r="P92" i="9"/>
  <c r="BK92" i="9"/>
  <c r="J92" i="9"/>
  <c r="BE92" i="9"/>
  <c r="BI91" i="9"/>
  <c r="BH91" i="9"/>
  <c r="BG91" i="9"/>
  <c r="BF91" i="9"/>
  <c r="T91" i="9"/>
  <c r="R91" i="9"/>
  <c r="P91" i="9"/>
  <c r="BK91" i="9"/>
  <c r="J91" i="9"/>
  <c r="BE91" i="9"/>
  <c r="BI90" i="9"/>
  <c r="BH90" i="9"/>
  <c r="BG90" i="9"/>
  <c r="BF90" i="9"/>
  <c r="T90" i="9"/>
  <c r="R90" i="9"/>
  <c r="P90" i="9"/>
  <c r="BK90" i="9"/>
  <c r="J90" i="9"/>
  <c r="BE90" i="9" s="1"/>
  <c r="BI89" i="9"/>
  <c r="BH89" i="9"/>
  <c r="BG89" i="9"/>
  <c r="BF89" i="9"/>
  <c r="T89" i="9"/>
  <c r="R89" i="9"/>
  <c r="P89" i="9"/>
  <c r="BK89" i="9"/>
  <c r="J89" i="9"/>
  <c r="BE89" i="9" s="1"/>
  <c r="BI88" i="9"/>
  <c r="BH88" i="9"/>
  <c r="BG88" i="9"/>
  <c r="BF88" i="9"/>
  <c r="T88" i="9"/>
  <c r="R88" i="9"/>
  <c r="P88" i="9"/>
  <c r="BK88" i="9"/>
  <c r="J88" i="9"/>
  <c r="BE88" i="9"/>
  <c r="BI87" i="9"/>
  <c r="BH87" i="9"/>
  <c r="BG87" i="9"/>
  <c r="BF87" i="9"/>
  <c r="T87" i="9"/>
  <c r="R87" i="9"/>
  <c r="P87" i="9"/>
  <c r="BK87" i="9"/>
  <c r="J87" i="9"/>
  <c r="BE87" i="9"/>
  <c r="BI86" i="9"/>
  <c r="BH86" i="9"/>
  <c r="BG86" i="9"/>
  <c r="BF86" i="9"/>
  <c r="T86" i="9"/>
  <c r="R86" i="9"/>
  <c r="P86" i="9"/>
  <c r="BK86" i="9"/>
  <c r="J86" i="9"/>
  <c r="BE86" i="9" s="1"/>
  <c r="BI85" i="9"/>
  <c r="BH85" i="9"/>
  <c r="BG85" i="9"/>
  <c r="BF85" i="9"/>
  <c r="T85" i="9"/>
  <c r="R85" i="9"/>
  <c r="P85" i="9"/>
  <c r="BK85" i="9"/>
  <c r="J85" i="9"/>
  <c r="BE85" i="9" s="1"/>
  <c r="BI84" i="9"/>
  <c r="BH84" i="9"/>
  <c r="BG84" i="9"/>
  <c r="BF84" i="9"/>
  <c r="T84" i="9"/>
  <c r="T82" i="9" s="1"/>
  <c r="R84" i="9"/>
  <c r="P84" i="9"/>
  <c r="BK84" i="9"/>
  <c r="J84" i="9"/>
  <c r="BE84" i="9"/>
  <c r="BI83" i="9"/>
  <c r="BH83" i="9"/>
  <c r="BG83" i="9"/>
  <c r="BF83" i="9"/>
  <c r="T83" i="9"/>
  <c r="R83" i="9"/>
  <c r="P83" i="9"/>
  <c r="P82" i="9" s="1"/>
  <c r="AU60" i="1" s="1"/>
  <c r="BK83" i="9"/>
  <c r="J83" i="9"/>
  <c r="BE83" i="9" s="1"/>
  <c r="J78" i="9"/>
  <c r="F78" i="9"/>
  <c r="F76" i="9"/>
  <c r="E74" i="9"/>
  <c r="J55" i="9"/>
  <c r="F55" i="9"/>
  <c r="F53" i="9"/>
  <c r="E51" i="9"/>
  <c r="J20" i="9"/>
  <c r="E20" i="9"/>
  <c r="F56" i="9" s="1"/>
  <c r="J19" i="9"/>
  <c r="J14" i="9"/>
  <c r="J53" i="9" s="1"/>
  <c r="E7" i="9"/>
  <c r="E47" i="9" s="1"/>
  <c r="AY59" i="1"/>
  <c r="AX59" i="1"/>
  <c r="BI194" i="8"/>
  <c r="BH194" i="8"/>
  <c r="BG194" i="8"/>
  <c r="BF194" i="8"/>
  <c r="T194" i="8"/>
  <c r="R194" i="8"/>
  <c r="P194" i="8"/>
  <c r="BK194" i="8"/>
  <c r="J194" i="8"/>
  <c r="BE194" i="8" s="1"/>
  <c r="BI193" i="8"/>
  <c r="BH193" i="8"/>
  <c r="BG193" i="8"/>
  <c r="BF193" i="8"/>
  <c r="T193" i="8"/>
  <c r="R193" i="8"/>
  <c r="P193" i="8"/>
  <c r="BK193" i="8"/>
  <c r="J193" i="8"/>
  <c r="BE193" i="8" s="1"/>
  <c r="BI192" i="8"/>
  <c r="BH192" i="8"/>
  <c r="BG192" i="8"/>
  <c r="BF192" i="8"/>
  <c r="T192" i="8"/>
  <c r="R192" i="8"/>
  <c r="P192" i="8"/>
  <c r="BK192" i="8"/>
  <c r="J192" i="8"/>
  <c r="BE192" i="8" s="1"/>
  <c r="BI191" i="8"/>
  <c r="BH191" i="8"/>
  <c r="BG191" i="8"/>
  <c r="BF191" i="8"/>
  <c r="T191" i="8"/>
  <c r="R191" i="8"/>
  <c r="P191" i="8"/>
  <c r="BK191" i="8"/>
  <c r="J191" i="8"/>
  <c r="BE191" i="8" s="1"/>
  <c r="BI190" i="8"/>
  <c r="BH190" i="8"/>
  <c r="BG190" i="8"/>
  <c r="BF190" i="8"/>
  <c r="T190" i="8"/>
  <c r="R190" i="8"/>
  <c r="R189" i="8" s="1"/>
  <c r="P190" i="8"/>
  <c r="P189" i="8" s="1"/>
  <c r="BK190" i="8"/>
  <c r="J190" i="8"/>
  <c r="BE190" i="8" s="1"/>
  <c r="BI188" i="8"/>
  <c r="BH188" i="8"/>
  <c r="BG188" i="8"/>
  <c r="BF188" i="8"/>
  <c r="T188" i="8"/>
  <c r="R188" i="8"/>
  <c r="P188" i="8"/>
  <c r="BK188" i="8"/>
  <c r="J188" i="8"/>
  <c r="BE188" i="8" s="1"/>
  <c r="BI187" i="8"/>
  <c r="BH187" i="8"/>
  <c r="BG187" i="8"/>
  <c r="BF187" i="8"/>
  <c r="T187" i="8"/>
  <c r="R187" i="8"/>
  <c r="P187" i="8"/>
  <c r="BK187" i="8"/>
  <c r="J187" i="8"/>
  <c r="BE187" i="8" s="1"/>
  <c r="BI186" i="8"/>
  <c r="BH186" i="8"/>
  <c r="BG186" i="8"/>
  <c r="BF186" i="8"/>
  <c r="T186" i="8"/>
  <c r="R186" i="8"/>
  <c r="P186" i="8"/>
  <c r="BK186" i="8"/>
  <c r="J186" i="8"/>
  <c r="BE186" i="8" s="1"/>
  <c r="BI185" i="8"/>
  <c r="BH185" i="8"/>
  <c r="BG185" i="8"/>
  <c r="BF185" i="8"/>
  <c r="T185" i="8"/>
  <c r="R185" i="8"/>
  <c r="P185" i="8"/>
  <c r="BK185" i="8"/>
  <c r="J185" i="8"/>
  <c r="BE185" i="8" s="1"/>
  <c r="BI184" i="8"/>
  <c r="BH184" i="8"/>
  <c r="BG184" i="8"/>
  <c r="BF184" i="8"/>
  <c r="T184" i="8"/>
  <c r="R184" i="8"/>
  <c r="P184" i="8"/>
  <c r="BK184" i="8"/>
  <c r="J184" i="8"/>
  <c r="BE184" i="8" s="1"/>
  <c r="BI183" i="8"/>
  <c r="BH183" i="8"/>
  <c r="BG183" i="8"/>
  <c r="BF183" i="8"/>
  <c r="T183" i="8"/>
  <c r="R183" i="8"/>
  <c r="P183" i="8"/>
  <c r="BK183" i="8"/>
  <c r="J183" i="8"/>
  <c r="BE183" i="8"/>
  <c r="BI182" i="8"/>
  <c r="BH182" i="8"/>
  <c r="BG182" i="8"/>
  <c r="BF182" i="8"/>
  <c r="T182" i="8"/>
  <c r="R182" i="8"/>
  <c r="P182" i="8"/>
  <c r="BK182" i="8"/>
  <c r="J182" i="8"/>
  <c r="BE182" i="8" s="1"/>
  <c r="BI181" i="8"/>
  <c r="BH181" i="8"/>
  <c r="BG181" i="8"/>
  <c r="BF181" i="8"/>
  <c r="T181" i="8"/>
  <c r="R181" i="8"/>
  <c r="P181" i="8"/>
  <c r="BK181" i="8"/>
  <c r="J181" i="8"/>
  <c r="BE181" i="8" s="1"/>
  <c r="BI180" i="8"/>
  <c r="BH180" i="8"/>
  <c r="BG180" i="8"/>
  <c r="BF180" i="8"/>
  <c r="T180" i="8"/>
  <c r="R180" i="8"/>
  <c r="P180" i="8"/>
  <c r="BK180" i="8"/>
  <c r="J180" i="8"/>
  <c r="BE180" i="8" s="1"/>
  <c r="BI179" i="8"/>
  <c r="BH179" i="8"/>
  <c r="BG179" i="8"/>
  <c r="BF179" i="8"/>
  <c r="T179" i="8"/>
  <c r="R179" i="8"/>
  <c r="P179" i="8"/>
  <c r="BK179" i="8"/>
  <c r="J179" i="8"/>
  <c r="BE179" i="8" s="1"/>
  <c r="BI178" i="8"/>
  <c r="BH178" i="8"/>
  <c r="BG178" i="8"/>
  <c r="BF178" i="8"/>
  <c r="T178" i="8"/>
  <c r="R178" i="8"/>
  <c r="P178" i="8"/>
  <c r="BK178" i="8"/>
  <c r="J178" i="8"/>
  <c r="BE178" i="8" s="1"/>
  <c r="BI177" i="8"/>
  <c r="BH177" i="8"/>
  <c r="BG177" i="8"/>
  <c r="BF177" i="8"/>
  <c r="T177" i="8"/>
  <c r="R177" i="8"/>
  <c r="P177" i="8"/>
  <c r="BK177" i="8"/>
  <c r="J177" i="8"/>
  <c r="BE177" i="8" s="1"/>
  <c r="BI176" i="8"/>
  <c r="BH176" i="8"/>
  <c r="BG176" i="8"/>
  <c r="BF176" i="8"/>
  <c r="T176" i="8"/>
  <c r="R176" i="8"/>
  <c r="P176" i="8"/>
  <c r="BK176" i="8"/>
  <c r="J176" i="8"/>
  <c r="BE176" i="8" s="1"/>
  <c r="BI175" i="8"/>
  <c r="BH175" i="8"/>
  <c r="BG175" i="8"/>
  <c r="BF175" i="8"/>
  <c r="T175" i="8"/>
  <c r="R175" i="8"/>
  <c r="P175" i="8"/>
  <c r="BK175" i="8"/>
  <c r="J175" i="8"/>
  <c r="BE175" i="8" s="1"/>
  <c r="BI174" i="8"/>
  <c r="BH174" i="8"/>
  <c r="BG174" i="8"/>
  <c r="BF174" i="8"/>
  <c r="T174" i="8"/>
  <c r="R174" i="8"/>
  <c r="P174" i="8"/>
  <c r="BK174" i="8"/>
  <c r="J174" i="8"/>
  <c r="BE174" i="8" s="1"/>
  <c r="BI173" i="8"/>
  <c r="BH173" i="8"/>
  <c r="BG173" i="8"/>
  <c r="BF173" i="8"/>
  <c r="T173" i="8"/>
  <c r="R173" i="8"/>
  <c r="P173" i="8"/>
  <c r="BK173" i="8"/>
  <c r="J173" i="8"/>
  <c r="BE173" i="8" s="1"/>
  <c r="BI172" i="8"/>
  <c r="BH172" i="8"/>
  <c r="BG172" i="8"/>
  <c r="BF172" i="8"/>
  <c r="T172" i="8"/>
  <c r="R172" i="8"/>
  <c r="P172" i="8"/>
  <c r="BK172" i="8"/>
  <c r="J172" i="8"/>
  <c r="BE172" i="8" s="1"/>
  <c r="BI171" i="8"/>
  <c r="BH171" i="8"/>
  <c r="BG171" i="8"/>
  <c r="BF171" i="8"/>
  <c r="T171" i="8"/>
  <c r="R171" i="8"/>
  <c r="P171" i="8"/>
  <c r="BK171" i="8"/>
  <c r="J171" i="8"/>
  <c r="BE171" i="8" s="1"/>
  <c r="BI170" i="8"/>
  <c r="BH170" i="8"/>
  <c r="BG170" i="8"/>
  <c r="BF170" i="8"/>
  <c r="T170" i="8"/>
  <c r="R170" i="8"/>
  <c r="P170" i="8"/>
  <c r="BK170" i="8"/>
  <c r="J170" i="8"/>
  <c r="BE170" i="8" s="1"/>
  <c r="BI169" i="8"/>
  <c r="BH169" i="8"/>
  <c r="BG169" i="8"/>
  <c r="BF169" i="8"/>
  <c r="T169" i="8"/>
  <c r="R169" i="8"/>
  <c r="P169" i="8"/>
  <c r="BK169" i="8"/>
  <c r="J169" i="8"/>
  <c r="BE169" i="8" s="1"/>
  <c r="BI168" i="8"/>
  <c r="BH168" i="8"/>
  <c r="BG168" i="8"/>
  <c r="BF168" i="8"/>
  <c r="T168" i="8"/>
  <c r="R168" i="8"/>
  <c r="P168" i="8"/>
  <c r="BK168" i="8"/>
  <c r="J168" i="8"/>
  <c r="BE168" i="8" s="1"/>
  <c r="BI167" i="8"/>
  <c r="BH167" i="8"/>
  <c r="BG167" i="8"/>
  <c r="BF167" i="8"/>
  <c r="T167" i="8"/>
  <c r="R167" i="8"/>
  <c r="P167" i="8"/>
  <c r="BK167" i="8"/>
  <c r="J167" i="8"/>
  <c r="BE167" i="8" s="1"/>
  <c r="BI166" i="8"/>
  <c r="BH166" i="8"/>
  <c r="BG166" i="8"/>
  <c r="BF166" i="8"/>
  <c r="T166" i="8"/>
  <c r="R166" i="8"/>
  <c r="P166" i="8"/>
  <c r="BK166" i="8"/>
  <c r="J166" i="8"/>
  <c r="BE166" i="8" s="1"/>
  <c r="BI165" i="8"/>
  <c r="BH165" i="8"/>
  <c r="BG165" i="8"/>
  <c r="BF165" i="8"/>
  <c r="T165" i="8"/>
  <c r="R165" i="8"/>
  <c r="P165" i="8"/>
  <c r="BK165" i="8"/>
  <c r="J165" i="8"/>
  <c r="BE165" i="8" s="1"/>
  <c r="BI164" i="8"/>
  <c r="BH164" i="8"/>
  <c r="BG164" i="8"/>
  <c r="BF164" i="8"/>
  <c r="T164" i="8"/>
  <c r="R164" i="8"/>
  <c r="P164" i="8"/>
  <c r="BK164" i="8"/>
  <c r="J164" i="8"/>
  <c r="BE164" i="8" s="1"/>
  <c r="BI163" i="8"/>
  <c r="BH163" i="8"/>
  <c r="BG163" i="8"/>
  <c r="BF163" i="8"/>
  <c r="T163" i="8"/>
  <c r="R163" i="8"/>
  <c r="P163" i="8"/>
  <c r="BK163" i="8"/>
  <c r="J163" i="8"/>
  <c r="BE163" i="8" s="1"/>
  <c r="BI162" i="8"/>
  <c r="BH162" i="8"/>
  <c r="BG162" i="8"/>
  <c r="BF162" i="8"/>
  <c r="T162" i="8"/>
  <c r="R162" i="8"/>
  <c r="P162" i="8"/>
  <c r="BK162" i="8"/>
  <c r="J162" i="8"/>
  <c r="BE162" i="8" s="1"/>
  <c r="BI161" i="8"/>
  <c r="BH161" i="8"/>
  <c r="BG161" i="8"/>
  <c r="BF161" i="8"/>
  <c r="T161" i="8"/>
  <c r="R161" i="8"/>
  <c r="P161" i="8"/>
  <c r="BK161" i="8"/>
  <c r="J161" i="8"/>
  <c r="BE161" i="8" s="1"/>
  <c r="BI160" i="8"/>
  <c r="BH160" i="8"/>
  <c r="BG160" i="8"/>
  <c r="BF160" i="8"/>
  <c r="T160" i="8"/>
  <c r="R160" i="8"/>
  <c r="P160" i="8"/>
  <c r="BK160" i="8"/>
  <c r="J160" i="8"/>
  <c r="BE160" i="8" s="1"/>
  <c r="BI159" i="8"/>
  <c r="BH159" i="8"/>
  <c r="BG159" i="8"/>
  <c r="BF159" i="8"/>
  <c r="T159" i="8"/>
  <c r="R159" i="8"/>
  <c r="P159" i="8"/>
  <c r="BK159" i="8"/>
  <c r="J159" i="8"/>
  <c r="BE159" i="8" s="1"/>
  <c r="BI158" i="8"/>
  <c r="BH158" i="8"/>
  <c r="BG158" i="8"/>
  <c r="BF158" i="8"/>
  <c r="T158" i="8"/>
  <c r="R158" i="8"/>
  <c r="P158" i="8"/>
  <c r="BK158" i="8"/>
  <c r="J158" i="8"/>
  <c r="BE158" i="8" s="1"/>
  <c r="BI157" i="8"/>
  <c r="BH157" i="8"/>
  <c r="BG157" i="8"/>
  <c r="BF157" i="8"/>
  <c r="T157" i="8"/>
  <c r="R157" i="8"/>
  <c r="P157" i="8"/>
  <c r="BK157" i="8"/>
  <c r="J157" i="8"/>
  <c r="BE157" i="8" s="1"/>
  <c r="BI156" i="8"/>
  <c r="BH156" i="8"/>
  <c r="BG156" i="8"/>
  <c r="BF156" i="8"/>
  <c r="T156" i="8"/>
  <c r="R156" i="8"/>
  <c r="P156" i="8"/>
  <c r="BK156" i="8"/>
  <c r="J156" i="8"/>
  <c r="BE156" i="8" s="1"/>
  <c r="BI155" i="8"/>
  <c r="BH155" i="8"/>
  <c r="BG155" i="8"/>
  <c r="BF155" i="8"/>
  <c r="T155" i="8"/>
  <c r="R155" i="8"/>
  <c r="P155" i="8"/>
  <c r="BK155" i="8"/>
  <c r="J155" i="8"/>
  <c r="BE155" i="8"/>
  <c r="BI154" i="8"/>
  <c r="BH154" i="8"/>
  <c r="BG154" i="8"/>
  <c r="BF154" i="8"/>
  <c r="T154" i="8"/>
  <c r="R154" i="8"/>
  <c r="P154" i="8"/>
  <c r="BK154" i="8"/>
  <c r="J154" i="8"/>
  <c r="BE154" i="8" s="1"/>
  <c r="BI153" i="8"/>
  <c r="BH153" i="8"/>
  <c r="BG153" i="8"/>
  <c r="BF153" i="8"/>
  <c r="T153" i="8"/>
  <c r="R153" i="8"/>
  <c r="P153" i="8"/>
  <c r="BK153" i="8"/>
  <c r="J153" i="8"/>
  <c r="BE153" i="8"/>
  <c r="BI152" i="8"/>
  <c r="BH152" i="8"/>
  <c r="BG152" i="8"/>
  <c r="BF152" i="8"/>
  <c r="T152" i="8"/>
  <c r="R152" i="8"/>
  <c r="P152" i="8"/>
  <c r="BK152" i="8"/>
  <c r="J152" i="8"/>
  <c r="BE152" i="8" s="1"/>
  <c r="BI151" i="8"/>
  <c r="BH151" i="8"/>
  <c r="BG151" i="8"/>
  <c r="BF151" i="8"/>
  <c r="T151" i="8"/>
  <c r="R151" i="8"/>
  <c r="P151" i="8"/>
  <c r="BK151" i="8"/>
  <c r="J151" i="8"/>
  <c r="BE151" i="8"/>
  <c r="BI150" i="8"/>
  <c r="BH150" i="8"/>
  <c r="BG150" i="8"/>
  <c r="BF150" i="8"/>
  <c r="T150" i="8"/>
  <c r="R150" i="8"/>
  <c r="P150" i="8"/>
  <c r="BK150" i="8"/>
  <c r="J150" i="8"/>
  <c r="BE150" i="8" s="1"/>
  <c r="BI149" i="8"/>
  <c r="BH149" i="8"/>
  <c r="BG149" i="8"/>
  <c r="BF149" i="8"/>
  <c r="T149" i="8"/>
  <c r="R149" i="8"/>
  <c r="P149" i="8"/>
  <c r="BK149" i="8"/>
  <c r="J149" i="8"/>
  <c r="BE149" i="8" s="1"/>
  <c r="BI148" i="8"/>
  <c r="BH148" i="8"/>
  <c r="BG148" i="8"/>
  <c r="BF148" i="8"/>
  <c r="T148" i="8"/>
  <c r="R148" i="8"/>
  <c r="P148" i="8"/>
  <c r="BK148" i="8"/>
  <c r="J148" i="8"/>
  <c r="BE148" i="8"/>
  <c r="BI147" i="8"/>
  <c r="BH147" i="8"/>
  <c r="BG147" i="8"/>
  <c r="BF147" i="8"/>
  <c r="T147" i="8"/>
  <c r="R147" i="8"/>
  <c r="P147" i="8"/>
  <c r="BK147" i="8"/>
  <c r="J147" i="8"/>
  <c r="BE147" i="8" s="1"/>
  <c r="BI146" i="8"/>
  <c r="BH146" i="8"/>
  <c r="BG146" i="8"/>
  <c r="BF146" i="8"/>
  <c r="T146" i="8"/>
  <c r="R146" i="8"/>
  <c r="P146" i="8"/>
  <c r="BK146" i="8"/>
  <c r="J146" i="8"/>
  <c r="BE146" i="8" s="1"/>
  <c r="BI145" i="8"/>
  <c r="BH145" i="8"/>
  <c r="BG145" i="8"/>
  <c r="BF145" i="8"/>
  <c r="T145" i="8"/>
  <c r="R145" i="8"/>
  <c r="P145" i="8"/>
  <c r="BK145" i="8"/>
  <c r="J145" i="8"/>
  <c r="BE145" i="8" s="1"/>
  <c r="BI144" i="8"/>
  <c r="BH144" i="8"/>
  <c r="BG144" i="8"/>
  <c r="BF144" i="8"/>
  <c r="T144" i="8"/>
  <c r="R144" i="8"/>
  <c r="P144" i="8"/>
  <c r="BK144" i="8"/>
  <c r="J144" i="8"/>
  <c r="BE144" i="8" s="1"/>
  <c r="BI143" i="8"/>
  <c r="BH143" i="8"/>
  <c r="BG143" i="8"/>
  <c r="BF143" i="8"/>
  <c r="T143" i="8"/>
  <c r="R143" i="8"/>
  <c r="P143" i="8"/>
  <c r="BK143" i="8"/>
  <c r="J143" i="8"/>
  <c r="BE143" i="8"/>
  <c r="BI142" i="8"/>
  <c r="BH142" i="8"/>
  <c r="BG142" i="8"/>
  <c r="BF142" i="8"/>
  <c r="T142" i="8"/>
  <c r="R142" i="8"/>
  <c r="P142" i="8"/>
  <c r="BK142" i="8"/>
  <c r="J142" i="8"/>
  <c r="BE142" i="8"/>
  <c r="BI141" i="8"/>
  <c r="BH141" i="8"/>
  <c r="BG141" i="8"/>
  <c r="BF141" i="8"/>
  <c r="T141" i="8"/>
  <c r="R141" i="8"/>
  <c r="P141" i="8"/>
  <c r="BK141" i="8"/>
  <c r="J141" i="8"/>
  <c r="BE141" i="8" s="1"/>
  <c r="BI140" i="8"/>
  <c r="BH140" i="8"/>
  <c r="BG140" i="8"/>
  <c r="BF140" i="8"/>
  <c r="T140" i="8"/>
  <c r="R140" i="8"/>
  <c r="P140" i="8"/>
  <c r="P135" i="8" s="1"/>
  <c r="BK140" i="8"/>
  <c r="J140" i="8"/>
  <c r="BE140" i="8" s="1"/>
  <c r="BI139" i="8"/>
  <c r="BH139" i="8"/>
  <c r="BG139" i="8"/>
  <c r="BF139" i="8"/>
  <c r="T139" i="8"/>
  <c r="T135" i="8" s="1"/>
  <c r="R139" i="8"/>
  <c r="P139" i="8"/>
  <c r="BK139" i="8"/>
  <c r="J139" i="8"/>
  <c r="BE139" i="8" s="1"/>
  <c r="BI138" i="8"/>
  <c r="BH138" i="8"/>
  <c r="BG138" i="8"/>
  <c r="BF138" i="8"/>
  <c r="T138" i="8"/>
  <c r="R138" i="8"/>
  <c r="P138" i="8"/>
  <c r="BK138" i="8"/>
  <c r="J138" i="8"/>
  <c r="BE138" i="8"/>
  <c r="BI137" i="8"/>
  <c r="BH137" i="8"/>
  <c r="BG137" i="8"/>
  <c r="BF137" i="8"/>
  <c r="T137" i="8"/>
  <c r="R137" i="8"/>
  <c r="P137" i="8"/>
  <c r="BK137" i="8"/>
  <c r="J137" i="8"/>
  <c r="BE137" i="8" s="1"/>
  <c r="BI136" i="8"/>
  <c r="BH136" i="8"/>
  <c r="BG136" i="8"/>
  <c r="BF136" i="8"/>
  <c r="T136" i="8"/>
  <c r="R136" i="8"/>
  <c r="P136" i="8"/>
  <c r="BK136" i="8"/>
  <c r="J136" i="8"/>
  <c r="BE136" i="8" s="1"/>
  <c r="BI134" i="8"/>
  <c r="BH134" i="8"/>
  <c r="BG134" i="8"/>
  <c r="BF134" i="8"/>
  <c r="T134" i="8"/>
  <c r="R134" i="8"/>
  <c r="P134" i="8"/>
  <c r="BK134" i="8"/>
  <c r="J134" i="8"/>
  <c r="BE134" i="8"/>
  <c r="BI133" i="8"/>
  <c r="BH133" i="8"/>
  <c r="BG133" i="8"/>
  <c r="BF133" i="8"/>
  <c r="T133" i="8"/>
  <c r="R133" i="8"/>
  <c r="P133" i="8"/>
  <c r="BK133" i="8"/>
  <c r="J133" i="8"/>
  <c r="BE133" i="8" s="1"/>
  <c r="BI132" i="8"/>
  <c r="BH132" i="8"/>
  <c r="BG132" i="8"/>
  <c r="BF132" i="8"/>
  <c r="T132" i="8"/>
  <c r="R132" i="8"/>
  <c r="P132" i="8"/>
  <c r="BK132" i="8"/>
  <c r="J132" i="8"/>
  <c r="BE132" i="8" s="1"/>
  <c r="BI131" i="8"/>
  <c r="BH131" i="8"/>
  <c r="BG131" i="8"/>
  <c r="BF131" i="8"/>
  <c r="T131" i="8"/>
  <c r="R131" i="8"/>
  <c r="P131" i="8"/>
  <c r="BK131" i="8"/>
  <c r="J131" i="8"/>
  <c r="BE131" i="8" s="1"/>
  <c r="BI130" i="8"/>
  <c r="BH130" i="8"/>
  <c r="BG130" i="8"/>
  <c r="BF130" i="8"/>
  <c r="T130" i="8"/>
  <c r="R130" i="8"/>
  <c r="P130" i="8"/>
  <c r="BK130" i="8"/>
  <c r="J130" i="8"/>
  <c r="BE130" i="8"/>
  <c r="BI129" i="8"/>
  <c r="BH129" i="8"/>
  <c r="BG129" i="8"/>
  <c r="BF129" i="8"/>
  <c r="T129" i="8"/>
  <c r="R129" i="8"/>
  <c r="P129" i="8"/>
  <c r="BK129" i="8"/>
  <c r="J129" i="8"/>
  <c r="BE129" i="8"/>
  <c r="BI128" i="8"/>
  <c r="BH128" i="8"/>
  <c r="BG128" i="8"/>
  <c r="BF128" i="8"/>
  <c r="T128" i="8"/>
  <c r="R128" i="8"/>
  <c r="P128" i="8"/>
  <c r="BK128" i="8"/>
  <c r="J128" i="8"/>
  <c r="BE128" i="8" s="1"/>
  <c r="BI127" i="8"/>
  <c r="BH127" i="8"/>
  <c r="BG127" i="8"/>
  <c r="BF127" i="8"/>
  <c r="T127" i="8"/>
  <c r="R127" i="8"/>
  <c r="P127" i="8"/>
  <c r="BK127" i="8"/>
  <c r="J127" i="8"/>
  <c r="BE127" i="8" s="1"/>
  <c r="BI126" i="8"/>
  <c r="BH126" i="8"/>
  <c r="BG126" i="8"/>
  <c r="BF126" i="8"/>
  <c r="T126" i="8"/>
  <c r="R126" i="8"/>
  <c r="P126" i="8"/>
  <c r="BK126" i="8"/>
  <c r="J126" i="8"/>
  <c r="BE126" i="8" s="1"/>
  <c r="BI125" i="8"/>
  <c r="BH125" i="8"/>
  <c r="BG125" i="8"/>
  <c r="BF125" i="8"/>
  <c r="T125" i="8"/>
  <c r="R125" i="8"/>
  <c r="P125" i="8"/>
  <c r="BK125" i="8"/>
  <c r="J125" i="8"/>
  <c r="BE125" i="8"/>
  <c r="BI124" i="8"/>
  <c r="BH124" i="8"/>
  <c r="BG124" i="8"/>
  <c r="BF124" i="8"/>
  <c r="T124" i="8"/>
  <c r="R124" i="8"/>
  <c r="P124" i="8"/>
  <c r="BK124" i="8"/>
  <c r="J124" i="8"/>
  <c r="BE124" i="8" s="1"/>
  <c r="BI123" i="8"/>
  <c r="BH123" i="8"/>
  <c r="BG123" i="8"/>
  <c r="BF123" i="8"/>
  <c r="T123" i="8"/>
  <c r="R123" i="8"/>
  <c r="P123" i="8"/>
  <c r="BK123" i="8"/>
  <c r="J123" i="8"/>
  <c r="BE123" i="8" s="1"/>
  <c r="BI122" i="8"/>
  <c r="BH122" i="8"/>
  <c r="BG122" i="8"/>
  <c r="BF122" i="8"/>
  <c r="T122" i="8"/>
  <c r="R122" i="8"/>
  <c r="P122" i="8"/>
  <c r="BK122" i="8"/>
  <c r="J122" i="8"/>
  <c r="BE122" i="8" s="1"/>
  <c r="BI121" i="8"/>
  <c r="BH121" i="8"/>
  <c r="BG121" i="8"/>
  <c r="BF121" i="8"/>
  <c r="T121" i="8"/>
  <c r="R121" i="8"/>
  <c r="P121" i="8"/>
  <c r="BK121" i="8"/>
  <c r="J121" i="8"/>
  <c r="BE121" i="8" s="1"/>
  <c r="BI120" i="8"/>
  <c r="BH120" i="8"/>
  <c r="BG120" i="8"/>
  <c r="BF120" i="8"/>
  <c r="T120" i="8"/>
  <c r="R120" i="8"/>
  <c r="P120" i="8"/>
  <c r="BK120" i="8"/>
  <c r="J120" i="8"/>
  <c r="BE120" i="8" s="1"/>
  <c r="BI119" i="8"/>
  <c r="BH119" i="8"/>
  <c r="BG119" i="8"/>
  <c r="BF119" i="8"/>
  <c r="T119" i="8"/>
  <c r="R119" i="8"/>
  <c r="P119" i="8"/>
  <c r="BK119" i="8"/>
  <c r="J119" i="8"/>
  <c r="BE119" i="8" s="1"/>
  <c r="BI118" i="8"/>
  <c r="BH118" i="8"/>
  <c r="BG118" i="8"/>
  <c r="BF118" i="8"/>
  <c r="T118" i="8"/>
  <c r="R118" i="8"/>
  <c r="P118" i="8"/>
  <c r="BK118" i="8"/>
  <c r="J118" i="8"/>
  <c r="BE118" i="8"/>
  <c r="BI117" i="8"/>
  <c r="BH117" i="8"/>
  <c r="BG117" i="8"/>
  <c r="BF117" i="8"/>
  <c r="T117" i="8"/>
  <c r="R117" i="8"/>
  <c r="P117" i="8"/>
  <c r="BK117" i="8"/>
  <c r="J117" i="8"/>
  <c r="BE117" i="8"/>
  <c r="BI116" i="8"/>
  <c r="BH116" i="8"/>
  <c r="BG116" i="8"/>
  <c r="BF116" i="8"/>
  <c r="T116" i="8"/>
  <c r="R116" i="8"/>
  <c r="P116" i="8"/>
  <c r="BK116" i="8"/>
  <c r="J116" i="8"/>
  <c r="BE116" i="8" s="1"/>
  <c r="BI115" i="8"/>
  <c r="BH115" i="8"/>
  <c r="BG115" i="8"/>
  <c r="BF115" i="8"/>
  <c r="T115" i="8"/>
  <c r="R115" i="8"/>
  <c r="P115" i="8"/>
  <c r="BK115" i="8"/>
  <c r="J115" i="8"/>
  <c r="BE115" i="8" s="1"/>
  <c r="BI114" i="8"/>
  <c r="BH114" i="8"/>
  <c r="BG114" i="8"/>
  <c r="BF114" i="8"/>
  <c r="T114" i="8"/>
  <c r="R114" i="8"/>
  <c r="P114" i="8"/>
  <c r="BK114" i="8"/>
  <c r="J114" i="8"/>
  <c r="BE114" i="8" s="1"/>
  <c r="BI113" i="8"/>
  <c r="BH113" i="8"/>
  <c r="BG113" i="8"/>
  <c r="BF113" i="8"/>
  <c r="T113" i="8"/>
  <c r="R113" i="8"/>
  <c r="P113" i="8"/>
  <c r="BK113" i="8"/>
  <c r="J113" i="8"/>
  <c r="BE113" i="8"/>
  <c r="BI112" i="8"/>
  <c r="BH112" i="8"/>
  <c r="BG112" i="8"/>
  <c r="BF112" i="8"/>
  <c r="T112" i="8"/>
  <c r="R112" i="8"/>
  <c r="P112" i="8"/>
  <c r="BK112" i="8"/>
  <c r="J112" i="8"/>
  <c r="BE112" i="8" s="1"/>
  <c r="BI111" i="8"/>
  <c r="BH111" i="8"/>
  <c r="BG111" i="8"/>
  <c r="BF111" i="8"/>
  <c r="T111" i="8"/>
  <c r="R111" i="8"/>
  <c r="P111" i="8"/>
  <c r="BK111" i="8"/>
  <c r="J111" i="8"/>
  <c r="BE111" i="8" s="1"/>
  <c r="BI110" i="8"/>
  <c r="BH110" i="8"/>
  <c r="BG110" i="8"/>
  <c r="BF110" i="8"/>
  <c r="T110" i="8"/>
  <c r="R110" i="8"/>
  <c r="P110" i="8"/>
  <c r="BK110" i="8"/>
  <c r="J110" i="8"/>
  <c r="BE110" i="8"/>
  <c r="BI109" i="8"/>
  <c r="BH109" i="8"/>
  <c r="BG109" i="8"/>
  <c r="BF109" i="8"/>
  <c r="T109" i="8"/>
  <c r="R109" i="8"/>
  <c r="P109" i="8"/>
  <c r="BK109" i="8"/>
  <c r="J109" i="8"/>
  <c r="BE109" i="8"/>
  <c r="BI108" i="8"/>
  <c r="BH108" i="8"/>
  <c r="BG108" i="8"/>
  <c r="BF108" i="8"/>
  <c r="T108" i="8"/>
  <c r="R108" i="8"/>
  <c r="P108" i="8"/>
  <c r="BK108" i="8"/>
  <c r="J108" i="8"/>
  <c r="BE108" i="8"/>
  <c r="BI107" i="8"/>
  <c r="BH107" i="8"/>
  <c r="BG107" i="8"/>
  <c r="BF107" i="8"/>
  <c r="T107" i="8"/>
  <c r="R107" i="8"/>
  <c r="P107" i="8"/>
  <c r="BK107" i="8"/>
  <c r="J107" i="8"/>
  <c r="BE107" i="8" s="1"/>
  <c r="BI106" i="8"/>
  <c r="BH106" i="8"/>
  <c r="BG106" i="8"/>
  <c r="BF106" i="8"/>
  <c r="T106" i="8"/>
  <c r="R106" i="8"/>
  <c r="P106" i="8"/>
  <c r="BK106" i="8"/>
  <c r="J106" i="8"/>
  <c r="BE106" i="8" s="1"/>
  <c r="BI105" i="8"/>
  <c r="BH105" i="8"/>
  <c r="BG105" i="8"/>
  <c r="BF105" i="8"/>
  <c r="T105" i="8"/>
  <c r="R105" i="8"/>
  <c r="P105" i="8"/>
  <c r="BK105" i="8"/>
  <c r="J105" i="8"/>
  <c r="BE105" i="8"/>
  <c r="BI104" i="8"/>
  <c r="BH104" i="8"/>
  <c r="BG104" i="8"/>
  <c r="BF104" i="8"/>
  <c r="T104" i="8"/>
  <c r="R104" i="8"/>
  <c r="P104" i="8"/>
  <c r="BK104" i="8"/>
  <c r="J104" i="8"/>
  <c r="BE104" i="8" s="1"/>
  <c r="BI103" i="8"/>
  <c r="BH103" i="8"/>
  <c r="BG103" i="8"/>
  <c r="BF103" i="8"/>
  <c r="T103" i="8"/>
  <c r="R103" i="8"/>
  <c r="P103" i="8"/>
  <c r="BK103" i="8"/>
  <c r="J103" i="8"/>
  <c r="BE103" i="8" s="1"/>
  <c r="BI102" i="8"/>
  <c r="BH102" i="8"/>
  <c r="BG102" i="8"/>
  <c r="BF102" i="8"/>
  <c r="T102" i="8"/>
  <c r="R102" i="8"/>
  <c r="P102" i="8"/>
  <c r="BK102" i="8"/>
  <c r="J102" i="8"/>
  <c r="BE102" i="8"/>
  <c r="BI101" i="8"/>
  <c r="BH101" i="8"/>
  <c r="BG101" i="8"/>
  <c r="BF101" i="8"/>
  <c r="T101" i="8"/>
  <c r="R101" i="8"/>
  <c r="P101" i="8"/>
  <c r="BK101" i="8"/>
  <c r="J101" i="8"/>
  <c r="BE101" i="8"/>
  <c r="BI100" i="8"/>
  <c r="BH100" i="8"/>
  <c r="BG100" i="8"/>
  <c r="BF100" i="8"/>
  <c r="T100" i="8"/>
  <c r="R100" i="8"/>
  <c r="P100" i="8"/>
  <c r="BK100" i="8"/>
  <c r="J100" i="8"/>
  <c r="BE100" i="8"/>
  <c r="BI99" i="8"/>
  <c r="BH99" i="8"/>
  <c r="BG99" i="8"/>
  <c r="BF99" i="8"/>
  <c r="T99" i="8"/>
  <c r="R99" i="8"/>
  <c r="P99" i="8"/>
  <c r="BK99" i="8"/>
  <c r="J99" i="8"/>
  <c r="BE99" i="8" s="1"/>
  <c r="BI98" i="8"/>
  <c r="BH98" i="8"/>
  <c r="BG98" i="8"/>
  <c r="BF98" i="8"/>
  <c r="T98" i="8"/>
  <c r="R98" i="8"/>
  <c r="P98" i="8"/>
  <c r="BK98" i="8"/>
  <c r="J98" i="8"/>
  <c r="BE98" i="8" s="1"/>
  <c r="BI97" i="8"/>
  <c r="BH97" i="8"/>
  <c r="BG97" i="8"/>
  <c r="BF97" i="8"/>
  <c r="T97" i="8"/>
  <c r="R97" i="8"/>
  <c r="P97" i="8"/>
  <c r="BK97" i="8"/>
  <c r="J97" i="8"/>
  <c r="BE97" i="8" s="1"/>
  <c r="BI96" i="8"/>
  <c r="BH96" i="8"/>
  <c r="BG96" i="8"/>
  <c r="BF96" i="8"/>
  <c r="T96" i="8"/>
  <c r="R96" i="8"/>
  <c r="P96" i="8"/>
  <c r="BK96" i="8"/>
  <c r="J96" i="8"/>
  <c r="BE96" i="8" s="1"/>
  <c r="BI95" i="8"/>
  <c r="BH95" i="8"/>
  <c r="BG95" i="8"/>
  <c r="BF95" i="8"/>
  <c r="T95" i="8"/>
  <c r="R95" i="8"/>
  <c r="P95" i="8"/>
  <c r="BK95" i="8"/>
  <c r="J95" i="8"/>
  <c r="BE95" i="8" s="1"/>
  <c r="BI94" i="8"/>
  <c r="BH94" i="8"/>
  <c r="BG94" i="8"/>
  <c r="BF94" i="8"/>
  <c r="T94" i="8"/>
  <c r="R94" i="8"/>
  <c r="P94" i="8"/>
  <c r="BK94" i="8"/>
  <c r="J94" i="8"/>
  <c r="BE94" i="8" s="1"/>
  <c r="BI93" i="8"/>
  <c r="BH93" i="8"/>
  <c r="BG93" i="8"/>
  <c r="BF93" i="8"/>
  <c r="T93" i="8"/>
  <c r="R93" i="8"/>
  <c r="P93" i="8"/>
  <c r="BK93" i="8"/>
  <c r="J93" i="8"/>
  <c r="BE93" i="8"/>
  <c r="BI92" i="8"/>
  <c r="BH92" i="8"/>
  <c r="BG92" i="8"/>
  <c r="BF92" i="8"/>
  <c r="T92" i="8"/>
  <c r="R92" i="8"/>
  <c r="P92" i="8"/>
  <c r="BK92" i="8"/>
  <c r="J92" i="8"/>
  <c r="BE92" i="8" s="1"/>
  <c r="BI91" i="8"/>
  <c r="BH91" i="8"/>
  <c r="BG91" i="8"/>
  <c r="BF91" i="8"/>
  <c r="T91" i="8"/>
  <c r="R91" i="8"/>
  <c r="P91" i="8"/>
  <c r="BK91" i="8"/>
  <c r="J91" i="8"/>
  <c r="BE91" i="8" s="1"/>
  <c r="BI90" i="8"/>
  <c r="BH90" i="8"/>
  <c r="BG90" i="8"/>
  <c r="BF90" i="8"/>
  <c r="T90" i="8"/>
  <c r="R90" i="8"/>
  <c r="P90" i="8"/>
  <c r="BK90" i="8"/>
  <c r="J90" i="8"/>
  <c r="BE90" i="8" s="1"/>
  <c r="BI89" i="8"/>
  <c r="BH89" i="8"/>
  <c r="BG89" i="8"/>
  <c r="BF89" i="8"/>
  <c r="T89" i="8"/>
  <c r="T88" i="8" s="1"/>
  <c r="R89" i="8"/>
  <c r="P89" i="8"/>
  <c r="BK89" i="8"/>
  <c r="J89" i="8"/>
  <c r="BE89" i="8" s="1"/>
  <c r="J82" i="8"/>
  <c r="F82" i="8"/>
  <c r="F80" i="8"/>
  <c r="E78" i="8"/>
  <c r="J55" i="8"/>
  <c r="F55" i="8"/>
  <c r="F53" i="8"/>
  <c r="E51" i="8"/>
  <c r="J20" i="8"/>
  <c r="E20" i="8"/>
  <c r="F83" i="8" s="1"/>
  <c r="J19" i="8"/>
  <c r="J14" i="8"/>
  <c r="J80" i="8" s="1"/>
  <c r="E7" i="8"/>
  <c r="E47" i="8" s="1"/>
  <c r="E74" i="8"/>
  <c r="AY57" i="1"/>
  <c r="AX57" i="1"/>
  <c r="BI223" i="7"/>
  <c r="BH223" i="7"/>
  <c r="BG223" i="7"/>
  <c r="BF223" i="7"/>
  <c r="T223" i="7"/>
  <c r="T222" i="7" s="1"/>
  <c r="R223" i="7"/>
  <c r="R222" i="7" s="1"/>
  <c r="P223" i="7"/>
  <c r="P222" i="7" s="1"/>
  <c r="BK223" i="7"/>
  <c r="BK222" i="7" s="1"/>
  <c r="J222" i="7" s="1"/>
  <c r="J63" i="7" s="1"/>
  <c r="J223" i="7"/>
  <c r="BE223" i="7"/>
  <c r="BI220" i="7"/>
  <c r="BH220" i="7"/>
  <c r="BG220" i="7"/>
  <c r="BF220" i="7"/>
  <c r="T220" i="7"/>
  <c r="T219" i="7" s="1"/>
  <c r="R220" i="7"/>
  <c r="R219" i="7" s="1"/>
  <c r="P220" i="7"/>
  <c r="P219" i="7" s="1"/>
  <c r="BK220" i="7"/>
  <c r="BK219" i="7" s="1"/>
  <c r="J219" i="7" s="1"/>
  <c r="J62" i="7" s="1"/>
  <c r="J220" i="7"/>
  <c r="BE220" i="7"/>
  <c r="BI217" i="7"/>
  <c r="BH217" i="7"/>
  <c r="BG217" i="7"/>
  <c r="BF217" i="7"/>
  <c r="T217" i="7"/>
  <c r="R217" i="7"/>
  <c r="P217" i="7"/>
  <c r="BK217" i="7"/>
  <c r="J217" i="7"/>
  <c r="BE217" i="7" s="1"/>
  <c r="BI215" i="7"/>
  <c r="BH215" i="7"/>
  <c r="BG215" i="7"/>
  <c r="BF215" i="7"/>
  <c r="T215" i="7"/>
  <c r="R215" i="7"/>
  <c r="P215" i="7"/>
  <c r="BK215" i="7"/>
  <c r="J215" i="7"/>
  <c r="BE215" i="7" s="1"/>
  <c r="BI213" i="7"/>
  <c r="BH213" i="7"/>
  <c r="BG213" i="7"/>
  <c r="BF213" i="7"/>
  <c r="T213" i="7"/>
  <c r="R213" i="7"/>
  <c r="P213" i="7"/>
  <c r="P212" i="7" s="1"/>
  <c r="BK213" i="7"/>
  <c r="J213" i="7"/>
  <c r="BE213" i="7" s="1"/>
  <c r="BI211" i="7"/>
  <c r="BH211" i="7"/>
  <c r="BG211" i="7"/>
  <c r="BF211" i="7"/>
  <c r="T211" i="7"/>
  <c r="R211" i="7"/>
  <c r="P211" i="7"/>
  <c r="BK211" i="7"/>
  <c r="J211" i="7"/>
  <c r="BE211" i="7" s="1"/>
  <c r="BI210" i="7"/>
  <c r="BH210" i="7"/>
  <c r="BG210" i="7"/>
  <c r="BF210" i="7"/>
  <c r="T210" i="7"/>
  <c r="R210" i="7"/>
  <c r="P210" i="7"/>
  <c r="BK210" i="7"/>
  <c r="J210" i="7"/>
  <c r="BE210" i="7" s="1"/>
  <c r="BI209" i="7"/>
  <c r="BH209" i="7"/>
  <c r="BG209" i="7"/>
  <c r="BF209" i="7"/>
  <c r="T209" i="7"/>
  <c r="R209" i="7"/>
  <c r="P209" i="7"/>
  <c r="BK209" i="7"/>
  <c r="J209" i="7"/>
  <c r="BE209" i="7" s="1"/>
  <c r="BI208" i="7"/>
  <c r="BH208" i="7"/>
  <c r="BG208" i="7"/>
  <c r="BF208" i="7"/>
  <c r="T208" i="7"/>
  <c r="R208" i="7"/>
  <c r="P208" i="7"/>
  <c r="BK208" i="7"/>
  <c r="J208" i="7"/>
  <c r="BE208" i="7" s="1"/>
  <c r="BI207" i="7"/>
  <c r="BH207" i="7"/>
  <c r="BG207" i="7"/>
  <c r="BF207" i="7"/>
  <c r="T207" i="7"/>
  <c r="R207" i="7"/>
  <c r="P207" i="7"/>
  <c r="BK207" i="7"/>
  <c r="J207" i="7"/>
  <c r="BE207" i="7" s="1"/>
  <c r="BI206" i="7"/>
  <c r="BH206" i="7"/>
  <c r="BG206" i="7"/>
  <c r="BF206" i="7"/>
  <c r="T206" i="7"/>
  <c r="R206" i="7"/>
  <c r="P206" i="7"/>
  <c r="BK206" i="7"/>
  <c r="J206" i="7"/>
  <c r="BE206" i="7" s="1"/>
  <c r="BI205" i="7"/>
  <c r="BH205" i="7"/>
  <c r="BG205" i="7"/>
  <c r="BF205" i="7"/>
  <c r="T205" i="7"/>
  <c r="R205" i="7"/>
  <c r="P205" i="7"/>
  <c r="BK205" i="7"/>
  <c r="J205" i="7"/>
  <c r="BE205" i="7" s="1"/>
  <c r="BI204" i="7"/>
  <c r="BH204" i="7"/>
  <c r="BG204" i="7"/>
  <c r="BF204" i="7"/>
  <c r="T204" i="7"/>
  <c r="R204" i="7"/>
  <c r="P204" i="7"/>
  <c r="BK204" i="7"/>
  <c r="J204" i="7"/>
  <c r="BE204" i="7" s="1"/>
  <c r="BI203" i="7"/>
  <c r="BH203" i="7"/>
  <c r="BG203" i="7"/>
  <c r="BF203" i="7"/>
  <c r="T203" i="7"/>
  <c r="R203" i="7"/>
  <c r="P203" i="7"/>
  <c r="BK203" i="7"/>
  <c r="J203" i="7"/>
  <c r="BE203" i="7" s="1"/>
  <c r="BI202" i="7"/>
  <c r="BH202" i="7"/>
  <c r="BG202" i="7"/>
  <c r="BF202" i="7"/>
  <c r="T202" i="7"/>
  <c r="R202" i="7"/>
  <c r="P202" i="7"/>
  <c r="BK202" i="7"/>
  <c r="J202" i="7"/>
  <c r="BE202" i="7" s="1"/>
  <c r="BI201" i="7"/>
  <c r="BH201" i="7"/>
  <c r="BG201" i="7"/>
  <c r="BF201" i="7"/>
  <c r="T201" i="7"/>
  <c r="R201" i="7"/>
  <c r="P201" i="7"/>
  <c r="BK201" i="7"/>
  <c r="J201" i="7"/>
  <c r="BE201" i="7" s="1"/>
  <c r="BI200" i="7"/>
  <c r="BH200" i="7"/>
  <c r="BG200" i="7"/>
  <c r="BF200" i="7"/>
  <c r="T200" i="7"/>
  <c r="R200" i="7"/>
  <c r="P200" i="7"/>
  <c r="BK200" i="7"/>
  <c r="J200" i="7"/>
  <c r="BE200" i="7" s="1"/>
  <c r="BI199" i="7"/>
  <c r="BH199" i="7"/>
  <c r="BG199" i="7"/>
  <c r="BF199" i="7"/>
  <c r="T199" i="7"/>
  <c r="R199" i="7"/>
  <c r="P199" i="7"/>
  <c r="BK199" i="7"/>
  <c r="J199" i="7"/>
  <c r="BE199" i="7" s="1"/>
  <c r="BI198" i="7"/>
  <c r="BH198" i="7"/>
  <c r="BG198" i="7"/>
  <c r="BF198" i="7"/>
  <c r="T198" i="7"/>
  <c r="R198" i="7"/>
  <c r="P198" i="7"/>
  <c r="BK198" i="7"/>
  <c r="J198" i="7"/>
  <c r="BE198" i="7" s="1"/>
  <c r="BI197" i="7"/>
  <c r="BH197" i="7"/>
  <c r="BG197" i="7"/>
  <c r="BF197" i="7"/>
  <c r="T197" i="7"/>
  <c r="R197" i="7"/>
  <c r="P197" i="7"/>
  <c r="BK197" i="7"/>
  <c r="J197" i="7"/>
  <c r="BE197" i="7" s="1"/>
  <c r="BI196" i="7"/>
  <c r="BH196" i="7"/>
  <c r="BG196" i="7"/>
  <c r="BF196" i="7"/>
  <c r="T196" i="7"/>
  <c r="R196" i="7"/>
  <c r="P196" i="7"/>
  <c r="BK196" i="7"/>
  <c r="J196" i="7"/>
  <c r="BE196" i="7" s="1"/>
  <c r="BI195" i="7"/>
  <c r="BH195" i="7"/>
  <c r="BG195" i="7"/>
  <c r="BF195" i="7"/>
  <c r="T195" i="7"/>
  <c r="R195" i="7"/>
  <c r="P195" i="7"/>
  <c r="BK195" i="7"/>
  <c r="J195" i="7"/>
  <c r="BE195" i="7" s="1"/>
  <c r="BI194" i="7"/>
  <c r="BH194" i="7"/>
  <c r="BG194" i="7"/>
  <c r="BF194" i="7"/>
  <c r="T194" i="7"/>
  <c r="R194" i="7"/>
  <c r="P194" i="7"/>
  <c r="BK194" i="7"/>
  <c r="J194" i="7"/>
  <c r="BE194" i="7" s="1"/>
  <c r="BI193" i="7"/>
  <c r="BH193" i="7"/>
  <c r="BG193" i="7"/>
  <c r="BF193" i="7"/>
  <c r="T193" i="7"/>
  <c r="R193" i="7"/>
  <c r="P193" i="7"/>
  <c r="BK193" i="7"/>
  <c r="J193" i="7"/>
  <c r="BE193" i="7" s="1"/>
  <c r="BI192" i="7"/>
  <c r="BH192" i="7"/>
  <c r="BG192" i="7"/>
  <c r="BF192" i="7"/>
  <c r="T192" i="7"/>
  <c r="R192" i="7"/>
  <c r="P192" i="7"/>
  <c r="BK192" i="7"/>
  <c r="J192" i="7"/>
  <c r="BE192" i="7" s="1"/>
  <c r="BI191" i="7"/>
  <c r="BH191" i="7"/>
  <c r="BG191" i="7"/>
  <c r="BF191" i="7"/>
  <c r="T191" i="7"/>
  <c r="R191" i="7"/>
  <c r="P191" i="7"/>
  <c r="BK191" i="7"/>
  <c r="J191" i="7"/>
  <c r="BE191" i="7" s="1"/>
  <c r="BI190" i="7"/>
  <c r="BH190" i="7"/>
  <c r="BG190" i="7"/>
  <c r="BF190" i="7"/>
  <c r="T190" i="7"/>
  <c r="R190" i="7"/>
  <c r="P190" i="7"/>
  <c r="BK190" i="7"/>
  <c r="J190" i="7"/>
  <c r="BE190" i="7" s="1"/>
  <c r="BI189" i="7"/>
  <c r="BH189" i="7"/>
  <c r="BG189" i="7"/>
  <c r="BF189" i="7"/>
  <c r="T189" i="7"/>
  <c r="R189" i="7"/>
  <c r="P189" i="7"/>
  <c r="BK189" i="7"/>
  <c r="J189" i="7"/>
  <c r="BE189" i="7" s="1"/>
  <c r="BI188" i="7"/>
  <c r="BH188" i="7"/>
  <c r="BG188" i="7"/>
  <c r="BF188" i="7"/>
  <c r="T188" i="7"/>
  <c r="R188" i="7"/>
  <c r="P188" i="7"/>
  <c r="BK188" i="7"/>
  <c r="J188" i="7"/>
  <c r="BE188" i="7" s="1"/>
  <c r="BI187" i="7"/>
  <c r="BH187" i="7"/>
  <c r="BG187" i="7"/>
  <c r="BF187" i="7"/>
  <c r="T187" i="7"/>
  <c r="R187" i="7"/>
  <c r="P187" i="7"/>
  <c r="BK187" i="7"/>
  <c r="J187" i="7"/>
  <c r="BE187" i="7" s="1"/>
  <c r="BI186" i="7"/>
  <c r="BH186" i="7"/>
  <c r="BG186" i="7"/>
  <c r="BF186" i="7"/>
  <c r="T186" i="7"/>
  <c r="R186" i="7"/>
  <c r="P186" i="7"/>
  <c r="BK186" i="7"/>
  <c r="J186" i="7"/>
  <c r="BE186" i="7" s="1"/>
  <c r="BI185" i="7"/>
  <c r="BH185" i="7"/>
  <c r="BG185" i="7"/>
  <c r="BF185" i="7"/>
  <c r="T185" i="7"/>
  <c r="R185" i="7"/>
  <c r="P185" i="7"/>
  <c r="BK185" i="7"/>
  <c r="J185" i="7"/>
  <c r="BE185" i="7" s="1"/>
  <c r="BI184" i="7"/>
  <c r="BH184" i="7"/>
  <c r="BG184" i="7"/>
  <c r="BF184" i="7"/>
  <c r="T184" i="7"/>
  <c r="R184" i="7"/>
  <c r="P184" i="7"/>
  <c r="BK184" i="7"/>
  <c r="J184" i="7"/>
  <c r="BE184" i="7" s="1"/>
  <c r="BI183" i="7"/>
  <c r="BH183" i="7"/>
  <c r="BG183" i="7"/>
  <c r="BF183" i="7"/>
  <c r="T183" i="7"/>
  <c r="R183" i="7"/>
  <c r="P183" i="7"/>
  <c r="BK183" i="7"/>
  <c r="J183" i="7"/>
  <c r="BE183" i="7" s="1"/>
  <c r="BI182" i="7"/>
  <c r="BH182" i="7"/>
  <c r="BG182" i="7"/>
  <c r="BF182" i="7"/>
  <c r="T182" i="7"/>
  <c r="R182" i="7"/>
  <c r="P182" i="7"/>
  <c r="BK182" i="7"/>
  <c r="J182" i="7"/>
  <c r="BE182" i="7" s="1"/>
  <c r="BI181" i="7"/>
  <c r="BH181" i="7"/>
  <c r="BG181" i="7"/>
  <c r="BF181" i="7"/>
  <c r="T181" i="7"/>
  <c r="R181" i="7"/>
  <c r="P181" i="7"/>
  <c r="BK181" i="7"/>
  <c r="J181" i="7"/>
  <c r="BE181" i="7" s="1"/>
  <c r="BI180" i="7"/>
  <c r="BH180" i="7"/>
  <c r="BG180" i="7"/>
  <c r="BF180" i="7"/>
  <c r="T180" i="7"/>
  <c r="R180" i="7"/>
  <c r="P180" i="7"/>
  <c r="BK180" i="7"/>
  <c r="J180" i="7"/>
  <c r="BE180" i="7" s="1"/>
  <c r="BI178" i="7"/>
  <c r="BH178" i="7"/>
  <c r="BG178" i="7"/>
  <c r="BF178" i="7"/>
  <c r="T178" i="7"/>
  <c r="R178" i="7"/>
  <c r="P178" i="7"/>
  <c r="BK178" i="7"/>
  <c r="J178" i="7"/>
  <c r="BE178" i="7" s="1"/>
  <c r="BI177" i="7"/>
  <c r="BH177" i="7"/>
  <c r="BG177" i="7"/>
  <c r="BF177" i="7"/>
  <c r="T177" i="7"/>
  <c r="R177" i="7"/>
  <c r="P177" i="7"/>
  <c r="BK177" i="7"/>
  <c r="J177" i="7"/>
  <c r="BE177" i="7" s="1"/>
  <c r="BI176" i="7"/>
  <c r="BH176" i="7"/>
  <c r="BG176" i="7"/>
  <c r="BF176" i="7"/>
  <c r="T176" i="7"/>
  <c r="R176" i="7"/>
  <c r="P176" i="7"/>
  <c r="BK176" i="7"/>
  <c r="J176" i="7"/>
  <c r="BE176" i="7"/>
  <c r="BI175" i="7"/>
  <c r="BH175" i="7"/>
  <c r="BG175" i="7"/>
  <c r="BF175" i="7"/>
  <c r="T175" i="7"/>
  <c r="R175" i="7"/>
  <c r="P175" i="7"/>
  <c r="BK175" i="7"/>
  <c r="J175" i="7"/>
  <c r="BE175" i="7" s="1"/>
  <c r="BI174" i="7"/>
  <c r="BH174" i="7"/>
  <c r="BG174" i="7"/>
  <c r="BF174" i="7"/>
  <c r="T174" i="7"/>
  <c r="R174" i="7"/>
  <c r="P174" i="7"/>
  <c r="BK174" i="7"/>
  <c r="J174" i="7"/>
  <c r="BE174" i="7" s="1"/>
  <c r="BI173" i="7"/>
  <c r="BH173" i="7"/>
  <c r="BG173" i="7"/>
  <c r="BF173" i="7"/>
  <c r="T173" i="7"/>
  <c r="R173" i="7"/>
  <c r="P173" i="7"/>
  <c r="BK173" i="7"/>
  <c r="J173" i="7"/>
  <c r="BE173" i="7" s="1"/>
  <c r="BI172" i="7"/>
  <c r="BH172" i="7"/>
  <c r="BG172" i="7"/>
  <c r="BF172" i="7"/>
  <c r="T172" i="7"/>
  <c r="R172" i="7"/>
  <c r="P172" i="7"/>
  <c r="BK172" i="7"/>
  <c r="J172" i="7"/>
  <c r="BE172" i="7" s="1"/>
  <c r="BI171" i="7"/>
  <c r="BH171" i="7"/>
  <c r="BG171" i="7"/>
  <c r="BF171" i="7"/>
  <c r="T171" i="7"/>
  <c r="R171" i="7"/>
  <c r="P171" i="7"/>
  <c r="BK171" i="7"/>
  <c r="J171" i="7"/>
  <c r="BE171" i="7" s="1"/>
  <c r="BI170" i="7"/>
  <c r="BH170" i="7"/>
  <c r="BG170" i="7"/>
  <c r="BF170" i="7"/>
  <c r="T170" i="7"/>
  <c r="R170" i="7"/>
  <c r="P170" i="7"/>
  <c r="BK170" i="7"/>
  <c r="J170" i="7"/>
  <c r="BE170" i="7"/>
  <c r="BI169" i="7"/>
  <c r="BH169" i="7"/>
  <c r="BG169" i="7"/>
  <c r="BF169" i="7"/>
  <c r="T169" i="7"/>
  <c r="R169" i="7"/>
  <c r="P169" i="7"/>
  <c r="BK169" i="7"/>
  <c r="J169" i="7"/>
  <c r="BE169" i="7" s="1"/>
  <c r="BI168" i="7"/>
  <c r="BH168" i="7"/>
  <c r="BG168" i="7"/>
  <c r="BF168" i="7"/>
  <c r="T168" i="7"/>
  <c r="R168" i="7"/>
  <c r="P168" i="7"/>
  <c r="BK168" i="7"/>
  <c r="J168" i="7"/>
  <c r="BE168" i="7" s="1"/>
  <c r="BI167" i="7"/>
  <c r="BH167" i="7"/>
  <c r="BG167" i="7"/>
  <c r="BF167" i="7"/>
  <c r="T167" i="7"/>
  <c r="R167" i="7"/>
  <c r="P167" i="7"/>
  <c r="BK167" i="7"/>
  <c r="J167" i="7"/>
  <c r="BE167" i="7" s="1"/>
  <c r="BI166" i="7"/>
  <c r="BH166" i="7"/>
  <c r="BG166" i="7"/>
  <c r="BF166" i="7"/>
  <c r="T166" i="7"/>
  <c r="R166" i="7"/>
  <c r="P166" i="7"/>
  <c r="BK166" i="7"/>
  <c r="J166" i="7"/>
  <c r="BE166" i="7" s="1"/>
  <c r="BI165" i="7"/>
  <c r="BH165" i="7"/>
  <c r="BG165" i="7"/>
  <c r="BF165" i="7"/>
  <c r="T165" i="7"/>
  <c r="R165" i="7"/>
  <c r="P165" i="7"/>
  <c r="BK165" i="7"/>
  <c r="J165" i="7"/>
  <c r="BE165" i="7" s="1"/>
  <c r="BI164" i="7"/>
  <c r="BH164" i="7"/>
  <c r="BG164" i="7"/>
  <c r="BF164" i="7"/>
  <c r="T164" i="7"/>
  <c r="R164" i="7"/>
  <c r="P164" i="7"/>
  <c r="BK164" i="7"/>
  <c r="J164" i="7"/>
  <c r="BE164" i="7" s="1"/>
  <c r="BI163" i="7"/>
  <c r="BH163" i="7"/>
  <c r="BG163" i="7"/>
  <c r="BF163" i="7"/>
  <c r="T163" i="7"/>
  <c r="R163" i="7"/>
  <c r="P163" i="7"/>
  <c r="BK163" i="7"/>
  <c r="J163" i="7"/>
  <c r="BE163" i="7" s="1"/>
  <c r="BI162" i="7"/>
  <c r="BH162" i="7"/>
  <c r="BG162" i="7"/>
  <c r="BF162" i="7"/>
  <c r="T162" i="7"/>
  <c r="R162" i="7"/>
  <c r="P162" i="7"/>
  <c r="BK162" i="7"/>
  <c r="J162" i="7"/>
  <c r="BE162" i="7" s="1"/>
  <c r="BI161" i="7"/>
  <c r="BH161" i="7"/>
  <c r="BG161" i="7"/>
  <c r="BF161" i="7"/>
  <c r="T161" i="7"/>
  <c r="R161" i="7"/>
  <c r="P161" i="7"/>
  <c r="BK161" i="7"/>
  <c r="J161" i="7"/>
  <c r="BE161" i="7" s="1"/>
  <c r="BI160" i="7"/>
  <c r="BH160" i="7"/>
  <c r="BG160" i="7"/>
  <c r="BF160" i="7"/>
  <c r="T160" i="7"/>
  <c r="R160" i="7"/>
  <c r="P160" i="7"/>
  <c r="BK160" i="7"/>
  <c r="J160" i="7"/>
  <c r="BE160" i="7" s="1"/>
  <c r="BI159" i="7"/>
  <c r="BH159" i="7"/>
  <c r="BG159" i="7"/>
  <c r="BF159" i="7"/>
  <c r="T159" i="7"/>
  <c r="R159" i="7"/>
  <c r="P159" i="7"/>
  <c r="BK159" i="7"/>
  <c r="J159" i="7"/>
  <c r="BE159" i="7" s="1"/>
  <c r="BI158" i="7"/>
  <c r="BH158" i="7"/>
  <c r="BG158" i="7"/>
  <c r="BF158" i="7"/>
  <c r="T158" i="7"/>
  <c r="R158" i="7"/>
  <c r="P158" i="7"/>
  <c r="BK158" i="7"/>
  <c r="J158" i="7"/>
  <c r="BE158" i="7" s="1"/>
  <c r="BI157" i="7"/>
  <c r="BH157" i="7"/>
  <c r="BG157" i="7"/>
  <c r="BF157" i="7"/>
  <c r="T157" i="7"/>
  <c r="R157" i="7"/>
  <c r="P157" i="7"/>
  <c r="BK157" i="7"/>
  <c r="J157" i="7"/>
  <c r="BE157" i="7"/>
  <c r="BI156" i="7"/>
  <c r="BH156" i="7"/>
  <c r="BG156" i="7"/>
  <c r="BF156" i="7"/>
  <c r="T156" i="7"/>
  <c r="R156" i="7"/>
  <c r="P156" i="7"/>
  <c r="BK156" i="7"/>
  <c r="J156" i="7"/>
  <c r="BE156" i="7" s="1"/>
  <c r="BI155" i="7"/>
  <c r="BH155" i="7"/>
  <c r="BG155" i="7"/>
  <c r="BF155" i="7"/>
  <c r="T155" i="7"/>
  <c r="R155" i="7"/>
  <c r="P155" i="7"/>
  <c r="BK155" i="7"/>
  <c r="J155" i="7"/>
  <c r="BE155" i="7"/>
  <c r="BI154" i="7"/>
  <c r="BH154" i="7"/>
  <c r="BG154" i="7"/>
  <c r="BF154" i="7"/>
  <c r="T154" i="7"/>
  <c r="R154" i="7"/>
  <c r="P154" i="7"/>
  <c r="BK154" i="7"/>
  <c r="J154" i="7"/>
  <c r="BE154" i="7" s="1"/>
  <c r="BI153" i="7"/>
  <c r="BH153" i="7"/>
  <c r="BG153" i="7"/>
  <c r="BF153" i="7"/>
  <c r="T153" i="7"/>
  <c r="R153" i="7"/>
  <c r="P153" i="7"/>
  <c r="BK153" i="7"/>
  <c r="J153" i="7"/>
  <c r="BE153" i="7" s="1"/>
  <c r="BI152" i="7"/>
  <c r="BH152" i="7"/>
  <c r="BG152" i="7"/>
  <c r="BF152" i="7"/>
  <c r="T152" i="7"/>
  <c r="R152" i="7"/>
  <c r="P152" i="7"/>
  <c r="BK152" i="7"/>
  <c r="J152" i="7"/>
  <c r="BE152" i="7" s="1"/>
  <c r="BI151" i="7"/>
  <c r="BH151" i="7"/>
  <c r="BG151" i="7"/>
  <c r="BF151" i="7"/>
  <c r="T151" i="7"/>
  <c r="R151" i="7"/>
  <c r="P151" i="7"/>
  <c r="BK151" i="7"/>
  <c r="J151" i="7"/>
  <c r="BE151" i="7"/>
  <c r="BI150" i="7"/>
  <c r="BH150" i="7"/>
  <c r="BG150" i="7"/>
  <c r="BF150" i="7"/>
  <c r="T150" i="7"/>
  <c r="R150" i="7"/>
  <c r="P150" i="7"/>
  <c r="BK150" i="7"/>
  <c r="J150" i="7"/>
  <c r="BE150" i="7"/>
  <c r="BI149" i="7"/>
  <c r="BH149" i="7"/>
  <c r="BG149" i="7"/>
  <c r="BF149" i="7"/>
  <c r="T149" i="7"/>
  <c r="R149" i="7"/>
  <c r="P149" i="7"/>
  <c r="BK149" i="7"/>
  <c r="J149" i="7"/>
  <c r="BE149" i="7"/>
  <c r="BI148" i="7"/>
  <c r="BH148" i="7"/>
  <c r="BG148" i="7"/>
  <c r="BF148" i="7"/>
  <c r="T148" i="7"/>
  <c r="R148" i="7"/>
  <c r="P148" i="7"/>
  <c r="BK148" i="7"/>
  <c r="J148" i="7"/>
  <c r="BE148" i="7" s="1"/>
  <c r="BI147" i="7"/>
  <c r="BH147" i="7"/>
  <c r="BG147" i="7"/>
  <c r="BF147" i="7"/>
  <c r="T147" i="7"/>
  <c r="R147" i="7"/>
  <c r="P147" i="7"/>
  <c r="BK147" i="7"/>
  <c r="J147" i="7"/>
  <c r="BE147" i="7" s="1"/>
  <c r="BI146" i="7"/>
  <c r="BH146" i="7"/>
  <c r="BG146" i="7"/>
  <c r="BF146" i="7"/>
  <c r="T146" i="7"/>
  <c r="R146" i="7"/>
  <c r="P146" i="7"/>
  <c r="BK146" i="7"/>
  <c r="J146" i="7"/>
  <c r="BE146" i="7" s="1"/>
  <c r="BI145" i="7"/>
  <c r="BH145" i="7"/>
  <c r="BG145" i="7"/>
  <c r="BF145" i="7"/>
  <c r="T145" i="7"/>
  <c r="R145" i="7"/>
  <c r="P145" i="7"/>
  <c r="BK145" i="7"/>
  <c r="J145" i="7"/>
  <c r="BE145" i="7" s="1"/>
  <c r="BI144" i="7"/>
  <c r="BH144" i="7"/>
  <c r="BG144" i="7"/>
  <c r="BF144" i="7"/>
  <c r="T144" i="7"/>
  <c r="R144" i="7"/>
  <c r="P144" i="7"/>
  <c r="BK144" i="7"/>
  <c r="J144" i="7"/>
  <c r="BE144" i="7" s="1"/>
  <c r="BI143" i="7"/>
  <c r="BH143" i="7"/>
  <c r="BG143" i="7"/>
  <c r="BF143" i="7"/>
  <c r="T143" i="7"/>
  <c r="R143" i="7"/>
  <c r="P143" i="7"/>
  <c r="BK143" i="7"/>
  <c r="J143" i="7"/>
  <c r="BE143" i="7"/>
  <c r="BI142" i="7"/>
  <c r="BH142" i="7"/>
  <c r="BG142" i="7"/>
  <c r="BF142" i="7"/>
  <c r="T142" i="7"/>
  <c r="R142" i="7"/>
  <c r="P142" i="7"/>
  <c r="BK142" i="7"/>
  <c r="J142" i="7"/>
  <c r="BE142" i="7"/>
  <c r="BI141" i="7"/>
  <c r="BH141" i="7"/>
  <c r="BG141" i="7"/>
  <c r="BF141" i="7"/>
  <c r="T141" i="7"/>
  <c r="R141" i="7"/>
  <c r="P141" i="7"/>
  <c r="BK141" i="7"/>
  <c r="J141" i="7"/>
  <c r="BE141" i="7"/>
  <c r="BI140" i="7"/>
  <c r="BH140" i="7"/>
  <c r="BG140" i="7"/>
  <c r="BF140" i="7"/>
  <c r="T140" i="7"/>
  <c r="R140" i="7"/>
  <c r="P140" i="7"/>
  <c r="BK140" i="7"/>
  <c r="J140" i="7"/>
  <c r="BE140" i="7" s="1"/>
  <c r="BI139" i="7"/>
  <c r="BH139" i="7"/>
  <c r="BG139" i="7"/>
  <c r="BF139" i="7"/>
  <c r="T139" i="7"/>
  <c r="R139" i="7"/>
  <c r="P139" i="7"/>
  <c r="BK139" i="7"/>
  <c r="J139" i="7"/>
  <c r="BE139" i="7"/>
  <c r="BI138" i="7"/>
  <c r="BH138" i="7"/>
  <c r="BG138" i="7"/>
  <c r="BF138" i="7"/>
  <c r="T138" i="7"/>
  <c r="R138" i="7"/>
  <c r="P138" i="7"/>
  <c r="BK138" i="7"/>
  <c r="J138" i="7"/>
  <c r="BE138" i="7" s="1"/>
  <c r="BI137" i="7"/>
  <c r="BH137" i="7"/>
  <c r="BG137" i="7"/>
  <c r="BF137" i="7"/>
  <c r="T137" i="7"/>
  <c r="R137" i="7"/>
  <c r="P137" i="7"/>
  <c r="BK137" i="7"/>
  <c r="J137" i="7"/>
  <c r="BE137" i="7"/>
  <c r="BI136" i="7"/>
  <c r="BH136" i="7"/>
  <c r="BG136" i="7"/>
  <c r="BF136" i="7"/>
  <c r="T136" i="7"/>
  <c r="R136" i="7"/>
  <c r="P136" i="7"/>
  <c r="BK136" i="7"/>
  <c r="J136" i="7"/>
  <c r="BE136" i="7" s="1"/>
  <c r="BI135" i="7"/>
  <c r="BH135" i="7"/>
  <c r="BG135" i="7"/>
  <c r="BF135" i="7"/>
  <c r="T135" i="7"/>
  <c r="R135" i="7"/>
  <c r="P135" i="7"/>
  <c r="BK135" i="7"/>
  <c r="J135" i="7"/>
  <c r="BE135" i="7" s="1"/>
  <c r="BI134" i="7"/>
  <c r="BH134" i="7"/>
  <c r="BG134" i="7"/>
  <c r="BF134" i="7"/>
  <c r="T134" i="7"/>
  <c r="R134" i="7"/>
  <c r="P134" i="7"/>
  <c r="BK134" i="7"/>
  <c r="J134" i="7"/>
  <c r="BE134" i="7"/>
  <c r="BI133" i="7"/>
  <c r="BH133" i="7"/>
  <c r="BG133" i="7"/>
  <c r="BF133" i="7"/>
  <c r="T133" i="7"/>
  <c r="R133" i="7"/>
  <c r="P133" i="7"/>
  <c r="BK133" i="7"/>
  <c r="J133" i="7"/>
  <c r="BE133" i="7" s="1"/>
  <c r="BI132" i="7"/>
  <c r="BH132" i="7"/>
  <c r="BG132" i="7"/>
  <c r="BF132" i="7"/>
  <c r="T132" i="7"/>
  <c r="R132" i="7"/>
  <c r="P132" i="7"/>
  <c r="BK132" i="7"/>
  <c r="J132" i="7"/>
  <c r="BE132" i="7" s="1"/>
  <c r="BI131" i="7"/>
  <c r="BH131" i="7"/>
  <c r="BG131" i="7"/>
  <c r="BF131" i="7"/>
  <c r="T131" i="7"/>
  <c r="R131" i="7"/>
  <c r="P131" i="7"/>
  <c r="BK131" i="7"/>
  <c r="J131" i="7"/>
  <c r="BE131" i="7" s="1"/>
  <c r="BI130" i="7"/>
  <c r="BH130" i="7"/>
  <c r="BG130" i="7"/>
  <c r="BF130" i="7"/>
  <c r="T130" i="7"/>
  <c r="R130" i="7"/>
  <c r="P130" i="7"/>
  <c r="BK130" i="7"/>
  <c r="J130" i="7"/>
  <c r="BE130" i="7"/>
  <c r="BI129" i="7"/>
  <c r="BH129" i="7"/>
  <c r="BG129" i="7"/>
  <c r="BF129" i="7"/>
  <c r="T129" i="7"/>
  <c r="R129" i="7"/>
  <c r="P129" i="7"/>
  <c r="BK129" i="7"/>
  <c r="J129" i="7"/>
  <c r="BE129" i="7" s="1"/>
  <c r="BI128" i="7"/>
  <c r="BH128" i="7"/>
  <c r="BG128" i="7"/>
  <c r="BF128" i="7"/>
  <c r="T128" i="7"/>
  <c r="R128" i="7"/>
  <c r="P128" i="7"/>
  <c r="BK128" i="7"/>
  <c r="J128" i="7"/>
  <c r="BE128" i="7" s="1"/>
  <c r="BI127" i="7"/>
  <c r="BH127" i="7"/>
  <c r="BG127" i="7"/>
  <c r="BF127" i="7"/>
  <c r="T127" i="7"/>
  <c r="R127" i="7"/>
  <c r="P127" i="7"/>
  <c r="BK127" i="7"/>
  <c r="J127" i="7"/>
  <c r="BE127" i="7"/>
  <c r="BI126" i="7"/>
  <c r="BH126" i="7"/>
  <c r="BG126" i="7"/>
  <c r="BF126" i="7"/>
  <c r="T126" i="7"/>
  <c r="R126" i="7"/>
  <c r="P126" i="7"/>
  <c r="BK126" i="7"/>
  <c r="J126" i="7"/>
  <c r="BE126" i="7"/>
  <c r="BI125" i="7"/>
  <c r="BH125" i="7"/>
  <c r="BG125" i="7"/>
  <c r="BF125" i="7"/>
  <c r="T125" i="7"/>
  <c r="R125" i="7"/>
  <c r="P125" i="7"/>
  <c r="BK125" i="7"/>
  <c r="J125" i="7"/>
  <c r="BE125" i="7"/>
  <c r="BI124" i="7"/>
  <c r="BH124" i="7"/>
  <c r="BG124" i="7"/>
  <c r="BF124" i="7"/>
  <c r="T124" i="7"/>
  <c r="R124" i="7"/>
  <c r="P124" i="7"/>
  <c r="BK124" i="7"/>
  <c r="J124" i="7"/>
  <c r="BE124" i="7" s="1"/>
  <c r="BI123" i="7"/>
  <c r="BH123" i="7"/>
  <c r="BG123" i="7"/>
  <c r="BF123" i="7"/>
  <c r="T123" i="7"/>
  <c r="R123" i="7"/>
  <c r="P123" i="7"/>
  <c r="BK123" i="7"/>
  <c r="J123" i="7"/>
  <c r="BE123" i="7"/>
  <c r="BI122" i="7"/>
  <c r="BH122" i="7"/>
  <c r="BG122" i="7"/>
  <c r="BF122" i="7"/>
  <c r="T122" i="7"/>
  <c r="R122" i="7"/>
  <c r="P122" i="7"/>
  <c r="BK122" i="7"/>
  <c r="J122" i="7"/>
  <c r="BE122" i="7" s="1"/>
  <c r="BI121" i="7"/>
  <c r="BH121" i="7"/>
  <c r="BG121" i="7"/>
  <c r="BF121" i="7"/>
  <c r="T121" i="7"/>
  <c r="R121" i="7"/>
  <c r="P121" i="7"/>
  <c r="BK121" i="7"/>
  <c r="J121" i="7"/>
  <c r="BE121" i="7"/>
  <c r="BI120" i="7"/>
  <c r="BH120" i="7"/>
  <c r="BG120" i="7"/>
  <c r="BF120" i="7"/>
  <c r="T120" i="7"/>
  <c r="R120" i="7"/>
  <c r="P120" i="7"/>
  <c r="BK120" i="7"/>
  <c r="J120" i="7"/>
  <c r="BE120" i="7" s="1"/>
  <c r="BI119" i="7"/>
  <c r="BH119" i="7"/>
  <c r="BG119" i="7"/>
  <c r="BF119" i="7"/>
  <c r="T119" i="7"/>
  <c r="R119" i="7"/>
  <c r="P119" i="7"/>
  <c r="BK119" i="7"/>
  <c r="J119" i="7"/>
  <c r="BE119" i="7" s="1"/>
  <c r="BI118" i="7"/>
  <c r="BH118" i="7"/>
  <c r="BG118" i="7"/>
  <c r="BF118" i="7"/>
  <c r="T118" i="7"/>
  <c r="R118" i="7"/>
  <c r="P118" i="7"/>
  <c r="BK118" i="7"/>
  <c r="J118" i="7"/>
  <c r="BE118" i="7" s="1"/>
  <c r="BI117" i="7"/>
  <c r="BH117" i="7"/>
  <c r="BG117" i="7"/>
  <c r="BF117" i="7"/>
  <c r="T117" i="7"/>
  <c r="R117" i="7"/>
  <c r="P117" i="7"/>
  <c r="BK117" i="7"/>
  <c r="J117" i="7"/>
  <c r="BE117" i="7" s="1"/>
  <c r="BI116" i="7"/>
  <c r="BH116" i="7"/>
  <c r="BG116" i="7"/>
  <c r="BF116" i="7"/>
  <c r="T116" i="7"/>
  <c r="R116" i="7"/>
  <c r="P116" i="7"/>
  <c r="BK116" i="7"/>
  <c r="J116" i="7"/>
  <c r="BE116" i="7" s="1"/>
  <c r="BI115" i="7"/>
  <c r="BH115" i="7"/>
  <c r="BG115" i="7"/>
  <c r="BF115" i="7"/>
  <c r="T115" i="7"/>
  <c r="R115" i="7"/>
  <c r="P115" i="7"/>
  <c r="BK115" i="7"/>
  <c r="J115" i="7"/>
  <c r="BE115" i="7" s="1"/>
  <c r="BI114" i="7"/>
  <c r="BH114" i="7"/>
  <c r="BG114" i="7"/>
  <c r="BF114" i="7"/>
  <c r="T114" i="7"/>
  <c r="R114" i="7"/>
  <c r="P114" i="7"/>
  <c r="BK114" i="7"/>
  <c r="J114" i="7"/>
  <c r="BE114" i="7"/>
  <c r="BI113" i="7"/>
  <c r="BH113" i="7"/>
  <c r="BG113" i="7"/>
  <c r="BF113" i="7"/>
  <c r="T113" i="7"/>
  <c r="R113" i="7"/>
  <c r="P113" i="7"/>
  <c r="BK113" i="7"/>
  <c r="J113" i="7"/>
  <c r="BE113" i="7" s="1"/>
  <c r="BI112" i="7"/>
  <c r="BH112" i="7"/>
  <c r="BG112" i="7"/>
  <c r="BF112" i="7"/>
  <c r="T112" i="7"/>
  <c r="R112" i="7"/>
  <c r="P112" i="7"/>
  <c r="BK112" i="7"/>
  <c r="J112" i="7"/>
  <c r="BE112" i="7" s="1"/>
  <c r="BI111" i="7"/>
  <c r="BH111" i="7"/>
  <c r="BG111" i="7"/>
  <c r="BF111" i="7"/>
  <c r="T111" i="7"/>
  <c r="R111" i="7"/>
  <c r="P111" i="7"/>
  <c r="BK111" i="7"/>
  <c r="J111" i="7"/>
  <c r="BE111" i="7"/>
  <c r="BI110" i="7"/>
  <c r="BH110" i="7"/>
  <c r="BG110" i="7"/>
  <c r="BF110" i="7"/>
  <c r="T110" i="7"/>
  <c r="R110" i="7"/>
  <c r="P110" i="7"/>
  <c r="BK110" i="7"/>
  <c r="J110" i="7"/>
  <c r="BE110" i="7" s="1"/>
  <c r="BI109" i="7"/>
  <c r="BH109" i="7"/>
  <c r="BG109" i="7"/>
  <c r="BF109" i="7"/>
  <c r="T109" i="7"/>
  <c r="R109" i="7"/>
  <c r="P109" i="7"/>
  <c r="BK109" i="7"/>
  <c r="J109" i="7"/>
  <c r="BE109" i="7"/>
  <c r="BI108" i="7"/>
  <c r="BH108" i="7"/>
  <c r="BG108" i="7"/>
  <c r="BF108" i="7"/>
  <c r="T108" i="7"/>
  <c r="R108" i="7"/>
  <c r="P108" i="7"/>
  <c r="BK108" i="7"/>
  <c r="J108" i="7"/>
  <c r="BE108" i="7" s="1"/>
  <c r="BI107" i="7"/>
  <c r="BH107" i="7"/>
  <c r="BG107" i="7"/>
  <c r="BF107" i="7"/>
  <c r="T107" i="7"/>
  <c r="R107" i="7"/>
  <c r="P107" i="7"/>
  <c r="BK107" i="7"/>
  <c r="J107" i="7"/>
  <c r="BE107" i="7"/>
  <c r="BI106" i="7"/>
  <c r="BH106" i="7"/>
  <c r="BG106" i="7"/>
  <c r="BF106" i="7"/>
  <c r="T106" i="7"/>
  <c r="R106" i="7"/>
  <c r="P106" i="7"/>
  <c r="BK106" i="7"/>
  <c r="J106" i="7"/>
  <c r="BE106" i="7"/>
  <c r="BI105" i="7"/>
  <c r="BH105" i="7"/>
  <c r="BG105" i="7"/>
  <c r="BF105" i="7"/>
  <c r="T105" i="7"/>
  <c r="R105" i="7"/>
  <c r="P105" i="7"/>
  <c r="BK105" i="7"/>
  <c r="J105" i="7"/>
  <c r="BE105" i="7"/>
  <c r="BI104" i="7"/>
  <c r="BH104" i="7"/>
  <c r="BG104" i="7"/>
  <c r="BF104" i="7"/>
  <c r="T104" i="7"/>
  <c r="R104" i="7"/>
  <c r="P104" i="7"/>
  <c r="BK104" i="7"/>
  <c r="J104" i="7"/>
  <c r="BE104" i="7" s="1"/>
  <c r="BI103" i="7"/>
  <c r="BH103" i="7"/>
  <c r="BG103" i="7"/>
  <c r="BF103" i="7"/>
  <c r="T103" i="7"/>
  <c r="R103" i="7"/>
  <c r="P103" i="7"/>
  <c r="BK103" i="7"/>
  <c r="J103" i="7"/>
  <c r="BE103" i="7"/>
  <c r="BI102" i="7"/>
  <c r="BH102" i="7"/>
  <c r="BG102" i="7"/>
  <c r="BF102" i="7"/>
  <c r="T102" i="7"/>
  <c r="R102" i="7"/>
  <c r="P102" i="7"/>
  <c r="BK102" i="7"/>
  <c r="J102" i="7"/>
  <c r="BE102" i="7"/>
  <c r="BI101" i="7"/>
  <c r="BH101" i="7"/>
  <c r="BG101" i="7"/>
  <c r="BF101" i="7"/>
  <c r="T101" i="7"/>
  <c r="R101" i="7"/>
  <c r="P101" i="7"/>
  <c r="BK101" i="7"/>
  <c r="J101" i="7"/>
  <c r="BE101" i="7" s="1"/>
  <c r="BI100" i="7"/>
  <c r="BH100" i="7"/>
  <c r="BG100" i="7"/>
  <c r="BF100" i="7"/>
  <c r="T100" i="7"/>
  <c r="R100" i="7"/>
  <c r="P100" i="7"/>
  <c r="BK100" i="7"/>
  <c r="J100" i="7"/>
  <c r="BE100" i="7" s="1"/>
  <c r="BI99" i="7"/>
  <c r="BH99" i="7"/>
  <c r="BG99" i="7"/>
  <c r="BF99" i="7"/>
  <c r="T99" i="7"/>
  <c r="R99" i="7"/>
  <c r="P99" i="7"/>
  <c r="BK99" i="7"/>
  <c r="J99" i="7"/>
  <c r="BE99" i="7" s="1"/>
  <c r="BI98" i="7"/>
  <c r="BH98" i="7"/>
  <c r="BG98" i="7"/>
  <c r="BF98" i="7"/>
  <c r="T98" i="7"/>
  <c r="R98" i="7"/>
  <c r="P98" i="7"/>
  <c r="BK98" i="7"/>
  <c r="J98" i="7"/>
  <c r="BE98" i="7" s="1"/>
  <c r="BI97" i="7"/>
  <c r="BH97" i="7"/>
  <c r="BG97" i="7"/>
  <c r="BF97" i="7"/>
  <c r="T97" i="7"/>
  <c r="R97" i="7"/>
  <c r="P97" i="7"/>
  <c r="BK97" i="7"/>
  <c r="J97" i="7"/>
  <c r="BE97" i="7"/>
  <c r="BI96" i="7"/>
  <c r="BH96" i="7"/>
  <c r="BG96" i="7"/>
  <c r="BF96" i="7"/>
  <c r="T96" i="7"/>
  <c r="R96" i="7"/>
  <c r="P96" i="7"/>
  <c r="BK96" i="7"/>
  <c r="J96" i="7"/>
  <c r="BE96" i="7" s="1"/>
  <c r="BI95" i="7"/>
  <c r="BH95" i="7"/>
  <c r="BG95" i="7"/>
  <c r="BF95" i="7"/>
  <c r="T95" i="7"/>
  <c r="R95" i="7"/>
  <c r="P95" i="7"/>
  <c r="BK95" i="7"/>
  <c r="J95" i="7"/>
  <c r="BE95" i="7"/>
  <c r="BI94" i="7"/>
  <c r="BH94" i="7"/>
  <c r="BG94" i="7"/>
  <c r="BF94" i="7"/>
  <c r="T94" i="7"/>
  <c r="R94" i="7"/>
  <c r="P94" i="7"/>
  <c r="BK94" i="7"/>
  <c r="J94" i="7"/>
  <c r="BE94" i="7" s="1"/>
  <c r="BI93" i="7"/>
  <c r="BH93" i="7"/>
  <c r="BG93" i="7"/>
  <c r="BF93" i="7"/>
  <c r="T93" i="7"/>
  <c r="R93" i="7"/>
  <c r="P93" i="7"/>
  <c r="BK93" i="7"/>
  <c r="J93" i="7"/>
  <c r="BE93" i="7"/>
  <c r="BI92" i="7"/>
  <c r="BH92" i="7"/>
  <c r="BG92" i="7"/>
  <c r="BF92" i="7"/>
  <c r="T92" i="7"/>
  <c r="R92" i="7"/>
  <c r="P92" i="7"/>
  <c r="BK92" i="7"/>
  <c r="J92" i="7"/>
  <c r="BE92" i="7" s="1"/>
  <c r="BI91" i="7"/>
  <c r="BH91" i="7"/>
  <c r="BG91" i="7"/>
  <c r="BF91" i="7"/>
  <c r="T91" i="7"/>
  <c r="R91" i="7"/>
  <c r="P91" i="7"/>
  <c r="BK91" i="7"/>
  <c r="J91" i="7"/>
  <c r="BE91" i="7" s="1"/>
  <c r="BI90" i="7"/>
  <c r="BH90" i="7"/>
  <c r="BG90" i="7"/>
  <c r="BF90" i="7"/>
  <c r="T90" i="7"/>
  <c r="R90" i="7"/>
  <c r="P90" i="7"/>
  <c r="BK90" i="7"/>
  <c r="J90" i="7"/>
  <c r="BE90" i="7" s="1"/>
  <c r="BI89" i="7"/>
  <c r="BH89" i="7"/>
  <c r="BG89" i="7"/>
  <c r="BF89" i="7"/>
  <c r="T89" i="7"/>
  <c r="R89" i="7"/>
  <c r="P89" i="7"/>
  <c r="BK89" i="7"/>
  <c r="J89" i="7"/>
  <c r="BE89" i="7"/>
  <c r="BI88" i="7"/>
  <c r="BH88" i="7"/>
  <c r="BG88" i="7"/>
  <c r="BF88" i="7"/>
  <c r="T88" i="7"/>
  <c r="R88" i="7"/>
  <c r="P88" i="7"/>
  <c r="BK88" i="7"/>
  <c r="J88" i="7"/>
  <c r="BE88" i="7" s="1"/>
  <c r="BI87" i="7"/>
  <c r="BH87" i="7"/>
  <c r="BG87" i="7"/>
  <c r="BF87" i="7"/>
  <c r="T87" i="7"/>
  <c r="T86" i="7"/>
  <c r="T85" i="7" s="1"/>
  <c r="R87" i="7"/>
  <c r="P87" i="7"/>
  <c r="BK87" i="7"/>
  <c r="J87" i="7"/>
  <c r="BE87" i="7" s="1"/>
  <c r="J79" i="7"/>
  <c r="F79" i="7"/>
  <c r="F77" i="7"/>
  <c r="E75" i="7"/>
  <c r="J51" i="7"/>
  <c r="F51" i="7"/>
  <c r="F49" i="7"/>
  <c r="E47" i="7"/>
  <c r="J18" i="7"/>
  <c r="E18" i="7"/>
  <c r="J17" i="7"/>
  <c r="J12" i="7"/>
  <c r="J49" i="7" s="1"/>
  <c r="J77" i="7"/>
  <c r="E7" i="7"/>
  <c r="E45" i="7" s="1"/>
  <c r="AY56" i="1"/>
  <c r="AX56" i="1"/>
  <c r="BI135" i="6"/>
  <c r="BH135" i="6"/>
  <c r="BG135" i="6"/>
  <c r="BF135" i="6"/>
  <c r="T135" i="6"/>
  <c r="T134" i="6" s="1"/>
  <c r="R135" i="6"/>
  <c r="R134" i="6" s="1"/>
  <c r="P135" i="6"/>
  <c r="P134" i="6"/>
  <c r="BK135" i="6"/>
  <c r="BK134" i="6" s="1"/>
  <c r="J134" i="6" s="1"/>
  <c r="J62" i="6" s="1"/>
  <c r="J135" i="6"/>
  <c r="BE135" i="6" s="1"/>
  <c r="BI133" i="6"/>
  <c r="BH133" i="6"/>
  <c r="BG133" i="6"/>
  <c r="BF133" i="6"/>
  <c r="T133" i="6"/>
  <c r="R133" i="6"/>
  <c r="P133" i="6"/>
  <c r="BK133" i="6"/>
  <c r="J133" i="6"/>
  <c r="BE133" i="6" s="1"/>
  <c r="BI132" i="6"/>
  <c r="BH132" i="6"/>
  <c r="BG132" i="6"/>
  <c r="BF132" i="6"/>
  <c r="T132" i="6"/>
  <c r="R132" i="6"/>
  <c r="P132" i="6"/>
  <c r="BK132" i="6"/>
  <c r="J132" i="6"/>
  <c r="BE132" i="6" s="1"/>
  <c r="BI131" i="6"/>
  <c r="BH131" i="6"/>
  <c r="BG131" i="6"/>
  <c r="BF131" i="6"/>
  <c r="T131" i="6"/>
  <c r="R131" i="6"/>
  <c r="P131" i="6"/>
  <c r="BK131" i="6"/>
  <c r="J131" i="6"/>
  <c r="BE131" i="6"/>
  <c r="BI129" i="6"/>
  <c r="BH129" i="6"/>
  <c r="BG129" i="6"/>
  <c r="BF129" i="6"/>
  <c r="T129" i="6"/>
  <c r="R129" i="6"/>
  <c r="P129" i="6"/>
  <c r="BK129" i="6"/>
  <c r="J129" i="6"/>
  <c r="BE129" i="6" s="1"/>
  <c r="BI128" i="6"/>
  <c r="BH128" i="6"/>
  <c r="BG128" i="6"/>
  <c r="BF128" i="6"/>
  <c r="T128" i="6"/>
  <c r="R128" i="6"/>
  <c r="P128" i="6"/>
  <c r="BK128" i="6"/>
  <c r="J128" i="6"/>
  <c r="BE128" i="6"/>
  <c r="BI127" i="6"/>
  <c r="BH127" i="6"/>
  <c r="BG127" i="6"/>
  <c r="BF127" i="6"/>
  <c r="T127" i="6"/>
  <c r="R127" i="6"/>
  <c r="P127" i="6"/>
  <c r="BK127" i="6"/>
  <c r="J127" i="6"/>
  <c r="BE127" i="6" s="1"/>
  <c r="BI125" i="6"/>
  <c r="BH125" i="6"/>
  <c r="BG125" i="6"/>
  <c r="BF125" i="6"/>
  <c r="T125" i="6"/>
  <c r="R125" i="6"/>
  <c r="P125" i="6"/>
  <c r="BK125" i="6"/>
  <c r="J125" i="6"/>
  <c r="BE125" i="6" s="1"/>
  <c r="BI122" i="6"/>
  <c r="BH122" i="6"/>
  <c r="BG122" i="6"/>
  <c r="BF122" i="6"/>
  <c r="T122" i="6"/>
  <c r="R122" i="6"/>
  <c r="P122" i="6"/>
  <c r="BK122" i="6"/>
  <c r="J122" i="6"/>
  <c r="BE122" i="6"/>
  <c r="BI120" i="6"/>
  <c r="BH120" i="6"/>
  <c r="BG120" i="6"/>
  <c r="BF120" i="6"/>
  <c r="T120" i="6"/>
  <c r="R120" i="6"/>
  <c r="P120" i="6"/>
  <c r="P119" i="6" s="1"/>
  <c r="BK120" i="6"/>
  <c r="BK119" i="6" s="1"/>
  <c r="J119" i="6" s="1"/>
  <c r="J60" i="6" s="1"/>
  <c r="J120" i="6"/>
  <c r="BE120" i="6" s="1"/>
  <c r="BI117" i="6"/>
  <c r="BH117" i="6"/>
  <c r="BG117" i="6"/>
  <c r="BF117" i="6"/>
  <c r="T117" i="6"/>
  <c r="R117" i="6"/>
  <c r="P117" i="6"/>
  <c r="BK117" i="6"/>
  <c r="J117" i="6"/>
  <c r="BE117" i="6" s="1"/>
  <c r="BI115" i="6"/>
  <c r="BH115" i="6"/>
  <c r="BG115" i="6"/>
  <c r="BF115" i="6"/>
  <c r="T115" i="6"/>
  <c r="R115" i="6"/>
  <c r="R114" i="6" s="1"/>
  <c r="P115" i="6"/>
  <c r="BK115" i="6"/>
  <c r="J115" i="6"/>
  <c r="BE115" i="6"/>
  <c r="BI112" i="6"/>
  <c r="BH112" i="6"/>
  <c r="BG112" i="6"/>
  <c r="BF112" i="6"/>
  <c r="T112" i="6"/>
  <c r="R112" i="6"/>
  <c r="P112" i="6"/>
  <c r="BK112" i="6"/>
  <c r="J112" i="6"/>
  <c r="BE112" i="6" s="1"/>
  <c r="BI110" i="6"/>
  <c r="BH110" i="6"/>
  <c r="BG110" i="6"/>
  <c r="BF110" i="6"/>
  <c r="T110" i="6"/>
  <c r="R110" i="6"/>
  <c r="P110" i="6"/>
  <c r="BK110" i="6"/>
  <c r="J110" i="6"/>
  <c r="BE110" i="6" s="1"/>
  <c r="BI108" i="6"/>
  <c r="BH108" i="6"/>
  <c r="BG108" i="6"/>
  <c r="BF108" i="6"/>
  <c r="T108" i="6"/>
  <c r="R108" i="6"/>
  <c r="P108" i="6"/>
  <c r="BK108" i="6"/>
  <c r="J108" i="6"/>
  <c r="BE108" i="6"/>
  <c r="BI104" i="6"/>
  <c r="BH104" i="6"/>
  <c r="BG104" i="6"/>
  <c r="BF104" i="6"/>
  <c r="T104" i="6"/>
  <c r="R104" i="6"/>
  <c r="P104" i="6"/>
  <c r="BK104" i="6"/>
  <c r="J104" i="6"/>
  <c r="BE104" i="6" s="1"/>
  <c r="BI102" i="6"/>
  <c r="BH102" i="6"/>
  <c r="BG102" i="6"/>
  <c r="BF102" i="6"/>
  <c r="T102" i="6"/>
  <c r="R102" i="6"/>
  <c r="P102" i="6"/>
  <c r="BK102" i="6"/>
  <c r="J102" i="6"/>
  <c r="BE102" i="6"/>
  <c r="BI100" i="6"/>
  <c r="BH100" i="6"/>
  <c r="BG100" i="6"/>
  <c r="BF100" i="6"/>
  <c r="T100" i="6"/>
  <c r="R100" i="6"/>
  <c r="P100" i="6"/>
  <c r="BK100" i="6"/>
  <c r="J100" i="6"/>
  <c r="BE100" i="6" s="1"/>
  <c r="BI98" i="6"/>
  <c r="BH98" i="6"/>
  <c r="BG98" i="6"/>
  <c r="BF98" i="6"/>
  <c r="T98" i="6"/>
  <c r="R98" i="6"/>
  <c r="P98" i="6"/>
  <c r="BK98" i="6"/>
  <c r="J98" i="6"/>
  <c r="BE98" i="6" s="1"/>
  <c r="BI96" i="6"/>
  <c r="BH96" i="6"/>
  <c r="BG96" i="6"/>
  <c r="BF96" i="6"/>
  <c r="T96" i="6"/>
  <c r="R96" i="6"/>
  <c r="P96" i="6"/>
  <c r="BK96" i="6"/>
  <c r="J96" i="6"/>
  <c r="BE96" i="6" s="1"/>
  <c r="BI91" i="6"/>
  <c r="BH91" i="6"/>
  <c r="BG91" i="6"/>
  <c r="BF91" i="6"/>
  <c r="T91" i="6"/>
  <c r="R91" i="6"/>
  <c r="P91" i="6"/>
  <c r="BK91" i="6"/>
  <c r="J91" i="6"/>
  <c r="BE91" i="6" s="1"/>
  <c r="BI89" i="6"/>
  <c r="BH89" i="6"/>
  <c r="BG89" i="6"/>
  <c r="BF89" i="6"/>
  <c r="T89" i="6"/>
  <c r="R89" i="6"/>
  <c r="P89" i="6"/>
  <c r="BK89" i="6"/>
  <c r="J89" i="6"/>
  <c r="BE89" i="6" s="1"/>
  <c r="BI85" i="6"/>
  <c r="BH85" i="6"/>
  <c r="BG85" i="6"/>
  <c r="BF85" i="6"/>
  <c r="T85" i="6"/>
  <c r="R85" i="6"/>
  <c r="P85" i="6"/>
  <c r="BK85" i="6"/>
  <c r="J85" i="6"/>
  <c r="BE85" i="6" s="1"/>
  <c r="J78" i="6"/>
  <c r="F78" i="6"/>
  <c r="F76" i="6"/>
  <c r="E74" i="6"/>
  <c r="J51" i="6"/>
  <c r="F51" i="6"/>
  <c r="F49" i="6"/>
  <c r="E47" i="6"/>
  <c r="J18" i="6"/>
  <c r="E18" i="6"/>
  <c r="F79" i="6" s="1"/>
  <c r="J17" i="6"/>
  <c r="J12" i="6"/>
  <c r="J76" i="6" s="1"/>
  <c r="E7" i="6"/>
  <c r="E45" i="6" s="1"/>
  <c r="AY55" i="1"/>
  <c r="AX55" i="1"/>
  <c r="BI164" i="5"/>
  <c r="BH164" i="5"/>
  <c r="BG164" i="5"/>
  <c r="BF164" i="5"/>
  <c r="T164" i="5"/>
  <c r="T163" i="5" s="1"/>
  <c r="R164" i="5"/>
  <c r="R163" i="5"/>
  <c r="P164" i="5"/>
  <c r="P163" i="5" s="1"/>
  <c r="BK164" i="5"/>
  <c r="BK163" i="5" s="1"/>
  <c r="J163" i="5" s="1"/>
  <c r="J69" i="5" s="1"/>
  <c r="J164" i="5"/>
  <c r="BE164" i="5" s="1"/>
  <c r="BI162" i="5"/>
  <c r="BH162" i="5"/>
  <c r="BG162" i="5"/>
  <c r="BF162" i="5"/>
  <c r="T162" i="5"/>
  <c r="T161" i="5" s="1"/>
  <c r="R162" i="5"/>
  <c r="R161" i="5"/>
  <c r="P162" i="5"/>
  <c r="P161" i="5" s="1"/>
  <c r="BK162" i="5"/>
  <c r="BK161" i="5" s="1"/>
  <c r="J161" i="5" s="1"/>
  <c r="J68" i="5" s="1"/>
  <c r="J162" i="5"/>
  <c r="BE162" i="5" s="1"/>
  <c r="BI159" i="5"/>
  <c r="BH159" i="5"/>
  <c r="BG159" i="5"/>
  <c r="BF159" i="5"/>
  <c r="T159" i="5"/>
  <c r="R159" i="5"/>
  <c r="P159" i="5"/>
  <c r="P156" i="5" s="1"/>
  <c r="BK159" i="5"/>
  <c r="J159" i="5"/>
  <c r="BE159" i="5" s="1"/>
  <c r="BI157" i="5"/>
  <c r="BH157" i="5"/>
  <c r="BG157" i="5"/>
  <c r="BF157" i="5"/>
  <c r="T157" i="5"/>
  <c r="T156" i="5" s="1"/>
  <c r="T155" i="5" s="1"/>
  <c r="R157" i="5"/>
  <c r="R156" i="5"/>
  <c r="R155" i="5" s="1"/>
  <c r="P157" i="5"/>
  <c r="BK157" i="5"/>
  <c r="J157" i="5"/>
  <c r="BE157" i="5" s="1"/>
  <c r="BI154" i="5"/>
  <c r="BH154" i="5"/>
  <c r="BG154" i="5"/>
  <c r="BF154" i="5"/>
  <c r="T154" i="5"/>
  <c r="T153" i="5" s="1"/>
  <c r="R154" i="5"/>
  <c r="R153" i="5"/>
  <c r="P154" i="5"/>
  <c r="P153" i="5" s="1"/>
  <c r="BK154" i="5"/>
  <c r="BK153" i="5" s="1"/>
  <c r="J153" i="5" s="1"/>
  <c r="J65" i="5" s="1"/>
  <c r="J154" i="5"/>
  <c r="BE154" i="5"/>
  <c r="BI151" i="5"/>
  <c r="BH151" i="5"/>
  <c r="BG151" i="5"/>
  <c r="BF151" i="5"/>
  <c r="T151" i="5"/>
  <c r="R151" i="5"/>
  <c r="P151" i="5"/>
  <c r="BK151" i="5"/>
  <c r="J151" i="5"/>
  <c r="BE151" i="5"/>
  <c r="BI147" i="5"/>
  <c r="BH147" i="5"/>
  <c r="BG147" i="5"/>
  <c r="BF147" i="5"/>
  <c r="T147" i="5"/>
  <c r="T146" i="5"/>
  <c r="R147" i="5"/>
  <c r="R146" i="5"/>
  <c r="P147" i="5"/>
  <c r="P146" i="5" s="1"/>
  <c r="BK147" i="5"/>
  <c r="J147" i="5"/>
  <c r="BE147" i="5" s="1"/>
  <c r="BI145" i="5"/>
  <c r="BH145" i="5"/>
  <c r="BG145" i="5"/>
  <c r="BF145" i="5"/>
  <c r="T145" i="5"/>
  <c r="T144" i="5" s="1"/>
  <c r="R145" i="5"/>
  <c r="R144" i="5" s="1"/>
  <c r="P145" i="5"/>
  <c r="P144" i="5"/>
  <c r="BK145" i="5"/>
  <c r="BK144" i="5" s="1"/>
  <c r="J144" i="5" s="1"/>
  <c r="J63" i="5" s="1"/>
  <c r="J145" i="5"/>
  <c r="BE145" i="5" s="1"/>
  <c r="BI142" i="5"/>
  <c r="BH142" i="5"/>
  <c r="BG142" i="5"/>
  <c r="BF142" i="5"/>
  <c r="T142" i="5"/>
  <c r="T141" i="5"/>
  <c r="R142" i="5"/>
  <c r="R141" i="5" s="1"/>
  <c r="P142" i="5"/>
  <c r="P141" i="5"/>
  <c r="BK142" i="5"/>
  <c r="BK141" i="5" s="1"/>
  <c r="J141" i="5" s="1"/>
  <c r="J62" i="5" s="1"/>
  <c r="J142" i="5"/>
  <c r="BE142" i="5" s="1"/>
  <c r="BI139" i="5"/>
  <c r="BH139" i="5"/>
  <c r="BG139" i="5"/>
  <c r="BF139" i="5"/>
  <c r="T139" i="5"/>
  <c r="R139" i="5"/>
  <c r="P139" i="5"/>
  <c r="BK139" i="5"/>
  <c r="J139" i="5"/>
  <c r="BE139" i="5"/>
  <c r="BI137" i="5"/>
  <c r="BH137" i="5"/>
  <c r="BG137" i="5"/>
  <c r="BF137" i="5"/>
  <c r="T137" i="5"/>
  <c r="R137" i="5"/>
  <c r="P137" i="5"/>
  <c r="BK137" i="5"/>
  <c r="J137" i="5"/>
  <c r="BE137" i="5" s="1"/>
  <c r="BI135" i="5"/>
  <c r="BH135" i="5"/>
  <c r="BG135" i="5"/>
  <c r="BF135" i="5"/>
  <c r="T135" i="5"/>
  <c r="R135" i="5"/>
  <c r="P135" i="5"/>
  <c r="BK135" i="5"/>
  <c r="J135" i="5"/>
  <c r="BE135" i="5" s="1"/>
  <c r="BI133" i="5"/>
  <c r="BH133" i="5"/>
  <c r="BG133" i="5"/>
  <c r="BF133" i="5"/>
  <c r="T133" i="5"/>
  <c r="R133" i="5"/>
  <c r="P133" i="5"/>
  <c r="BK133" i="5"/>
  <c r="J133" i="5"/>
  <c r="BE133" i="5" s="1"/>
  <c r="BI130" i="5"/>
  <c r="BH130" i="5"/>
  <c r="BG130" i="5"/>
  <c r="BF130" i="5"/>
  <c r="T130" i="5"/>
  <c r="R130" i="5"/>
  <c r="P130" i="5"/>
  <c r="BK130" i="5"/>
  <c r="J130" i="5"/>
  <c r="BE130" i="5" s="1"/>
  <c r="BI128" i="5"/>
  <c r="BH128" i="5"/>
  <c r="BG128" i="5"/>
  <c r="BF128" i="5"/>
  <c r="T128" i="5"/>
  <c r="R128" i="5"/>
  <c r="R123" i="5" s="1"/>
  <c r="P128" i="5"/>
  <c r="BK128" i="5"/>
  <c r="J128" i="5"/>
  <c r="BE128" i="5" s="1"/>
  <c r="BI126" i="5"/>
  <c r="BH126" i="5"/>
  <c r="BG126" i="5"/>
  <c r="BF126" i="5"/>
  <c r="T126" i="5"/>
  <c r="R126" i="5"/>
  <c r="P126" i="5"/>
  <c r="BK126" i="5"/>
  <c r="J126" i="5"/>
  <c r="BE126" i="5" s="1"/>
  <c r="BI124" i="5"/>
  <c r="BH124" i="5"/>
  <c r="BG124" i="5"/>
  <c r="BF124" i="5"/>
  <c r="T124" i="5"/>
  <c r="R124" i="5"/>
  <c r="P124" i="5"/>
  <c r="BK124" i="5"/>
  <c r="J124" i="5"/>
  <c r="BE124" i="5" s="1"/>
  <c r="BI121" i="5"/>
  <c r="BH121" i="5"/>
  <c r="BG121" i="5"/>
  <c r="BF121" i="5"/>
  <c r="T121" i="5"/>
  <c r="R121" i="5"/>
  <c r="P121" i="5"/>
  <c r="BK121" i="5"/>
  <c r="J121" i="5"/>
  <c r="BE121" i="5"/>
  <c r="BI119" i="5"/>
  <c r="BH119" i="5"/>
  <c r="BG119" i="5"/>
  <c r="BF119" i="5"/>
  <c r="T119" i="5"/>
  <c r="T114" i="5" s="1"/>
  <c r="R119" i="5"/>
  <c r="P119" i="5"/>
  <c r="BK119" i="5"/>
  <c r="J119" i="5"/>
  <c r="BE119" i="5"/>
  <c r="BI117" i="5"/>
  <c r="BH117" i="5"/>
  <c r="BG117" i="5"/>
  <c r="BF117" i="5"/>
  <c r="T117" i="5"/>
  <c r="R117" i="5"/>
  <c r="P117" i="5"/>
  <c r="BK117" i="5"/>
  <c r="BK114" i="5" s="1"/>
  <c r="J114" i="5" s="1"/>
  <c r="J60" i="5" s="1"/>
  <c r="J117" i="5"/>
  <c r="BE117" i="5"/>
  <c r="BI115" i="5"/>
  <c r="BH115" i="5"/>
  <c r="BG115" i="5"/>
  <c r="BF115" i="5"/>
  <c r="T115" i="5"/>
  <c r="R115" i="5"/>
  <c r="P115" i="5"/>
  <c r="P114" i="5"/>
  <c r="BK115" i="5"/>
  <c r="J115" i="5"/>
  <c r="BE115" i="5" s="1"/>
  <c r="BI112" i="5"/>
  <c r="BH112" i="5"/>
  <c r="BG112" i="5"/>
  <c r="BF112" i="5"/>
  <c r="T112" i="5"/>
  <c r="T111" i="5"/>
  <c r="R112" i="5"/>
  <c r="R111" i="5" s="1"/>
  <c r="P112" i="5"/>
  <c r="P111" i="5" s="1"/>
  <c r="BK112" i="5"/>
  <c r="BK111" i="5" s="1"/>
  <c r="J111" i="5" s="1"/>
  <c r="J59" i="5" s="1"/>
  <c r="J112" i="5"/>
  <c r="BE112" i="5" s="1"/>
  <c r="BI110" i="5"/>
  <c r="BH110" i="5"/>
  <c r="BG110" i="5"/>
  <c r="BF110" i="5"/>
  <c r="T110" i="5"/>
  <c r="R110" i="5"/>
  <c r="P110" i="5"/>
  <c r="BK110" i="5"/>
  <c r="J110" i="5"/>
  <c r="BE110" i="5" s="1"/>
  <c r="BI109" i="5"/>
  <c r="BH109" i="5"/>
  <c r="BG109" i="5"/>
  <c r="BF109" i="5"/>
  <c r="T109" i="5"/>
  <c r="R109" i="5"/>
  <c r="P109" i="5"/>
  <c r="BK109" i="5"/>
  <c r="J109" i="5"/>
  <c r="BE109" i="5" s="1"/>
  <c r="BI107" i="5"/>
  <c r="BH107" i="5"/>
  <c r="BG107" i="5"/>
  <c r="BF107" i="5"/>
  <c r="T107" i="5"/>
  <c r="R107" i="5"/>
  <c r="P107" i="5"/>
  <c r="BK107" i="5"/>
  <c r="J107" i="5"/>
  <c r="BE107" i="5"/>
  <c r="BI106" i="5"/>
  <c r="BH106" i="5"/>
  <c r="BG106" i="5"/>
  <c r="BF106" i="5"/>
  <c r="T106" i="5"/>
  <c r="R106" i="5"/>
  <c r="P106" i="5"/>
  <c r="BK106" i="5"/>
  <c r="J106" i="5"/>
  <c r="BE106" i="5" s="1"/>
  <c r="BI104" i="5"/>
  <c r="BH104" i="5"/>
  <c r="BG104" i="5"/>
  <c r="BF104" i="5"/>
  <c r="T104" i="5"/>
  <c r="R104" i="5"/>
  <c r="P104" i="5"/>
  <c r="BK104" i="5"/>
  <c r="J104" i="5"/>
  <c r="BE104" i="5"/>
  <c r="BI102" i="5"/>
  <c r="BH102" i="5"/>
  <c r="BG102" i="5"/>
  <c r="BF102" i="5"/>
  <c r="T102" i="5"/>
  <c r="R102" i="5"/>
  <c r="P102" i="5"/>
  <c r="BK102" i="5"/>
  <c r="J102" i="5"/>
  <c r="BE102" i="5"/>
  <c r="BI100" i="5"/>
  <c r="BH100" i="5"/>
  <c r="BG100" i="5"/>
  <c r="BF100" i="5"/>
  <c r="T100" i="5"/>
  <c r="R100" i="5"/>
  <c r="P100" i="5"/>
  <c r="BK100" i="5"/>
  <c r="J100" i="5"/>
  <c r="BE100" i="5" s="1"/>
  <c r="BI98" i="5"/>
  <c r="BH98" i="5"/>
  <c r="BG98" i="5"/>
  <c r="BF98" i="5"/>
  <c r="T98" i="5"/>
  <c r="R98" i="5"/>
  <c r="P98" i="5"/>
  <c r="BK98" i="5"/>
  <c r="J98" i="5"/>
  <c r="BE98" i="5"/>
  <c r="BI96" i="5"/>
  <c r="BH96" i="5"/>
  <c r="BG96" i="5"/>
  <c r="BF96" i="5"/>
  <c r="T96" i="5"/>
  <c r="R96" i="5"/>
  <c r="P96" i="5"/>
  <c r="BK96" i="5"/>
  <c r="J96" i="5"/>
  <c r="BE96" i="5"/>
  <c r="BI94" i="5"/>
  <c r="BH94" i="5"/>
  <c r="BG94" i="5"/>
  <c r="BF94" i="5"/>
  <c r="T94" i="5"/>
  <c r="R94" i="5"/>
  <c r="P94" i="5"/>
  <c r="BK94" i="5"/>
  <c r="J94" i="5"/>
  <c r="BE94" i="5"/>
  <c r="BI92" i="5"/>
  <c r="BH92" i="5"/>
  <c r="BG92" i="5"/>
  <c r="BF92" i="5"/>
  <c r="T92" i="5"/>
  <c r="R92" i="5"/>
  <c r="P92" i="5"/>
  <c r="BK92" i="5"/>
  <c r="J92" i="5"/>
  <c r="BE92" i="5" s="1"/>
  <c r="J85" i="5"/>
  <c r="F85" i="5"/>
  <c r="F83" i="5"/>
  <c r="E81" i="5"/>
  <c r="J51" i="5"/>
  <c r="F51" i="5"/>
  <c r="F49" i="5"/>
  <c r="E47" i="5"/>
  <c r="J18" i="5"/>
  <c r="E18" i="5"/>
  <c r="F86" i="5"/>
  <c r="F52" i="5"/>
  <c r="J17" i="5"/>
  <c r="J12" i="5"/>
  <c r="J49" i="5" s="1"/>
  <c r="J83" i="5"/>
  <c r="E7" i="5"/>
  <c r="E79" i="5" s="1"/>
  <c r="AY54" i="1"/>
  <c r="AX54" i="1"/>
  <c r="BI449" i="4"/>
  <c r="BH449" i="4"/>
  <c r="BG449" i="4"/>
  <c r="BE449" i="4"/>
  <c r="T449" i="4"/>
  <c r="T448" i="4" s="1"/>
  <c r="R449" i="4"/>
  <c r="R448" i="4" s="1"/>
  <c r="P449" i="4"/>
  <c r="P448" i="4" s="1"/>
  <c r="BK449" i="4"/>
  <c r="BK448" i="4" s="1"/>
  <c r="J448" i="4" s="1"/>
  <c r="J74" i="4" s="1"/>
  <c r="J449" i="4"/>
  <c r="BF449" i="4" s="1"/>
  <c r="BI444" i="4"/>
  <c r="BH444" i="4"/>
  <c r="BG444" i="4"/>
  <c r="BE444" i="4"/>
  <c r="T444" i="4"/>
  <c r="R444" i="4"/>
  <c r="R441" i="4" s="1"/>
  <c r="P444" i="4"/>
  <c r="BK444" i="4"/>
  <c r="J444" i="4"/>
  <c r="BF444" i="4"/>
  <c r="BI442" i="4"/>
  <c r="BH442" i="4"/>
  <c r="BG442" i="4"/>
  <c r="BE442" i="4"/>
  <c r="T442" i="4"/>
  <c r="T441" i="4" s="1"/>
  <c r="R442" i="4"/>
  <c r="P442" i="4"/>
  <c r="BK442" i="4"/>
  <c r="BK441" i="4"/>
  <c r="J441" i="4" s="1"/>
  <c r="J73" i="4" s="1"/>
  <c r="J442" i="4"/>
  <c r="BF442" i="4" s="1"/>
  <c r="BI439" i="4"/>
  <c r="BH439" i="4"/>
  <c r="BG439" i="4"/>
  <c r="BE439" i="4"/>
  <c r="T439" i="4"/>
  <c r="R439" i="4"/>
  <c r="P439" i="4"/>
  <c r="BK439" i="4"/>
  <c r="J439" i="4"/>
  <c r="BF439" i="4" s="1"/>
  <c r="BI437" i="4"/>
  <c r="BH437" i="4"/>
  <c r="BG437" i="4"/>
  <c r="BE437" i="4"/>
  <c r="T437" i="4"/>
  <c r="R437" i="4"/>
  <c r="P437" i="4"/>
  <c r="P436" i="4"/>
  <c r="BK437" i="4"/>
  <c r="J437" i="4"/>
  <c r="BF437" i="4"/>
  <c r="BI435" i="4"/>
  <c r="BH435" i="4"/>
  <c r="BG435" i="4"/>
  <c r="BE435" i="4"/>
  <c r="T435" i="4"/>
  <c r="R435" i="4"/>
  <c r="P435" i="4"/>
  <c r="BK435" i="4"/>
  <c r="J435" i="4"/>
  <c r="BF435" i="4"/>
  <c r="BI433" i="4"/>
  <c r="BH433" i="4"/>
  <c r="BG433" i="4"/>
  <c r="BE433" i="4"/>
  <c r="T433" i="4"/>
  <c r="R433" i="4"/>
  <c r="P433" i="4"/>
  <c r="BK433" i="4"/>
  <c r="J433" i="4"/>
  <c r="BF433" i="4" s="1"/>
  <c r="BI431" i="4"/>
  <c r="BH431" i="4"/>
  <c r="BG431" i="4"/>
  <c r="BE431" i="4"/>
  <c r="T431" i="4"/>
  <c r="R431" i="4"/>
  <c r="P431" i="4"/>
  <c r="BK431" i="4"/>
  <c r="J431" i="4"/>
  <c r="BF431" i="4" s="1"/>
  <c r="BI429" i="4"/>
  <c r="BH429" i="4"/>
  <c r="BG429" i="4"/>
  <c r="BE429" i="4"/>
  <c r="T429" i="4"/>
  <c r="R429" i="4"/>
  <c r="P429" i="4"/>
  <c r="BK429" i="4"/>
  <c r="J429" i="4"/>
  <c r="BF429" i="4" s="1"/>
  <c r="BI427" i="4"/>
  <c r="BH427" i="4"/>
  <c r="BG427" i="4"/>
  <c r="BE427" i="4"/>
  <c r="T427" i="4"/>
  <c r="R427" i="4"/>
  <c r="R398" i="4" s="1"/>
  <c r="P427" i="4"/>
  <c r="BK427" i="4"/>
  <c r="J427" i="4"/>
  <c r="BF427" i="4"/>
  <c r="BI425" i="4"/>
  <c r="BH425" i="4"/>
  <c r="BG425" i="4"/>
  <c r="BE425" i="4"/>
  <c r="T425" i="4"/>
  <c r="R425" i="4"/>
  <c r="P425" i="4"/>
  <c r="BK425" i="4"/>
  <c r="J425" i="4"/>
  <c r="BF425" i="4" s="1"/>
  <c r="BI423" i="4"/>
  <c r="BH423" i="4"/>
  <c r="BG423" i="4"/>
  <c r="BE423" i="4"/>
  <c r="T423" i="4"/>
  <c r="R423" i="4"/>
  <c r="P423" i="4"/>
  <c r="BK423" i="4"/>
  <c r="J423" i="4"/>
  <c r="BF423" i="4" s="1"/>
  <c r="BI421" i="4"/>
  <c r="BH421" i="4"/>
  <c r="BG421" i="4"/>
  <c r="BE421" i="4"/>
  <c r="T421" i="4"/>
  <c r="R421" i="4"/>
  <c r="P421" i="4"/>
  <c r="BK421" i="4"/>
  <c r="J421" i="4"/>
  <c r="BF421" i="4" s="1"/>
  <c r="BI419" i="4"/>
  <c r="BH419" i="4"/>
  <c r="BG419" i="4"/>
  <c r="BE419" i="4"/>
  <c r="T419" i="4"/>
  <c r="R419" i="4"/>
  <c r="P419" i="4"/>
  <c r="BK419" i="4"/>
  <c r="J419" i="4"/>
  <c r="BF419" i="4" s="1"/>
  <c r="BI417" i="4"/>
  <c r="BH417" i="4"/>
  <c r="BG417" i="4"/>
  <c r="BE417" i="4"/>
  <c r="T417" i="4"/>
  <c r="R417" i="4"/>
  <c r="P417" i="4"/>
  <c r="BK417" i="4"/>
  <c r="J417" i="4"/>
  <c r="BF417" i="4" s="1"/>
  <c r="BI416" i="4"/>
  <c r="BH416" i="4"/>
  <c r="BG416" i="4"/>
  <c r="BE416" i="4"/>
  <c r="T416" i="4"/>
  <c r="R416" i="4"/>
  <c r="P416" i="4"/>
  <c r="BK416" i="4"/>
  <c r="J416" i="4"/>
  <c r="BF416" i="4" s="1"/>
  <c r="BI414" i="4"/>
  <c r="BH414" i="4"/>
  <c r="BG414" i="4"/>
  <c r="BE414" i="4"/>
  <c r="T414" i="4"/>
  <c r="R414" i="4"/>
  <c r="P414" i="4"/>
  <c r="BK414" i="4"/>
  <c r="J414" i="4"/>
  <c r="BF414" i="4" s="1"/>
  <c r="BI412" i="4"/>
  <c r="BH412" i="4"/>
  <c r="BG412" i="4"/>
  <c r="BE412" i="4"/>
  <c r="T412" i="4"/>
  <c r="R412" i="4"/>
  <c r="P412" i="4"/>
  <c r="BK412" i="4"/>
  <c r="J412" i="4"/>
  <c r="BF412" i="4"/>
  <c r="BI410" i="4"/>
  <c r="BH410" i="4"/>
  <c r="BG410" i="4"/>
  <c r="BE410" i="4"/>
  <c r="T410" i="4"/>
  <c r="R410" i="4"/>
  <c r="P410" i="4"/>
  <c r="BK410" i="4"/>
  <c r="J410" i="4"/>
  <c r="BF410" i="4" s="1"/>
  <c r="BI408" i="4"/>
  <c r="BH408" i="4"/>
  <c r="BG408" i="4"/>
  <c r="BE408" i="4"/>
  <c r="T408" i="4"/>
  <c r="R408" i="4"/>
  <c r="P408" i="4"/>
  <c r="BK408" i="4"/>
  <c r="J408" i="4"/>
  <c r="BF408" i="4" s="1"/>
  <c r="BI406" i="4"/>
  <c r="BH406" i="4"/>
  <c r="BG406" i="4"/>
  <c r="BE406" i="4"/>
  <c r="T406" i="4"/>
  <c r="R406" i="4"/>
  <c r="P406" i="4"/>
  <c r="BK406" i="4"/>
  <c r="J406" i="4"/>
  <c r="BF406" i="4" s="1"/>
  <c r="BI404" i="4"/>
  <c r="BH404" i="4"/>
  <c r="BG404" i="4"/>
  <c r="BE404" i="4"/>
  <c r="T404" i="4"/>
  <c r="R404" i="4"/>
  <c r="P404" i="4"/>
  <c r="BK404" i="4"/>
  <c r="J404" i="4"/>
  <c r="BF404" i="4"/>
  <c r="BI402" i="4"/>
  <c r="BH402" i="4"/>
  <c r="BG402" i="4"/>
  <c r="BE402" i="4"/>
  <c r="T402" i="4"/>
  <c r="R402" i="4"/>
  <c r="P402" i="4"/>
  <c r="BK402" i="4"/>
  <c r="J402" i="4"/>
  <c r="BF402" i="4" s="1"/>
  <c r="BI401" i="4"/>
  <c r="BH401" i="4"/>
  <c r="BG401" i="4"/>
  <c r="BE401" i="4"/>
  <c r="T401" i="4"/>
  <c r="R401" i="4"/>
  <c r="P401" i="4"/>
  <c r="BK401" i="4"/>
  <c r="J401" i="4"/>
  <c r="BF401" i="4" s="1"/>
  <c r="BI399" i="4"/>
  <c r="BH399" i="4"/>
  <c r="BG399" i="4"/>
  <c r="BE399" i="4"/>
  <c r="T399" i="4"/>
  <c r="R399" i="4"/>
  <c r="P399" i="4"/>
  <c r="BK399" i="4"/>
  <c r="J399" i="4"/>
  <c r="BF399" i="4" s="1"/>
  <c r="BI397" i="4"/>
  <c r="BH397" i="4"/>
  <c r="BG397" i="4"/>
  <c r="BE397" i="4"/>
  <c r="T397" i="4"/>
  <c r="R397" i="4"/>
  <c r="P397" i="4"/>
  <c r="BK397" i="4"/>
  <c r="J397" i="4"/>
  <c r="BF397" i="4" s="1"/>
  <c r="BI395" i="4"/>
  <c r="BH395" i="4"/>
  <c r="BG395" i="4"/>
  <c r="BE395" i="4"/>
  <c r="T395" i="4"/>
  <c r="R395" i="4"/>
  <c r="P395" i="4"/>
  <c r="BK395" i="4"/>
  <c r="J395" i="4"/>
  <c r="BF395" i="4"/>
  <c r="BI393" i="4"/>
  <c r="BH393" i="4"/>
  <c r="BG393" i="4"/>
  <c r="BE393" i="4"/>
  <c r="T393" i="4"/>
  <c r="R393" i="4"/>
  <c r="P393" i="4"/>
  <c r="BK393" i="4"/>
  <c r="J393" i="4"/>
  <c r="BF393" i="4" s="1"/>
  <c r="BI390" i="4"/>
  <c r="BH390" i="4"/>
  <c r="BG390" i="4"/>
  <c r="BE390" i="4"/>
  <c r="T390" i="4"/>
  <c r="R390" i="4"/>
  <c r="P390" i="4"/>
  <c r="BK390" i="4"/>
  <c r="J390" i="4"/>
  <c r="BF390" i="4"/>
  <c r="BI388" i="4"/>
  <c r="BH388" i="4"/>
  <c r="BG388" i="4"/>
  <c r="BE388" i="4"/>
  <c r="T388" i="4"/>
  <c r="R388" i="4"/>
  <c r="P388" i="4"/>
  <c r="BK388" i="4"/>
  <c r="J388" i="4"/>
  <c r="BF388" i="4" s="1"/>
  <c r="BI385" i="4"/>
  <c r="BH385" i="4"/>
  <c r="BG385" i="4"/>
  <c r="BE385" i="4"/>
  <c r="T385" i="4"/>
  <c r="R385" i="4"/>
  <c r="P385" i="4"/>
  <c r="BK385" i="4"/>
  <c r="J385" i="4"/>
  <c r="BF385" i="4"/>
  <c r="BI383" i="4"/>
  <c r="BH383" i="4"/>
  <c r="BG383" i="4"/>
  <c r="BE383" i="4"/>
  <c r="T383" i="4"/>
  <c r="R383" i="4"/>
  <c r="P383" i="4"/>
  <c r="BK383" i="4"/>
  <c r="J383" i="4"/>
  <c r="BF383" i="4" s="1"/>
  <c r="BI381" i="4"/>
  <c r="BH381" i="4"/>
  <c r="BG381" i="4"/>
  <c r="BE381" i="4"/>
  <c r="T381" i="4"/>
  <c r="R381" i="4"/>
  <c r="P381" i="4"/>
  <c r="BK381" i="4"/>
  <c r="J381" i="4"/>
  <c r="BF381" i="4" s="1"/>
  <c r="BI380" i="4"/>
  <c r="BH380" i="4"/>
  <c r="BG380" i="4"/>
  <c r="BE380" i="4"/>
  <c r="T380" i="4"/>
  <c r="R380" i="4"/>
  <c r="P380" i="4"/>
  <c r="BK380" i="4"/>
  <c r="J380" i="4"/>
  <c r="BF380" i="4" s="1"/>
  <c r="BI378" i="4"/>
  <c r="BH378" i="4"/>
  <c r="BG378" i="4"/>
  <c r="BE378" i="4"/>
  <c r="T378" i="4"/>
  <c r="R378" i="4"/>
  <c r="R377" i="4" s="1"/>
  <c r="P378" i="4"/>
  <c r="BK378" i="4"/>
  <c r="J378" i="4"/>
  <c r="BF378" i="4"/>
  <c r="BI376" i="4"/>
  <c r="BH376" i="4"/>
  <c r="BG376" i="4"/>
  <c r="BE376" i="4"/>
  <c r="T376" i="4"/>
  <c r="R376" i="4"/>
  <c r="P376" i="4"/>
  <c r="BK376" i="4"/>
  <c r="J376" i="4"/>
  <c r="BF376" i="4" s="1"/>
  <c r="BI374" i="4"/>
  <c r="BH374" i="4"/>
  <c r="BG374" i="4"/>
  <c r="BE374" i="4"/>
  <c r="T374" i="4"/>
  <c r="R374" i="4"/>
  <c r="P374" i="4"/>
  <c r="BK374" i="4"/>
  <c r="J374" i="4"/>
  <c r="BF374" i="4" s="1"/>
  <c r="BI372" i="4"/>
  <c r="BH372" i="4"/>
  <c r="BG372" i="4"/>
  <c r="BE372" i="4"/>
  <c r="T372" i="4"/>
  <c r="R372" i="4"/>
  <c r="P372" i="4"/>
  <c r="BK372" i="4"/>
  <c r="J372" i="4"/>
  <c r="BF372" i="4" s="1"/>
  <c r="BI370" i="4"/>
  <c r="BH370" i="4"/>
  <c r="BG370" i="4"/>
  <c r="BE370" i="4"/>
  <c r="T370" i="4"/>
  <c r="R370" i="4"/>
  <c r="P370" i="4"/>
  <c r="BK370" i="4"/>
  <c r="J370" i="4"/>
  <c r="BF370" i="4" s="1"/>
  <c r="BI368" i="4"/>
  <c r="BH368" i="4"/>
  <c r="BG368" i="4"/>
  <c r="BE368" i="4"/>
  <c r="T368" i="4"/>
  <c r="R368" i="4"/>
  <c r="P368" i="4"/>
  <c r="BK368" i="4"/>
  <c r="J368" i="4"/>
  <c r="BF368" i="4" s="1"/>
  <c r="BI366" i="4"/>
  <c r="BH366" i="4"/>
  <c r="BG366" i="4"/>
  <c r="BE366" i="4"/>
  <c r="T366" i="4"/>
  <c r="R366" i="4"/>
  <c r="P366" i="4"/>
  <c r="BK366" i="4"/>
  <c r="J366" i="4"/>
  <c r="BF366" i="4" s="1"/>
  <c r="BI364" i="4"/>
  <c r="BH364" i="4"/>
  <c r="BG364" i="4"/>
  <c r="BE364" i="4"/>
  <c r="T364" i="4"/>
  <c r="R364" i="4"/>
  <c r="P364" i="4"/>
  <c r="BK364" i="4"/>
  <c r="J364" i="4"/>
  <c r="BF364" i="4" s="1"/>
  <c r="BI362" i="4"/>
  <c r="BH362" i="4"/>
  <c r="BG362" i="4"/>
  <c r="BE362" i="4"/>
  <c r="T362" i="4"/>
  <c r="R362" i="4"/>
  <c r="P362" i="4"/>
  <c r="BK362" i="4"/>
  <c r="J362" i="4"/>
  <c r="BF362" i="4" s="1"/>
  <c r="BI360" i="4"/>
  <c r="BH360" i="4"/>
  <c r="BG360" i="4"/>
  <c r="BE360" i="4"/>
  <c r="T360" i="4"/>
  <c r="R360" i="4"/>
  <c r="P360" i="4"/>
  <c r="BK360" i="4"/>
  <c r="J360" i="4"/>
  <c r="BF360" i="4" s="1"/>
  <c r="BI358" i="4"/>
  <c r="BH358" i="4"/>
  <c r="BG358" i="4"/>
  <c r="BE358" i="4"/>
  <c r="T358" i="4"/>
  <c r="R358" i="4"/>
  <c r="P358" i="4"/>
  <c r="BK358" i="4"/>
  <c r="J358" i="4"/>
  <c r="BF358" i="4" s="1"/>
  <c r="BI356" i="4"/>
  <c r="BH356" i="4"/>
  <c r="BG356" i="4"/>
  <c r="BE356" i="4"/>
  <c r="T356" i="4"/>
  <c r="R356" i="4"/>
  <c r="P356" i="4"/>
  <c r="BK356" i="4"/>
  <c r="J356" i="4"/>
  <c r="BF356" i="4"/>
  <c r="BI354" i="4"/>
  <c r="BH354" i="4"/>
  <c r="BG354" i="4"/>
  <c r="BE354" i="4"/>
  <c r="T354" i="4"/>
  <c r="R354" i="4"/>
  <c r="P354" i="4"/>
  <c r="BK354" i="4"/>
  <c r="J354" i="4"/>
  <c r="BF354" i="4" s="1"/>
  <c r="BI352" i="4"/>
  <c r="BH352" i="4"/>
  <c r="BG352" i="4"/>
  <c r="BE352" i="4"/>
  <c r="T352" i="4"/>
  <c r="R352" i="4"/>
  <c r="P352" i="4"/>
  <c r="BK352" i="4"/>
  <c r="J352" i="4"/>
  <c r="BF352" i="4" s="1"/>
  <c r="BI350" i="4"/>
  <c r="BH350" i="4"/>
  <c r="BG350" i="4"/>
  <c r="BE350" i="4"/>
  <c r="T350" i="4"/>
  <c r="R350" i="4"/>
  <c r="P350" i="4"/>
  <c r="BK350" i="4"/>
  <c r="J350" i="4"/>
  <c r="BF350" i="4" s="1"/>
  <c r="BI348" i="4"/>
  <c r="BH348" i="4"/>
  <c r="BG348" i="4"/>
  <c r="BE348" i="4"/>
  <c r="T348" i="4"/>
  <c r="R348" i="4"/>
  <c r="P348" i="4"/>
  <c r="BK348" i="4"/>
  <c r="J348" i="4"/>
  <c r="BF348" i="4"/>
  <c r="BI346" i="4"/>
  <c r="BH346" i="4"/>
  <c r="BG346" i="4"/>
  <c r="BE346" i="4"/>
  <c r="T346" i="4"/>
  <c r="R346" i="4"/>
  <c r="P346" i="4"/>
  <c r="BK346" i="4"/>
  <c r="J346" i="4"/>
  <c r="BF346" i="4" s="1"/>
  <c r="BI342" i="4"/>
  <c r="BH342" i="4"/>
  <c r="BG342" i="4"/>
  <c r="BE342" i="4"/>
  <c r="T342" i="4"/>
  <c r="R342" i="4"/>
  <c r="P342" i="4"/>
  <c r="BK342" i="4"/>
  <c r="J342" i="4"/>
  <c r="BF342" i="4"/>
  <c r="BI340" i="4"/>
  <c r="BH340" i="4"/>
  <c r="BG340" i="4"/>
  <c r="BE340" i="4"/>
  <c r="T340" i="4"/>
  <c r="R340" i="4"/>
  <c r="P340" i="4"/>
  <c r="BK340" i="4"/>
  <c r="J340" i="4"/>
  <c r="BF340" i="4" s="1"/>
  <c r="BI339" i="4"/>
  <c r="BH339" i="4"/>
  <c r="BG339" i="4"/>
  <c r="BE339" i="4"/>
  <c r="T339" i="4"/>
  <c r="R339" i="4"/>
  <c r="P339" i="4"/>
  <c r="BK339" i="4"/>
  <c r="J339" i="4"/>
  <c r="BF339" i="4" s="1"/>
  <c r="BI336" i="4"/>
  <c r="BH336" i="4"/>
  <c r="BG336" i="4"/>
  <c r="BE336" i="4"/>
  <c r="T336" i="4"/>
  <c r="R336" i="4"/>
  <c r="P336" i="4"/>
  <c r="BK336" i="4"/>
  <c r="J336" i="4"/>
  <c r="BF336" i="4" s="1"/>
  <c r="BI334" i="4"/>
  <c r="BH334" i="4"/>
  <c r="BG334" i="4"/>
  <c r="BE334" i="4"/>
  <c r="T334" i="4"/>
  <c r="R334" i="4"/>
  <c r="R333" i="4" s="1"/>
  <c r="P334" i="4"/>
  <c r="BK334" i="4"/>
  <c r="J334" i="4"/>
  <c r="BF334" i="4"/>
  <c r="BI332" i="4"/>
  <c r="BH332" i="4"/>
  <c r="BG332" i="4"/>
  <c r="BE332" i="4"/>
  <c r="T332" i="4"/>
  <c r="R332" i="4"/>
  <c r="P332" i="4"/>
  <c r="BK332" i="4"/>
  <c r="J332" i="4"/>
  <c r="BF332" i="4" s="1"/>
  <c r="BI330" i="4"/>
  <c r="BH330" i="4"/>
  <c r="BG330" i="4"/>
  <c r="BE330" i="4"/>
  <c r="T330" i="4"/>
  <c r="R330" i="4"/>
  <c r="P330" i="4"/>
  <c r="BK330" i="4"/>
  <c r="J330" i="4"/>
  <c r="BF330" i="4" s="1"/>
  <c r="BI328" i="4"/>
  <c r="BH328" i="4"/>
  <c r="BG328" i="4"/>
  <c r="BE328" i="4"/>
  <c r="T328" i="4"/>
  <c r="R328" i="4"/>
  <c r="P328" i="4"/>
  <c r="BK328" i="4"/>
  <c r="J328" i="4"/>
  <c r="BF328" i="4" s="1"/>
  <c r="BI326" i="4"/>
  <c r="BH326" i="4"/>
  <c r="BG326" i="4"/>
  <c r="BE326" i="4"/>
  <c r="T326" i="4"/>
  <c r="R326" i="4"/>
  <c r="P326" i="4"/>
  <c r="BK326" i="4"/>
  <c r="J326" i="4"/>
  <c r="BF326" i="4" s="1"/>
  <c r="BI324" i="4"/>
  <c r="BH324" i="4"/>
  <c r="BG324" i="4"/>
  <c r="BE324" i="4"/>
  <c r="T324" i="4"/>
  <c r="R324" i="4"/>
  <c r="R323" i="4" s="1"/>
  <c r="P324" i="4"/>
  <c r="BK324" i="4"/>
  <c r="J324" i="4"/>
  <c r="BF324" i="4"/>
  <c r="BI322" i="4"/>
  <c r="BH322" i="4"/>
  <c r="BG322" i="4"/>
  <c r="BE322" i="4"/>
  <c r="T322" i="4"/>
  <c r="R322" i="4"/>
  <c r="P322" i="4"/>
  <c r="BK322" i="4"/>
  <c r="J322" i="4"/>
  <c r="BF322" i="4" s="1"/>
  <c r="BI320" i="4"/>
  <c r="BH320" i="4"/>
  <c r="BG320" i="4"/>
  <c r="BE320" i="4"/>
  <c r="T320" i="4"/>
  <c r="R320" i="4"/>
  <c r="P320" i="4"/>
  <c r="BK320" i="4"/>
  <c r="J320" i="4"/>
  <c r="BF320" i="4"/>
  <c r="BI316" i="4"/>
  <c r="BH316" i="4"/>
  <c r="BG316" i="4"/>
  <c r="BE316" i="4"/>
  <c r="T316" i="4"/>
  <c r="R316" i="4"/>
  <c r="P316" i="4"/>
  <c r="BK316" i="4"/>
  <c r="J316" i="4"/>
  <c r="BF316" i="4" s="1"/>
  <c r="BI314" i="4"/>
  <c r="BH314" i="4"/>
  <c r="BG314" i="4"/>
  <c r="BE314" i="4"/>
  <c r="T314" i="4"/>
  <c r="R314" i="4"/>
  <c r="P314" i="4"/>
  <c r="BK314" i="4"/>
  <c r="J314" i="4"/>
  <c r="BF314" i="4"/>
  <c r="BI312" i="4"/>
  <c r="BH312" i="4"/>
  <c r="BG312" i="4"/>
  <c r="BE312" i="4"/>
  <c r="T312" i="4"/>
  <c r="R312" i="4"/>
  <c r="P312" i="4"/>
  <c r="BK312" i="4"/>
  <c r="J312" i="4"/>
  <c r="BF312" i="4" s="1"/>
  <c r="BI310" i="4"/>
  <c r="BH310" i="4"/>
  <c r="BG310" i="4"/>
  <c r="BE310" i="4"/>
  <c r="T310" i="4"/>
  <c r="R310" i="4"/>
  <c r="P310" i="4"/>
  <c r="BK310" i="4"/>
  <c r="J310" i="4"/>
  <c r="BF310" i="4" s="1"/>
  <c r="BI308" i="4"/>
  <c r="BH308" i="4"/>
  <c r="BG308" i="4"/>
  <c r="BE308" i="4"/>
  <c r="T308" i="4"/>
  <c r="R308" i="4"/>
  <c r="P308" i="4"/>
  <c r="BK308" i="4"/>
  <c r="J308" i="4"/>
  <c r="BF308" i="4" s="1"/>
  <c r="BI306" i="4"/>
  <c r="BH306" i="4"/>
  <c r="BG306" i="4"/>
  <c r="BE306" i="4"/>
  <c r="T306" i="4"/>
  <c r="R306" i="4"/>
  <c r="P306" i="4"/>
  <c r="BK306" i="4"/>
  <c r="J306" i="4"/>
  <c r="BF306" i="4" s="1"/>
  <c r="BI304" i="4"/>
  <c r="BH304" i="4"/>
  <c r="BG304" i="4"/>
  <c r="BE304" i="4"/>
  <c r="T304" i="4"/>
  <c r="R304" i="4"/>
  <c r="P304" i="4"/>
  <c r="BK304" i="4"/>
  <c r="J304" i="4"/>
  <c r="BF304" i="4" s="1"/>
  <c r="BI302" i="4"/>
  <c r="BH302" i="4"/>
  <c r="BG302" i="4"/>
  <c r="BE302" i="4"/>
  <c r="T302" i="4"/>
  <c r="R302" i="4"/>
  <c r="P302" i="4"/>
  <c r="BK302" i="4"/>
  <c r="J302" i="4"/>
  <c r="BF302" i="4" s="1"/>
  <c r="BI298" i="4"/>
  <c r="BH298" i="4"/>
  <c r="BG298" i="4"/>
  <c r="BE298" i="4"/>
  <c r="T298" i="4"/>
  <c r="R298" i="4"/>
  <c r="P298" i="4"/>
  <c r="BK298" i="4"/>
  <c r="J298" i="4"/>
  <c r="BF298" i="4"/>
  <c r="BI296" i="4"/>
  <c r="BH296" i="4"/>
  <c r="BG296" i="4"/>
  <c r="BE296" i="4"/>
  <c r="T296" i="4"/>
  <c r="R296" i="4"/>
  <c r="P296" i="4"/>
  <c r="BK296" i="4"/>
  <c r="J296" i="4"/>
  <c r="BF296" i="4"/>
  <c r="BI294" i="4"/>
  <c r="BH294" i="4"/>
  <c r="BG294" i="4"/>
  <c r="BE294" i="4"/>
  <c r="T294" i="4"/>
  <c r="R294" i="4"/>
  <c r="P294" i="4"/>
  <c r="BK294" i="4"/>
  <c r="J294" i="4"/>
  <c r="BF294" i="4" s="1"/>
  <c r="BI292" i="4"/>
  <c r="BH292" i="4"/>
  <c r="BG292" i="4"/>
  <c r="BE292" i="4"/>
  <c r="T292" i="4"/>
  <c r="R292" i="4"/>
  <c r="P292" i="4"/>
  <c r="BK292" i="4"/>
  <c r="J292" i="4"/>
  <c r="BF292" i="4" s="1"/>
  <c r="BI290" i="4"/>
  <c r="BH290" i="4"/>
  <c r="BG290" i="4"/>
  <c r="BE290" i="4"/>
  <c r="T290" i="4"/>
  <c r="R290" i="4"/>
  <c r="P290" i="4"/>
  <c r="BK290" i="4"/>
  <c r="J290" i="4"/>
  <c r="BF290" i="4"/>
  <c r="BI288" i="4"/>
  <c r="BH288" i="4"/>
  <c r="BG288" i="4"/>
  <c r="BE288" i="4"/>
  <c r="T288" i="4"/>
  <c r="R288" i="4"/>
  <c r="P288" i="4"/>
  <c r="BK288" i="4"/>
  <c r="J288" i="4"/>
  <c r="BF288" i="4"/>
  <c r="BI286" i="4"/>
  <c r="BH286" i="4"/>
  <c r="BG286" i="4"/>
  <c r="BE286" i="4"/>
  <c r="T286" i="4"/>
  <c r="R286" i="4"/>
  <c r="P286" i="4"/>
  <c r="BK286" i="4"/>
  <c r="J286" i="4"/>
  <c r="BF286" i="4" s="1"/>
  <c r="BI284" i="4"/>
  <c r="BH284" i="4"/>
  <c r="BG284" i="4"/>
  <c r="BE284" i="4"/>
  <c r="T284" i="4"/>
  <c r="R284" i="4"/>
  <c r="P284" i="4"/>
  <c r="BK284" i="4"/>
  <c r="J284" i="4"/>
  <c r="BF284" i="4" s="1"/>
  <c r="BI282" i="4"/>
  <c r="BH282" i="4"/>
  <c r="BG282" i="4"/>
  <c r="BE282" i="4"/>
  <c r="T282" i="4"/>
  <c r="R282" i="4"/>
  <c r="P282" i="4"/>
  <c r="P275" i="4" s="1"/>
  <c r="BK282" i="4"/>
  <c r="J282" i="4"/>
  <c r="BF282" i="4"/>
  <c r="BI280" i="4"/>
  <c r="BH280" i="4"/>
  <c r="BG280" i="4"/>
  <c r="BE280" i="4"/>
  <c r="T280" i="4"/>
  <c r="T275" i="4" s="1"/>
  <c r="R280" i="4"/>
  <c r="P280" i="4"/>
  <c r="BK280" i="4"/>
  <c r="J280" i="4"/>
  <c r="BF280" i="4"/>
  <c r="BI278" i="4"/>
  <c r="BH278" i="4"/>
  <c r="BG278" i="4"/>
  <c r="BE278" i="4"/>
  <c r="T278" i="4"/>
  <c r="R278" i="4"/>
  <c r="P278" i="4"/>
  <c r="BK278" i="4"/>
  <c r="J278" i="4"/>
  <c r="BF278" i="4" s="1"/>
  <c r="BI276" i="4"/>
  <c r="BH276" i="4"/>
  <c r="BG276" i="4"/>
  <c r="BE276" i="4"/>
  <c r="T276" i="4"/>
  <c r="R276" i="4"/>
  <c r="P276" i="4"/>
  <c r="BK276" i="4"/>
  <c r="J276" i="4"/>
  <c r="BF276" i="4" s="1"/>
  <c r="BI274" i="4"/>
  <c r="BH274" i="4"/>
  <c r="BG274" i="4"/>
  <c r="BE274" i="4"/>
  <c r="T274" i="4"/>
  <c r="T273" i="4"/>
  <c r="R274" i="4"/>
  <c r="R273" i="4" s="1"/>
  <c r="P274" i="4"/>
  <c r="P273" i="4" s="1"/>
  <c r="BK274" i="4"/>
  <c r="BK273" i="4" s="1"/>
  <c r="J273" i="4" s="1"/>
  <c r="J66" i="4" s="1"/>
  <c r="J274" i="4"/>
  <c r="BF274" i="4" s="1"/>
  <c r="BI272" i="4"/>
  <c r="BH272" i="4"/>
  <c r="BG272" i="4"/>
  <c r="BE272" i="4"/>
  <c r="T272" i="4"/>
  <c r="R272" i="4"/>
  <c r="P272" i="4"/>
  <c r="BK272" i="4"/>
  <c r="J272" i="4"/>
  <c r="BF272" i="4" s="1"/>
  <c r="BI270" i="4"/>
  <c r="BH270" i="4"/>
  <c r="BG270" i="4"/>
  <c r="BE270" i="4"/>
  <c r="T270" i="4"/>
  <c r="R270" i="4"/>
  <c r="P270" i="4"/>
  <c r="BK270" i="4"/>
  <c r="J270" i="4"/>
  <c r="BF270" i="4" s="1"/>
  <c r="BI268" i="4"/>
  <c r="BH268" i="4"/>
  <c r="BG268" i="4"/>
  <c r="BE268" i="4"/>
  <c r="T268" i="4"/>
  <c r="R268" i="4"/>
  <c r="P268" i="4"/>
  <c r="BK268" i="4"/>
  <c r="J268" i="4"/>
  <c r="BF268" i="4"/>
  <c r="BI264" i="4"/>
  <c r="BH264" i="4"/>
  <c r="BG264" i="4"/>
  <c r="BE264" i="4"/>
  <c r="T264" i="4"/>
  <c r="R264" i="4"/>
  <c r="P264" i="4"/>
  <c r="BK264" i="4"/>
  <c r="J264" i="4"/>
  <c r="BF264" i="4" s="1"/>
  <c r="BI262" i="4"/>
  <c r="BH262" i="4"/>
  <c r="BG262" i="4"/>
  <c r="BE262" i="4"/>
  <c r="T262" i="4"/>
  <c r="R262" i="4"/>
  <c r="P262" i="4"/>
  <c r="BK262" i="4"/>
  <c r="J262" i="4"/>
  <c r="BF262" i="4"/>
  <c r="BI260" i="4"/>
  <c r="BH260" i="4"/>
  <c r="BG260" i="4"/>
  <c r="BE260" i="4"/>
  <c r="T260" i="4"/>
  <c r="R260" i="4"/>
  <c r="P260" i="4"/>
  <c r="BK260" i="4"/>
  <c r="J260" i="4"/>
  <c r="BF260" i="4"/>
  <c r="BI258" i="4"/>
  <c r="BH258" i="4"/>
  <c r="BG258" i="4"/>
  <c r="BE258" i="4"/>
  <c r="T258" i="4"/>
  <c r="R258" i="4"/>
  <c r="P258" i="4"/>
  <c r="BK258" i="4"/>
  <c r="J258" i="4"/>
  <c r="BF258" i="4"/>
  <c r="BI256" i="4"/>
  <c r="BH256" i="4"/>
  <c r="BG256" i="4"/>
  <c r="BE256" i="4"/>
  <c r="T256" i="4"/>
  <c r="R256" i="4"/>
  <c r="P256" i="4"/>
  <c r="BK256" i="4"/>
  <c r="J256" i="4"/>
  <c r="BF256" i="4" s="1"/>
  <c r="BI254" i="4"/>
  <c r="BH254" i="4"/>
  <c r="BG254" i="4"/>
  <c r="BE254" i="4"/>
  <c r="T254" i="4"/>
  <c r="R254" i="4"/>
  <c r="P254" i="4"/>
  <c r="BK254" i="4"/>
  <c r="J254" i="4"/>
  <c r="BF254" i="4" s="1"/>
  <c r="BI252" i="4"/>
  <c r="BH252" i="4"/>
  <c r="BG252" i="4"/>
  <c r="BE252" i="4"/>
  <c r="T252" i="4"/>
  <c r="R252" i="4"/>
  <c r="P252" i="4"/>
  <c r="BK252" i="4"/>
  <c r="J252" i="4"/>
  <c r="BF252" i="4" s="1"/>
  <c r="BI250" i="4"/>
  <c r="BH250" i="4"/>
  <c r="BG250" i="4"/>
  <c r="BE250" i="4"/>
  <c r="T250" i="4"/>
  <c r="R250" i="4"/>
  <c r="P250" i="4"/>
  <c r="BK250" i="4"/>
  <c r="J250" i="4"/>
  <c r="BF250" i="4"/>
  <c r="BI248" i="4"/>
  <c r="BH248" i="4"/>
  <c r="BG248" i="4"/>
  <c r="BE248" i="4"/>
  <c r="T248" i="4"/>
  <c r="R248" i="4"/>
  <c r="P248" i="4"/>
  <c r="BK248" i="4"/>
  <c r="J248" i="4"/>
  <c r="BF248" i="4" s="1"/>
  <c r="BI246" i="4"/>
  <c r="BH246" i="4"/>
  <c r="BG246" i="4"/>
  <c r="BE246" i="4"/>
  <c r="T246" i="4"/>
  <c r="R246" i="4"/>
  <c r="P246" i="4"/>
  <c r="BK246" i="4"/>
  <c r="J246" i="4"/>
  <c r="BF246" i="4" s="1"/>
  <c r="BI244" i="4"/>
  <c r="BH244" i="4"/>
  <c r="BG244" i="4"/>
  <c r="BE244" i="4"/>
  <c r="T244" i="4"/>
  <c r="R244" i="4"/>
  <c r="P244" i="4"/>
  <c r="BK244" i="4"/>
  <c r="J244" i="4"/>
  <c r="BF244" i="4"/>
  <c r="BI242" i="4"/>
  <c r="BH242" i="4"/>
  <c r="BG242" i="4"/>
  <c r="BE242" i="4"/>
  <c r="T242" i="4"/>
  <c r="R242" i="4"/>
  <c r="P242" i="4"/>
  <c r="BK242" i="4"/>
  <c r="J242" i="4"/>
  <c r="BF242" i="4" s="1"/>
  <c r="BI240" i="4"/>
  <c r="BH240" i="4"/>
  <c r="BG240" i="4"/>
  <c r="BE240" i="4"/>
  <c r="T240" i="4"/>
  <c r="R240" i="4"/>
  <c r="P240" i="4"/>
  <c r="BK240" i="4"/>
  <c r="J240" i="4"/>
  <c r="BF240" i="4"/>
  <c r="BI236" i="4"/>
  <c r="BH236" i="4"/>
  <c r="BG236" i="4"/>
  <c r="BE236" i="4"/>
  <c r="T236" i="4"/>
  <c r="R236" i="4"/>
  <c r="P236" i="4"/>
  <c r="P235" i="4"/>
  <c r="BK236" i="4"/>
  <c r="J236" i="4"/>
  <c r="BF236" i="4" s="1"/>
  <c r="BI233" i="4"/>
  <c r="BH233" i="4"/>
  <c r="BG233" i="4"/>
  <c r="BE233" i="4"/>
  <c r="T233" i="4"/>
  <c r="T232" i="4" s="1"/>
  <c r="R233" i="4"/>
  <c r="R232" i="4"/>
  <c r="P233" i="4"/>
  <c r="P232" i="4"/>
  <c r="BK233" i="4"/>
  <c r="BK232" i="4" s="1"/>
  <c r="J232" i="4" s="1"/>
  <c r="J63" i="4" s="1"/>
  <c r="J233" i="4"/>
  <c r="BF233" i="4" s="1"/>
  <c r="BI231" i="4"/>
  <c r="BH231" i="4"/>
  <c r="BG231" i="4"/>
  <c r="BE231" i="4"/>
  <c r="T231" i="4"/>
  <c r="R231" i="4"/>
  <c r="P231" i="4"/>
  <c r="BK231" i="4"/>
  <c r="J231" i="4"/>
  <c r="BF231" i="4" s="1"/>
  <c r="BI229" i="4"/>
  <c r="BH229" i="4"/>
  <c r="BG229" i="4"/>
  <c r="BE229" i="4"/>
  <c r="T229" i="4"/>
  <c r="R229" i="4"/>
  <c r="R226" i="4" s="1"/>
  <c r="P229" i="4"/>
  <c r="P226" i="4" s="1"/>
  <c r="BK229" i="4"/>
  <c r="J229" i="4"/>
  <c r="BF229" i="4"/>
  <c r="BI228" i="4"/>
  <c r="BH228" i="4"/>
  <c r="BG228" i="4"/>
  <c r="BE228" i="4"/>
  <c r="T228" i="4"/>
  <c r="T226" i="4" s="1"/>
  <c r="R228" i="4"/>
  <c r="P228" i="4"/>
  <c r="BK228" i="4"/>
  <c r="J228" i="4"/>
  <c r="BF228" i="4" s="1"/>
  <c r="BI227" i="4"/>
  <c r="BH227" i="4"/>
  <c r="BG227" i="4"/>
  <c r="BE227" i="4"/>
  <c r="T227" i="4"/>
  <c r="R227" i="4"/>
  <c r="P227" i="4"/>
  <c r="BK227" i="4"/>
  <c r="J227" i="4"/>
  <c r="BF227" i="4" s="1"/>
  <c r="BI224" i="4"/>
  <c r="BH224" i="4"/>
  <c r="BG224" i="4"/>
  <c r="BE224" i="4"/>
  <c r="T224" i="4"/>
  <c r="R224" i="4"/>
  <c r="P224" i="4"/>
  <c r="BK224" i="4"/>
  <c r="J224" i="4"/>
  <c r="BF224" i="4" s="1"/>
  <c r="BI222" i="4"/>
  <c r="BH222" i="4"/>
  <c r="BG222" i="4"/>
  <c r="BE222" i="4"/>
  <c r="T222" i="4"/>
  <c r="R222" i="4"/>
  <c r="P222" i="4"/>
  <c r="BK222" i="4"/>
  <c r="J222" i="4"/>
  <c r="BF222" i="4"/>
  <c r="BI220" i="4"/>
  <c r="BH220" i="4"/>
  <c r="BG220" i="4"/>
  <c r="BE220" i="4"/>
  <c r="T220" i="4"/>
  <c r="R220" i="4"/>
  <c r="P220" i="4"/>
  <c r="BK220" i="4"/>
  <c r="J220" i="4"/>
  <c r="BF220" i="4"/>
  <c r="BI218" i="4"/>
  <c r="BH218" i="4"/>
  <c r="BG218" i="4"/>
  <c r="BE218" i="4"/>
  <c r="T218" i="4"/>
  <c r="R218" i="4"/>
  <c r="P218" i="4"/>
  <c r="BK218" i="4"/>
  <c r="J218" i="4"/>
  <c r="BF218" i="4"/>
  <c r="BI216" i="4"/>
  <c r="BH216" i="4"/>
  <c r="BG216" i="4"/>
  <c r="BE216" i="4"/>
  <c r="T216" i="4"/>
  <c r="R216" i="4"/>
  <c r="P216" i="4"/>
  <c r="BK216" i="4"/>
  <c r="J216" i="4"/>
  <c r="BF216" i="4" s="1"/>
  <c r="BI214" i="4"/>
  <c r="BH214" i="4"/>
  <c r="BG214" i="4"/>
  <c r="BE214" i="4"/>
  <c r="T214" i="4"/>
  <c r="R214" i="4"/>
  <c r="P214" i="4"/>
  <c r="BK214" i="4"/>
  <c r="J214" i="4"/>
  <c r="BF214" i="4"/>
  <c r="BI212" i="4"/>
  <c r="BH212" i="4"/>
  <c r="BG212" i="4"/>
  <c r="BE212" i="4"/>
  <c r="T212" i="4"/>
  <c r="R212" i="4"/>
  <c r="P212" i="4"/>
  <c r="BK212" i="4"/>
  <c r="J212" i="4"/>
  <c r="BF212" i="4" s="1"/>
  <c r="BI210" i="4"/>
  <c r="BH210" i="4"/>
  <c r="BG210" i="4"/>
  <c r="BE210" i="4"/>
  <c r="T210" i="4"/>
  <c r="R210" i="4"/>
  <c r="P210" i="4"/>
  <c r="BK210" i="4"/>
  <c r="J210" i="4"/>
  <c r="BF210" i="4"/>
  <c r="BI206" i="4"/>
  <c r="BH206" i="4"/>
  <c r="BG206" i="4"/>
  <c r="BE206" i="4"/>
  <c r="T206" i="4"/>
  <c r="R206" i="4"/>
  <c r="P206" i="4"/>
  <c r="BK206" i="4"/>
  <c r="J206" i="4"/>
  <c r="BF206" i="4" s="1"/>
  <c r="BI204" i="4"/>
  <c r="BH204" i="4"/>
  <c r="BG204" i="4"/>
  <c r="BE204" i="4"/>
  <c r="T204" i="4"/>
  <c r="R204" i="4"/>
  <c r="P204" i="4"/>
  <c r="BK204" i="4"/>
  <c r="J204" i="4"/>
  <c r="BF204" i="4"/>
  <c r="BI202" i="4"/>
  <c r="BH202" i="4"/>
  <c r="BG202" i="4"/>
  <c r="BE202" i="4"/>
  <c r="T202" i="4"/>
  <c r="R202" i="4"/>
  <c r="P202" i="4"/>
  <c r="BK202" i="4"/>
  <c r="J202" i="4"/>
  <c r="BF202" i="4"/>
  <c r="BI200" i="4"/>
  <c r="BH200" i="4"/>
  <c r="BG200" i="4"/>
  <c r="BE200" i="4"/>
  <c r="T200" i="4"/>
  <c r="R200" i="4"/>
  <c r="P200" i="4"/>
  <c r="BK200" i="4"/>
  <c r="J200" i="4"/>
  <c r="BF200" i="4" s="1"/>
  <c r="BI198" i="4"/>
  <c r="BH198" i="4"/>
  <c r="BG198" i="4"/>
  <c r="BE198" i="4"/>
  <c r="T198" i="4"/>
  <c r="R198" i="4"/>
  <c r="P198" i="4"/>
  <c r="BK198" i="4"/>
  <c r="J198" i="4"/>
  <c r="BF198" i="4"/>
  <c r="BI196" i="4"/>
  <c r="BH196" i="4"/>
  <c r="BG196" i="4"/>
  <c r="BE196" i="4"/>
  <c r="T196" i="4"/>
  <c r="R196" i="4"/>
  <c r="P196" i="4"/>
  <c r="BK196" i="4"/>
  <c r="J196" i="4"/>
  <c r="BF196" i="4" s="1"/>
  <c r="BI194" i="4"/>
  <c r="BH194" i="4"/>
  <c r="BG194" i="4"/>
  <c r="BE194" i="4"/>
  <c r="T194" i="4"/>
  <c r="R194" i="4"/>
  <c r="P194" i="4"/>
  <c r="BK194" i="4"/>
  <c r="J194" i="4"/>
  <c r="BF194" i="4"/>
  <c r="BI193" i="4"/>
  <c r="BH193" i="4"/>
  <c r="BG193" i="4"/>
  <c r="BE193" i="4"/>
  <c r="T193" i="4"/>
  <c r="R193" i="4"/>
  <c r="P193" i="4"/>
  <c r="BK193" i="4"/>
  <c r="J193" i="4"/>
  <c r="BF193" i="4"/>
  <c r="BI191" i="4"/>
  <c r="BH191" i="4"/>
  <c r="BG191" i="4"/>
  <c r="BE191" i="4"/>
  <c r="T191" i="4"/>
  <c r="R191" i="4"/>
  <c r="P191" i="4"/>
  <c r="BK191" i="4"/>
  <c r="J191" i="4"/>
  <c r="BF191" i="4" s="1"/>
  <c r="BI189" i="4"/>
  <c r="BH189" i="4"/>
  <c r="BG189" i="4"/>
  <c r="BE189" i="4"/>
  <c r="T189" i="4"/>
  <c r="T188" i="4"/>
  <c r="R189" i="4"/>
  <c r="P189" i="4"/>
  <c r="BK189" i="4"/>
  <c r="J189" i="4"/>
  <c r="BF189" i="4" s="1"/>
  <c r="BI187" i="4"/>
  <c r="BH187" i="4"/>
  <c r="BG187" i="4"/>
  <c r="BE187" i="4"/>
  <c r="T187" i="4"/>
  <c r="R187" i="4"/>
  <c r="P187" i="4"/>
  <c r="BK187" i="4"/>
  <c r="J187" i="4"/>
  <c r="BF187" i="4" s="1"/>
  <c r="BI185" i="4"/>
  <c r="BH185" i="4"/>
  <c r="BG185" i="4"/>
  <c r="BE185" i="4"/>
  <c r="T185" i="4"/>
  <c r="R185" i="4"/>
  <c r="P185" i="4"/>
  <c r="BK185" i="4"/>
  <c r="J185" i="4"/>
  <c r="BF185" i="4" s="1"/>
  <c r="BI183" i="4"/>
  <c r="BH183" i="4"/>
  <c r="BG183" i="4"/>
  <c r="BE183" i="4"/>
  <c r="T183" i="4"/>
  <c r="R183" i="4"/>
  <c r="P183" i="4"/>
  <c r="BK183" i="4"/>
  <c r="J183" i="4"/>
  <c r="BF183" i="4" s="1"/>
  <c r="BI181" i="4"/>
  <c r="BH181" i="4"/>
  <c r="BG181" i="4"/>
  <c r="BE181" i="4"/>
  <c r="T181" i="4"/>
  <c r="R181" i="4"/>
  <c r="P181" i="4"/>
  <c r="BK181" i="4"/>
  <c r="J181" i="4"/>
  <c r="BF181" i="4"/>
  <c r="BI177" i="4"/>
  <c r="BH177" i="4"/>
  <c r="BG177" i="4"/>
  <c r="BE177" i="4"/>
  <c r="T177" i="4"/>
  <c r="R177" i="4"/>
  <c r="P177" i="4"/>
  <c r="BK177" i="4"/>
  <c r="J177" i="4"/>
  <c r="BF177" i="4" s="1"/>
  <c r="BI175" i="4"/>
  <c r="BH175" i="4"/>
  <c r="BG175" i="4"/>
  <c r="BE175" i="4"/>
  <c r="T175" i="4"/>
  <c r="R175" i="4"/>
  <c r="P175" i="4"/>
  <c r="BK175" i="4"/>
  <c r="J175" i="4"/>
  <c r="BF175" i="4"/>
  <c r="BI173" i="4"/>
  <c r="BH173" i="4"/>
  <c r="BG173" i="4"/>
  <c r="BE173" i="4"/>
  <c r="T173" i="4"/>
  <c r="R173" i="4"/>
  <c r="P173" i="4"/>
  <c r="BK173" i="4"/>
  <c r="J173" i="4"/>
  <c r="BF173" i="4" s="1"/>
  <c r="BI171" i="4"/>
  <c r="BH171" i="4"/>
  <c r="BG171" i="4"/>
  <c r="BE171" i="4"/>
  <c r="T171" i="4"/>
  <c r="R171" i="4"/>
  <c r="P171" i="4"/>
  <c r="BK171" i="4"/>
  <c r="J171" i="4"/>
  <c r="BF171" i="4"/>
  <c r="BI169" i="4"/>
  <c r="BH169" i="4"/>
  <c r="BG169" i="4"/>
  <c r="BE169" i="4"/>
  <c r="T169" i="4"/>
  <c r="R169" i="4"/>
  <c r="P169" i="4"/>
  <c r="BK169" i="4"/>
  <c r="J169" i="4"/>
  <c r="BF169" i="4" s="1"/>
  <c r="BI167" i="4"/>
  <c r="BH167" i="4"/>
  <c r="BG167" i="4"/>
  <c r="BE167" i="4"/>
  <c r="T167" i="4"/>
  <c r="R167" i="4"/>
  <c r="P167" i="4"/>
  <c r="BK167" i="4"/>
  <c r="J167" i="4"/>
  <c r="BF167" i="4" s="1"/>
  <c r="BI165" i="4"/>
  <c r="BH165" i="4"/>
  <c r="BG165" i="4"/>
  <c r="BE165" i="4"/>
  <c r="T165" i="4"/>
  <c r="R165" i="4"/>
  <c r="P165" i="4"/>
  <c r="BK165" i="4"/>
  <c r="J165" i="4"/>
  <c r="BF165" i="4" s="1"/>
  <c r="BI162" i="4"/>
  <c r="BH162" i="4"/>
  <c r="BG162" i="4"/>
  <c r="BE162" i="4"/>
  <c r="T162" i="4"/>
  <c r="R162" i="4"/>
  <c r="P162" i="4"/>
  <c r="BK162" i="4"/>
  <c r="J162" i="4"/>
  <c r="BF162" i="4"/>
  <c r="BI160" i="4"/>
  <c r="BH160" i="4"/>
  <c r="BG160" i="4"/>
  <c r="BE160" i="4"/>
  <c r="T160" i="4"/>
  <c r="R160" i="4"/>
  <c r="P160" i="4"/>
  <c r="BK160" i="4"/>
  <c r="J160" i="4"/>
  <c r="BF160" i="4" s="1"/>
  <c r="BI157" i="4"/>
  <c r="BH157" i="4"/>
  <c r="BG157" i="4"/>
  <c r="BE157" i="4"/>
  <c r="T157" i="4"/>
  <c r="R157" i="4"/>
  <c r="P157" i="4"/>
  <c r="BK157" i="4"/>
  <c r="J157" i="4"/>
  <c r="BF157" i="4"/>
  <c r="BI155" i="4"/>
  <c r="BH155" i="4"/>
  <c r="BG155" i="4"/>
  <c r="BE155" i="4"/>
  <c r="T155" i="4"/>
  <c r="R155" i="4"/>
  <c r="P155" i="4"/>
  <c r="BK155" i="4"/>
  <c r="J155" i="4"/>
  <c r="BF155" i="4"/>
  <c r="BI153" i="4"/>
  <c r="BH153" i="4"/>
  <c r="BG153" i="4"/>
  <c r="BE153" i="4"/>
  <c r="T153" i="4"/>
  <c r="R153" i="4"/>
  <c r="P153" i="4"/>
  <c r="BK153" i="4"/>
  <c r="J153" i="4"/>
  <c r="BF153" i="4"/>
  <c r="BI151" i="4"/>
  <c r="BH151" i="4"/>
  <c r="BG151" i="4"/>
  <c r="BE151" i="4"/>
  <c r="T151" i="4"/>
  <c r="R151" i="4"/>
  <c r="P151" i="4"/>
  <c r="BK151" i="4"/>
  <c r="J151" i="4"/>
  <c r="BF151" i="4" s="1"/>
  <c r="BI149" i="4"/>
  <c r="BH149" i="4"/>
  <c r="BG149" i="4"/>
  <c r="BE149" i="4"/>
  <c r="T149" i="4"/>
  <c r="R149" i="4"/>
  <c r="P149" i="4"/>
  <c r="BK149" i="4"/>
  <c r="J149" i="4"/>
  <c r="BF149" i="4"/>
  <c r="BI147" i="4"/>
  <c r="BH147" i="4"/>
  <c r="BG147" i="4"/>
  <c r="BE147" i="4"/>
  <c r="T147" i="4"/>
  <c r="R147" i="4"/>
  <c r="P147" i="4"/>
  <c r="BK147" i="4"/>
  <c r="J147" i="4"/>
  <c r="BF147" i="4"/>
  <c r="BI145" i="4"/>
  <c r="BH145" i="4"/>
  <c r="BG145" i="4"/>
  <c r="BE145" i="4"/>
  <c r="T145" i="4"/>
  <c r="R145" i="4"/>
  <c r="P145" i="4"/>
  <c r="BK145" i="4"/>
  <c r="J145" i="4"/>
  <c r="BF145" i="4"/>
  <c r="BI143" i="4"/>
  <c r="BH143" i="4"/>
  <c r="BG143" i="4"/>
  <c r="BE143" i="4"/>
  <c r="T143" i="4"/>
  <c r="R143" i="4"/>
  <c r="P143" i="4"/>
  <c r="BK143" i="4"/>
  <c r="J143" i="4"/>
  <c r="BF143" i="4" s="1"/>
  <c r="BI141" i="4"/>
  <c r="BH141" i="4"/>
  <c r="BG141" i="4"/>
  <c r="BE141" i="4"/>
  <c r="T141" i="4"/>
  <c r="R141" i="4"/>
  <c r="P141" i="4"/>
  <c r="BK141" i="4"/>
  <c r="J141" i="4"/>
  <c r="BF141" i="4"/>
  <c r="BI139" i="4"/>
  <c r="BH139" i="4"/>
  <c r="BG139" i="4"/>
  <c r="BE139" i="4"/>
  <c r="T139" i="4"/>
  <c r="R139" i="4"/>
  <c r="P139" i="4"/>
  <c r="BK139" i="4"/>
  <c r="J139" i="4"/>
  <c r="BF139" i="4"/>
  <c r="BI137" i="4"/>
  <c r="BH137" i="4"/>
  <c r="BG137" i="4"/>
  <c r="BE137" i="4"/>
  <c r="T137" i="4"/>
  <c r="R137" i="4"/>
  <c r="P137" i="4"/>
  <c r="BK137" i="4"/>
  <c r="J137" i="4"/>
  <c r="BF137" i="4"/>
  <c r="BI135" i="4"/>
  <c r="BH135" i="4"/>
  <c r="BG135" i="4"/>
  <c r="BE135" i="4"/>
  <c r="T135" i="4"/>
  <c r="R135" i="4"/>
  <c r="P135" i="4"/>
  <c r="BK135" i="4"/>
  <c r="J135" i="4"/>
  <c r="BF135" i="4" s="1"/>
  <c r="BI133" i="4"/>
  <c r="BH133" i="4"/>
  <c r="BG133" i="4"/>
  <c r="BE133" i="4"/>
  <c r="T133" i="4"/>
  <c r="R133" i="4"/>
  <c r="P133" i="4"/>
  <c r="BK133" i="4"/>
  <c r="J133" i="4"/>
  <c r="BF133" i="4"/>
  <c r="BI131" i="4"/>
  <c r="BH131" i="4"/>
  <c r="BG131" i="4"/>
  <c r="BE131" i="4"/>
  <c r="T131" i="4"/>
  <c r="R131" i="4"/>
  <c r="P131" i="4"/>
  <c r="BK131" i="4"/>
  <c r="J131" i="4"/>
  <c r="BF131" i="4"/>
  <c r="BI129" i="4"/>
  <c r="BH129" i="4"/>
  <c r="BG129" i="4"/>
  <c r="BE129" i="4"/>
  <c r="T129" i="4"/>
  <c r="R129" i="4"/>
  <c r="P129" i="4"/>
  <c r="P128" i="4"/>
  <c r="BK129" i="4"/>
  <c r="J129" i="4"/>
  <c r="BF129" i="4" s="1"/>
  <c r="BI126" i="4"/>
  <c r="BH126" i="4"/>
  <c r="BG126" i="4"/>
  <c r="BE126" i="4"/>
  <c r="T126" i="4"/>
  <c r="R126" i="4"/>
  <c r="P126" i="4"/>
  <c r="BK126" i="4"/>
  <c r="J126" i="4"/>
  <c r="BF126" i="4"/>
  <c r="BI125" i="4"/>
  <c r="BH125" i="4"/>
  <c r="BG125" i="4"/>
  <c r="BE125" i="4"/>
  <c r="T125" i="4"/>
  <c r="R125" i="4"/>
  <c r="P125" i="4"/>
  <c r="BK125" i="4"/>
  <c r="J125" i="4"/>
  <c r="BF125" i="4" s="1"/>
  <c r="BI123" i="4"/>
  <c r="BH123" i="4"/>
  <c r="BG123" i="4"/>
  <c r="BE123" i="4"/>
  <c r="T123" i="4"/>
  <c r="R123" i="4"/>
  <c r="P123" i="4"/>
  <c r="BK123" i="4"/>
  <c r="J123" i="4"/>
  <c r="BF123" i="4" s="1"/>
  <c r="BI121" i="4"/>
  <c r="BH121" i="4"/>
  <c r="BG121" i="4"/>
  <c r="BE121" i="4"/>
  <c r="T121" i="4"/>
  <c r="R121" i="4"/>
  <c r="P121" i="4"/>
  <c r="P118" i="4" s="1"/>
  <c r="BK121" i="4"/>
  <c r="J121" i="4"/>
  <c r="BF121" i="4" s="1"/>
  <c r="BI119" i="4"/>
  <c r="BH119" i="4"/>
  <c r="BG119" i="4"/>
  <c r="BE119" i="4"/>
  <c r="T119" i="4"/>
  <c r="T118" i="4" s="1"/>
  <c r="R119" i="4"/>
  <c r="P119" i="4"/>
  <c r="BK119" i="4"/>
  <c r="J119" i="4"/>
  <c r="BF119" i="4" s="1"/>
  <c r="BI116" i="4"/>
  <c r="BH116" i="4"/>
  <c r="BG116" i="4"/>
  <c r="BE116" i="4"/>
  <c r="T116" i="4"/>
  <c r="R116" i="4"/>
  <c r="P116" i="4"/>
  <c r="BK116" i="4"/>
  <c r="J116" i="4"/>
  <c r="BF116" i="4" s="1"/>
  <c r="BI114" i="4"/>
  <c r="BH114" i="4"/>
  <c r="BG114" i="4"/>
  <c r="BE114" i="4"/>
  <c r="T114" i="4"/>
  <c r="R114" i="4"/>
  <c r="P114" i="4"/>
  <c r="BK114" i="4"/>
  <c r="J114" i="4"/>
  <c r="BF114" i="4"/>
  <c r="BI112" i="4"/>
  <c r="BH112" i="4"/>
  <c r="BG112" i="4"/>
  <c r="BE112" i="4"/>
  <c r="T112" i="4"/>
  <c r="R112" i="4"/>
  <c r="P112" i="4"/>
  <c r="BK112" i="4"/>
  <c r="J112" i="4"/>
  <c r="BF112" i="4"/>
  <c r="BI110" i="4"/>
  <c r="BH110" i="4"/>
  <c r="BG110" i="4"/>
  <c r="BE110" i="4"/>
  <c r="T110" i="4"/>
  <c r="R110" i="4"/>
  <c r="P110" i="4"/>
  <c r="BK110" i="4"/>
  <c r="J110" i="4"/>
  <c r="BF110" i="4" s="1"/>
  <c r="BI108" i="4"/>
  <c r="BH108" i="4"/>
  <c r="BG108" i="4"/>
  <c r="BE108" i="4"/>
  <c r="T108" i="4"/>
  <c r="R108" i="4"/>
  <c r="P108" i="4"/>
  <c r="BK108" i="4"/>
  <c r="J108" i="4"/>
  <c r="BF108" i="4" s="1"/>
  <c r="BI107" i="4"/>
  <c r="BH107" i="4"/>
  <c r="BG107" i="4"/>
  <c r="BE107" i="4"/>
  <c r="T107" i="4"/>
  <c r="R107" i="4"/>
  <c r="P107" i="4"/>
  <c r="P96" i="4" s="1"/>
  <c r="BK107" i="4"/>
  <c r="J107" i="4"/>
  <c r="BF107" i="4"/>
  <c r="BI105" i="4"/>
  <c r="BH105" i="4"/>
  <c r="BG105" i="4"/>
  <c r="BE105" i="4"/>
  <c r="T105" i="4"/>
  <c r="R105" i="4"/>
  <c r="P105" i="4"/>
  <c r="BK105" i="4"/>
  <c r="J105" i="4"/>
  <c r="BF105" i="4"/>
  <c r="BI101" i="4"/>
  <c r="BH101" i="4"/>
  <c r="BG101" i="4"/>
  <c r="BE101" i="4"/>
  <c r="T101" i="4"/>
  <c r="R101" i="4"/>
  <c r="P101" i="4"/>
  <c r="BK101" i="4"/>
  <c r="J101" i="4"/>
  <c r="BF101" i="4"/>
  <c r="BI99" i="4"/>
  <c r="BH99" i="4"/>
  <c r="BG99" i="4"/>
  <c r="BE99" i="4"/>
  <c r="T99" i="4"/>
  <c r="R99" i="4"/>
  <c r="P99" i="4"/>
  <c r="BK99" i="4"/>
  <c r="J99" i="4"/>
  <c r="BF99" i="4" s="1"/>
  <c r="BI97" i="4"/>
  <c r="BH97" i="4"/>
  <c r="BG97" i="4"/>
  <c r="BE97" i="4"/>
  <c r="T97" i="4"/>
  <c r="R97" i="4"/>
  <c r="P97" i="4"/>
  <c r="BK97" i="4"/>
  <c r="J97" i="4"/>
  <c r="BF97" i="4" s="1"/>
  <c r="J90" i="4"/>
  <c r="F90" i="4"/>
  <c r="F88" i="4"/>
  <c r="E86" i="4"/>
  <c r="J51" i="4"/>
  <c r="F51" i="4"/>
  <c r="F49" i="4"/>
  <c r="E47" i="4"/>
  <c r="J18" i="4"/>
  <c r="E18" i="4"/>
  <c r="F91" i="4" s="1"/>
  <c r="J17" i="4"/>
  <c r="J12" i="4"/>
  <c r="J88" i="4" s="1"/>
  <c r="E7" i="4"/>
  <c r="E45" i="4" s="1"/>
  <c r="E84" i="4"/>
  <c r="AY53" i="1"/>
  <c r="AX53" i="1"/>
  <c r="BI673" i="3"/>
  <c r="BH673" i="3"/>
  <c r="BG673" i="3"/>
  <c r="BE673" i="3"/>
  <c r="T673" i="3"/>
  <c r="T672" i="3" s="1"/>
  <c r="R673" i="3"/>
  <c r="R672" i="3" s="1"/>
  <c r="P673" i="3"/>
  <c r="P672" i="3" s="1"/>
  <c r="BK673" i="3"/>
  <c r="BK672" i="3" s="1"/>
  <c r="J672" i="3" s="1"/>
  <c r="J83" i="3" s="1"/>
  <c r="J673" i="3"/>
  <c r="BF673" i="3" s="1"/>
  <c r="BI670" i="3"/>
  <c r="BH670" i="3"/>
  <c r="BG670" i="3"/>
  <c r="BE670" i="3"/>
  <c r="T670" i="3"/>
  <c r="T669" i="3" s="1"/>
  <c r="R670" i="3"/>
  <c r="R669" i="3" s="1"/>
  <c r="P670" i="3"/>
  <c r="P669" i="3" s="1"/>
  <c r="BK670" i="3"/>
  <c r="BK669" i="3" s="1"/>
  <c r="J669" i="3" s="1"/>
  <c r="J82" i="3" s="1"/>
  <c r="J670" i="3"/>
  <c r="BF670" i="3"/>
  <c r="BI668" i="3"/>
  <c r="BH668" i="3"/>
  <c r="BG668" i="3"/>
  <c r="BE668" i="3"/>
  <c r="T668" i="3"/>
  <c r="R668" i="3"/>
  <c r="P668" i="3"/>
  <c r="BK668" i="3"/>
  <c r="J668" i="3"/>
  <c r="BF668" i="3" s="1"/>
  <c r="BI666" i="3"/>
  <c r="BH666" i="3"/>
  <c r="BG666" i="3"/>
  <c r="BE666" i="3"/>
  <c r="T666" i="3"/>
  <c r="R666" i="3"/>
  <c r="P666" i="3"/>
  <c r="BK666" i="3"/>
  <c r="J666" i="3"/>
  <c r="BF666" i="3" s="1"/>
  <c r="BI662" i="3"/>
  <c r="BH662" i="3"/>
  <c r="BG662" i="3"/>
  <c r="BE662" i="3"/>
  <c r="T662" i="3"/>
  <c r="R662" i="3"/>
  <c r="P662" i="3"/>
  <c r="P661" i="3" s="1"/>
  <c r="BK662" i="3"/>
  <c r="BK661" i="3" s="1"/>
  <c r="J661" i="3" s="1"/>
  <c r="J81" i="3" s="1"/>
  <c r="J662" i="3"/>
  <c r="BF662" i="3" s="1"/>
  <c r="BI660" i="3"/>
  <c r="BH660" i="3"/>
  <c r="BG660" i="3"/>
  <c r="BE660" i="3"/>
  <c r="T660" i="3"/>
  <c r="R660" i="3"/>
  <c r="P660" i="3"/>
  <c r="BK660" i="3"/>
  <c r="J660" i="3"/>
  <c r="BF660" i="3" s="1"/>
  <c r="BI658" i="3"/>
  <c r="BH658" i="3"/>
  <c r="BG658" i="3"/>
  <c r="BE658" i="3"/>
  <c r="T658" i="3"/>
  <c r="R658" i="3"/>
  <c r="P658" i="3"/>
  <c r="BK658" i="3"/>
  <c r="J658" i="3"/>
  <c r="BF658" i="3" s="1"/>
  <c r="BI656" i="3"/>
  <c r="BH656" i="3"/>
  <c r="BG656" i="3"/>
  <c r="BE656" i="3"/>
  <c r="T656" i="3"/>
  <c r="R656" i="3"/>
  <c r="P656" i="3"/>
  <c r="BK656" i="3"/>
  <c r="J656" i="3"/>
  <c r="BF656" i="3" s="1"/>
  <c r="BI654" i="3"/>
  <c r="BH654" i="3"/>
  <c r="BG654" i="3"/>
  <c r="BE654" i="3"/>
  <c r="T654" i="3"/>
  <c r="T653" i="3" s="1"/>
  <c r="R654" i="3"/>
  <c r="P654" i="3"/>
  <c r="BK654" i="3"/>
  <c r="J654" i="3"/>
  <c r="BF654" i="3"/>
  <c r="BI652" i="3"/>
  <c r="BH652" i="3"/>
  <c r="BG652" i="3"/>
  <c r="BE652" i="3"/>
  <c r="T652" i="3"/>
  <c r="R652" i="3"/>
  <c r="P652" i="3"/>
  <c r="BK652" i="3"/>
  <c r="J652" i="3"/>
  <c r="BF652" i="3" s="1"/>
  <c r="BI650" i="3"/>
  <c r="BH650" i="3"/>
  <c r="BG650" i="3"/>
  <c r="BE650" i="3"/>
  <c r="T650" i="3"/>
  <c r="R650" i="3"/>
  <c r="P650" i="3"/>
  <c r="BK650" i="3"/>
  <c r="J650" i="3"/>
  <c r="BF650" i="3" s="1"/>
  <c r="BI648" i="3"/>
  <c r="BH648" i="3"/>
  <c r="BG648" i="3"/>
  <c r="BE648" i="3"/>
  <c r="T648" i="3"/>
  <c r="R648" i="3"/>
  <c r="P648" i="3"/>
  <c r="BK648" i="3"/>
  <c r="J648" i="3"/>
  <c r="BF648" i="3" s="1"/>
  <c r="BI643" i="3"/>
  <c r="BH643" i="3"/>
  <c r="BG643" i="3"/>
  <c r="BE643" i="3"/>
  <c r="T643" i="3"/>
  <c r="R643" i="3"/>
  <c r="P643" i="3"/>
  <c r="BK643" i="3"/>
  <c r="J643" i="3"/>
  <c r="BF643" i="3" s="1"/>
  <c r="BI638" i="3"/>
  <c r="BH638" i="3"/>
  <c r="BG638" i="3"/>
  <c r="BE638" i="3"/>
  <c r="T638" i="3"/>
  <c r="R638" i="3"/>
  <c r="P638" i="3"/>
  <c r="BK638" i="3"/>
  <c r="J638" i="3"/>
  <c r="BF638" i="3" s="1"/>
  <c r="BI634" i="3"/>
  <c r="BH634" i="3"/>
  <c r="BG634" i="3"/>
  <c r="BE634" i="3"/>
  <c r="T634" i="3"/>
  <c r="R634" i="3"/>
  <c r="P634" i="3"/>
  <c r="BK634" i="3"/>
  <c r="J634" i="3"/>
  <c r="BF634" i="3" s="1"/>
  <c r="BI630" i="3"/>
  <c r="BH630" i="3"/>
  <c r="BG630" i="3"/>
  <c r="BE630" i="3"/>
  <c r="T630" i="3"/>
  <c r="R630" i="3"/>
  <c r="P630" i="3"/>
  <c r="BK630" i="3"/>
  <c r="J630" i="3"/>
  <c r="BF630" i="3" s="1"/>
  <c r="BI628" i="3"/>
  <c r="BH628" i="3"/>
  <c r="BG628" i="3"/>
  <c r="BE628" i="3"/>
  <c r="T628" i="3"/>
  <c r="R628" i="3"/>
  <c r="P628" i="3"/>
  <c r="BK628" i="3"/>
  <c r="J628" i="3"/>
  <c r="BF628" i="3" s="1"/>
  <c r="BI623" i="3"/>
  <c r="BH623" i="3"/>
  <c r="BG623" i="3"/>
  <c r="BE623" i="3"/>
  <c r="T623" i="3"/>
  <c r="R623" i="3"/>
  <c r="P623" i="3"/>
  <c r="BK623" i="3"/>
  <c r="J623" i="3"/>
  <c r="BF623" i="3" s="1"/>
  <c r="BI621" i="3"/>
  <c r="BH621" i="3"/>
  <c r="BG621" i="3"/>
  <c r="BE621" i="3"/>
  <c r="T621" i="3"/>
  <c r="R621" i="3"/>
  <c r="P621" i="3"/>
  <c r="BK621" i="3"/>
  <c r="J621" i="3"/>
  <c r="BF621" i="3" s="1"/>
  <c r="BI619" i="3"/>
  <c r="BH619" i="3"/>
  <c r="BG619" i="3"/>
  <c r="BE619" i="3"/>
  <c r="T619" i="3"/>
  <c r="R619" i="3"/>
  <c r="P619" i="3"/>
  <c r="BK619" i="3"/>
  <c r="J619" i="3"/>
  <c r="BF619" i="3" s="1"/>
  <c r="BI617" i="3"/>
  <c r="BH617" i="3"/>
  <c r="BG617" i="3"/>
  <c r="BE617" i="3"/>
  <c r="T617" i="3"/>
  <c r="R617" i="3"/>
  <c r="P617" i="3"/>
  <c r="BK617" i="3"/>
  <c r="J617" i="3"/>
  <c r="BF617" i="3" s="1"/>
  <c r="BI615" i="3"/>
  <c r="BH615" i="3"/>
  <c r="BG615" i="3"/>
  <c r="BE615" i="3"/>
  <c r="T615" i="3"/>
  <c r="R615" i="3"/>
  <c r="P615" i="3"/>
  <c r="BK615" i="3"/>
  <c r="J615" i="3"/>
  <c r="BF615" i="3" s="1"/>
  <c r="BI613" i="3"/>
  <c r="BH613" i="3"/>
  <c r="BG613" i="3"/>
  <c r="BE613" i="3"/>
  <c r="T613" i="3"/>
  <c r="R613" i="3"/>
  <c r="P613" i="3"/>
  <c r="BK613" i="3"/>
  <c r="J613" i="3"/>
  <c r="BF613" i="3" s="1"/>
  <c r="BI611" i="3"/>
  <c r="BH611" i="3"/>
  <c r="BG611" i="3"/>
  <c r="BE611" i="3"/>
  <c r="T611" i="3"/>
  <c r="R611" i="3"/>
  <c r="P611" i="3"/>
  <c r="BK611" i="3"/>
  <c r="J611" i="3"/>
  <c r="BF611" i="3" s="1"/>
  <c r="BI607" i="3"/>
  <c r="BH607" i="3"/>
  <c r="BG607" i="3"/>
  <c r="BE607" i="3"/>
  <c r="T607" i="3"/>
  <c r="R607" i="3"/>
  <c r="P607" i="3"/>
  <c r="BK607" i="3"/>
  <c r="J607" i="3"/>
  <c r="BF607" i="3" s="1"/>
  <c r="BI605" i="3"/>
  <c r="BH605" i="3"/>
  <c r="BG605" i="3"/>
  <c r="BE605" i="3"/>
  <c r="T605" i="3"/>
  <c r="R605" i="3"/>
  <c r="P605" i="3"/>
  <c r="BK605" i="3"/>
  <c r="J605" i="3"/>
  <c r="BF605" i="3" s="1"/>
  <c r="BI601" i="3"/>
  <c r="BH601" i="3"/>
  <c r="BG601" i="3"/>
  <c r="BE601" i="3"/>
  <c r="T601" i="3"/>
  <c r="R601" i="3"/>
  <c r="P601" i="3"/>
  <c r="BK601" i="3"/>
  <c r="J601" i="3"/>
  <c r="BF601" i="3"/>
  <c r="BI599" i="3"/>
  <c r="BH599" i="3"/>
  <c r="BG599" i="3"/>
  <c r="BE599" i="3"/>
  <c r="T599" i="3"/>
  <c r="R599" i="3"/>
  <c r="P599" i="3"/>
  <c r="BK599" i="3"/>
  <c r="J599" i="3"/>
  <c r="BF599" i="3" s="1"/>
  <c r="BI597" i="3"/>
  <c r="BH597" i="3"/>
  <c r="BG597" i="3"/>
  <c r="BE597" i="3"/>
  <c r="T597" i="3"/>
  <c r="R597" i="3"/>
  <c r="R596" i="3" s="1"/>
  <c r="P597" i="3"/>
  <c r="P596" i="3" s="1"/>
  <c r="BK597" i="3"/>
  <c r="J597" i="3"/>
  <c r="BF597" i="3" s="1"/>
  <c r="BI595" i="3"/>
  <c r="BH595" i="3"/>
  <c r="BG595" i="3"/>
  <c r="BE595" i="3"/>
  <c r="T595" i="3"/>
  <c r="R595" i="3"/>
  <c r="P595" i="3"/>
  <c r="BK595" i="3"/>
  <c r="J595" i="3"/>
  <c r="BF595" i="3" s="1"/>
  <c r="BI594" i="3"/>
  <c r="BH594" i="3"/>
  <c r="BG594" i="3"/>
  <c r="BE594" i="3"/>
  <c r="T594" i="3"/>
  <c r="R594" i="3"/>
  <c r="P594" i="3"/>
  <c r="BK594" i="3"/>
  <c r="J594" i="3"/>
  <c r="BF594" i="3" s="1"/>
  <c r="BI593" i="3"/>
  <c r="BH593" i="3"/>
  <c r="BG593" i="3"/>
  <c r="BE593" i="3"/>
  <c r="T593" i="3"/>
  <c r="R593" i="3"/>
  <c r="P593" i="3"/>
  <c r="BK593" i="3"/>
  <c r="J593" i="3"/>
  <c r="BF593" i="3" s="1"/>
  <c r="BI591" i="3"/>
  <c r="BH591" i="3"/>
  <c r="BG591" i="3"/>
  <c r="BE591" i="3"/>
  <c r="T591" i="3"/>
  <c r="R591" i="3"/>
  <c r="P591" i="3"/>
  <c r="BK591" i="3"/>
  <c r="J591" i="3"/>
  <c r="BF591" i="3" s="1"/>
  <c r="BI589" i="3"/>
  <c r="BH589" i="3"/>
  <c r="BG589" i="3"/>
  <c r="BE589" i="3"/>
  <c r="T589" i="3"/>
  <c r="R589" i="3"/>
  <c r="P589" i="3"/>
  <c r="BK589" i="3"/>
  <c r="J589" i="3"/>
  <c r="BF589" i="3" s="1"/>
  <c r="BI587" i="3"/>
  <c r="BH587" i="3"/>
  <c r="BG587" i="3"/>
  <c r="BE587" i="3"/>
  <c r="T587" i="3"/>
  <c r="R587" i="3"/>
  <c r="P587" i="3"/>
  <c r="BK587" i="3"/>
  <c r="J587" i="3"/>
  <c r="BF587" i="3" s="1"/>
  <c r="BI585" i="3"/>
  <c r="BH585" i="3"/>
  <c r="BG585" i="3"/>
  <c r="BE585" i="3"/>
  <c r="T585" i="3"/>
  <c r="R585" i="3"/>
  <c r="P585" i="3"/>
  <c r="BK585" i="3"/>
  <c r="J585" i="3"/>
  <c r="BF585" i="3" s="1"/>
  <c r="BI583" i="3"/>
  <c r="BH583" i="3"/>
  <c r="BG583" i="3"/>
  <c r="BE583" i="3"/>
  <c r="T583" i="3"/>
  <c r="R583" i="3"/>
  <c r="P583" i="3"/>
  <c r="BK583" i="3"/>
  <c r="J583" i="3"/>
  <c r="BF583" i="3" s="1"/>
  <c r="BI581" i="3"/>
  <c r="BH581" i="3"/>
  <c r="BG581" i="3"/>
  <c r="BE581" i="3"/>
  <c r="T581" i="3"/>
  <c r="R581" i="3"/>
  <c r="P581" i="3"/>
  <c r="BK581" i="3"/>
  <c r="J581" i="3"/>
  <c r="BF581" i="3" s="1"/>
  <c r="BI579" i="3"/>
  <c r="BH579" i="3"/>
  <c r="BG579" i="3"/>
  <c r="BE579" i="3"/>
  <c r="T579" i="3"/>
  <c r="R579" i="3"/>
  <c r="P579" i="3"/>
  <c r="BK579" i="3"/>
  <c r="J579" i="3"/>
  <c r="BF579" i="3" s="1"/>
  <c r="BI577" i="3"/>
  <c r="BH577" i="3"/>
  <c r="BG577" i="3"/>
  <c r="BE577" i="3"/>
  <c r="T577" i="3"/>
  <c r="R577" i="3"/>
  <c r="P577" i="3"/>
  <c r="BK577" i="3"/>
  <c r="J577" i="3"/>
  <c r="BF577" i="3" s="1"/>
  <c r="BI575" i="3"/>
  <c r="BH575" i="3"/>
  <c r="BG575" i="3"/>
  <c r="BE575" i="3"/>
  <c r="T575" i="3"/>
  <c r="R575" i="3"/>
  <c r="P575" i="3"/>
  <c r="BK575" i="3"/>
  <c r="J575" i="3"/>
  <c r="BF575" i="3" s="1"/>
  <c r="BI573" i="3"/>
  <c r="BH573" i="3"/>
  <c r="BG573" i="3"/>
  <c r="BE573" i="3"/>
  <c r="T573" i="3"/>
  <c r="R573" i="3"/>
  <c r="P573" i="3"/>
  <c r="BK573" i="3"/>
  <c r="J573" i="3"/>
  <c r="BF573" i="3" s="1"/>
  <c r="BI572" i="3"/>
  <c r="BH572" i="3"/>
  <c r="BG572" i="3"/>
  <c r="BE572" i="3"/>
  <c r="T572" i="3"/>
  <c r="R572" i="3"/>
  <c r="P572" i="3"/>
  <c r="BK572" i="3"/>
  <c r="J572" i="3"/>
  <c r="BF572" i="3" s="1"/>
  <c r="BI570" i="3"/>
  <c r="BH570" i="3"/>
  <c r="BG570" i="3"/>
  <c r="BE570" i="3"/>
  <c r="T570" i="3"/>
  <c r="R570" i="3"/>
  <c r="P570" i="3"/>
  <c r="BK570" i="3"/>
  <c r="J570" i="3"/>
  <c r="BF570" i="3" s="1"/>
  <c r="BI568" i="3"/>
  <c r="BH568" i="3"/>
  <c r="BG568" i="3"/>
  <c r="BE568" i="3"/>
  <c r="T568" i="3"/>
  <c r="R568" i="3"/>
  <c r="P568" i="3"/>
  <c r="BK568" i="3"/>
  <c r="J568" i="3"/>
  <c r="BF568" i="3" s="1"/>
  <c r="BI566" i="3"/>
  <c r="BH566" i="3"/>
  <c r="BG566" i="3"/>
  <c r="BE566" i="3"/>
  <c r="T566" i="3"/>
  <c r="R566" i="3"/>
  <c r="P566" i="3"/>
  <c r="BK566" i="3"/>
  <c r="J566" i="3"/>
  <c r="BF566" i="3" s="1"/>
  <c r="BI564" i="3"/>
  <c r="BH564" i="3"/>
  <c r="BG564" i="3"/>
  <c r="BE564" i="3"/>
  <c r="T564" i="3"/>
  <c r="R564" i="3"/>
  <c r="P564" i="3"/>
  <c r="BK564" i="3"/>
  <c r="J564" i="3"/>
  <c r="BF564" i="3" s="1"/>
  <c r="BI562" i="3"/>
  <c r="BH562" i="3"/>
  <c r="BG562" i="3"/>
  <c r="BE562" i="3"/>
  <c r="T562" i="3"/>
  <c r="R562" i="3"/>
  <c r="P562" i="3"/>
  <c r="BK562" i="3"/>
  <c r="J562" i="3"/>
  <c r="BF562" i="3" s="1"/>
  <c r="BI560" i="3"/>
  <c r="BH560" i="3"/>
  <c r="BG560" i="3"/>
  <c r="BE560" i="3"/>
  <c r="T560" i="3"/>
  <c r="R560" i="3"/>
  <c r="P560" i="3"/>
  <c r="BK560" i="3"/>
  <c r="J560" i="3"/>
  <c r="BF560" i="3" s="1"/>
  <c r="BI558" i="3"/>
  <c r="BH558" i="3"/>
  <c r="BG558" i="3"/>
  <c r="BE558" i="3"/>
  <c r="T558" i="3"/>
  <c r="R558" i="3"/>
  <c r="P558" i="3"/>
  <c r="BK558" i="3"/>
  <c r="J558" i="3"/>
  <c r="BF558" i="3" s="1"/>
  <c r="BI556" i="3"/>
  <c r="BH556" i="3"/>
  <c r="BG556" i="3"/>
  <c r="BE556" i="3"/>
  <c r="T556" i="3"/>
  <c r="R556" i="3"/>
  <c r="P556" i="3"/>
  <c r="BK556" i="3"/>
  <c r="J556" i="3"/>
  <c r="BF556" i="3" s="1"/>
  <c r="BI554" i="3"/>
  <c r="BH554" i="3"/>
  <c r="BG554" i="3"/>
  <c r="BE554" i="3"/>
  <c r="T554" i="3"/>
  <c r="R554" i="3"/>
  <c r="P554" i="3"/>
  <c r="BK554" i="3"/>
  <c r="J554" i="3"/>
  <c r="BF554" i="3" s="1"/>
  <c r="BI552" i="3"/>
  <c r="BH552" i="3"/>
  <c r="BG552" i="3"/>
  <c r="BE552" i="3"/>
  <c r="T552" i="3"/>
  <c r="R552" i="3"/>
  <c r="P552" i="3"/>
  <c r="BK552" i="3"/>
  <c r="J552" i="3"/>
  <c r="BF552" i="3" s="1"/>
  <c r="BI550" i="3"/>
  <c r="BH550" i="3"/>
  <c r="BG550" i="3"/>
  <c r="BE550" i="3"/>
  <c r="T550" i="3"/>
  <c r="R550" i="3"/>
  <c r="P550" i="3"/>
  <c r="BK550" i="3"/>
  <c r="J550" i="3"/>
  <c r="BF550" i="3" s="1"/>
  <c r="BI548" i="3"/>
  <c r="BH548" i="3"/>
  <c r="BG548" i="3"/>
  <c r="BE548" i="3"/>
  <c r="T548" i="3"/>
  <c r="R548" i="3"/>
  <c r="P548" i="3"/>
  <c r="BK548" i="3"/>
  <c r="J548" i="3"/>
  <c r="BF548" i="3" s="1"/>
  <c r="BI546" i="3"/>
  <c r="BH546" i="3"/>
  <c r="BG546" i="3"/>
  <c r="BE546" i="3"/>
  <c r="T546" i="3"/>
  <c r="R546" i="3"/>
  <c r="P546" i="3"/>
  <c r="BK546" i="3"/>
  <c r="J546" i="3"/>
  <c r="BF546" i="3" s="1"/>
  <c r="BI545" i="3"/>
  <c r="BH545" i="3"/>
  <c r="BG545" i="3"/>
  <c r="BE545" i="3"/>
  <c r="T545" i="3"/>
  <c r="R545" i="3"/>
  <c r="P545" i="3"/>
  <c r="BK545" i="3"/>
  <c r="J545" i="3"/>
  <c r="BF545" i="3" s="1"/>
  <c r="BI544" i="3"/>
  <c r="BH544" i="3"/>
  <c r="BG544" i="3"/>
  <c r="BE544" i="3"/>
  <c r="T544" i="3"/>
  <c r="R544" i="3"/>
  <c r="P544" i="3"/>
  <c r="BK544" i="3"/>
  <c r="J544" i="3"/>
  <c r="BF544" i="3" s="1"/>
  <c r="BI542" i="3"/>
  <c r="BH542" i="3"/>
  <c r="BG542" i="3"/>
  <c r="BE542" i="3"/>
  <c r="T542" i="3"/>
  <c r="R542" i="3"/>
  <c r="P542" i="3"/>
  <c r="BK542" i="3"/>
  <c r="J542" i="3"/>
  <c r="BF542" i="3" s="1"/>
  <c r="BI540" i="3"/>
  <c r="BH540" i="3"/>
  <c r="BG540" i="3"/>
  <c r="BE540" i="3"/>
  <c r="T540" i="3"/>
  <c r="R540" i="3"/>
  <c r="P540" i="3"/>
  <c r="BK540" i="3"/>
  <c r="J540" i="3"/>
  <c r="BF540" i="3" s="1"/>
  <c r="BI538" i="3"/>
  <c r="BH538" i="3"/>
  <c r="BG538" i="3"/>
  <c r="BE538" i="3"/>
  <c r="T538" i="3"/>
  <c r="R538" i="3"/>
  <c r="P538" i="3"/>
  <c r="BK538" i="3"/>
  <c r="J538" i="3"/>
  <c r="BF538" i="3" s="1"/>
  <c r="BI536" i="3"/>
  <c r="BH536" i="3"/>
  <c r="BG536" i="3"/>
  <c r="BE536" i="3"/>
  <c r="T536" i="3"/>
  <c r="R536" i="3"/>
  <c r="P536" i="3"/>
  <c r="BK536" i="3"/>
  <c r="J536" i="3"/>
  <c r="BF536" i="3" s="1"/>
  <c r="BI534" i="3"/>
  <c r="BH534" i="3"/>
  <c r="BG534" i="3"/>
  <c r="BE534" i="3"/>
  <c r="T534" i="3"/>
  <c r="R534" i="3"/>
  <c r="P534" i="3"/>
  <c r="BK534" i="3"/>
  <c r="J534" i="3"/>
  <c r="BF534" i="3" s="1"/>
  <c r="BI532" i="3"/>
  <c r="BH532" i="3"/>
  <c r="BG532" i="3"/>
  <c r="BE532" i="3"/>
  <c r="T532" i="3"/>
  <c r="R532" i="3"/>
  <c r="P532" i="3"/>
  <c r="BK532" i="3"/>
  <c r="J532" i="3"/>
  <c r="BF532" i="3" s="1"/>
  <c r="BI530" i="3"/>
  <c r="BH530" i="3"/>
  <c r="BG530" i="3"/>
  <c r="BE530" i="3"/>
  <c r="T530" i="3"/>
  <c r="R530" i="3"/>
  <c r="P530" i="3"/>
  <c r="BK530" i="3"/>
  <c r="J530" i="3"/>
  <c r="BF530" i="3" s="1"/>
  <c r="BI528" i="3"/>
  <c r="BH528" i="3"/>
  <c r="BG528" i="3"/>
  <c r="BE528" i="3"/>
  <c r="T528" i="3"/>
  <c r="R528" i="3"/>
  <c r="P528" i="3"/>
  <c r="BK528" i="3"/>
  <c r="J528" i="3"/>
  <c r="BF528" i="3" s="1"/>
  <c r="BI526" i="3"/>
  <c r="BH526" i="3"/>
  <c r="BG526" i="3"/>
  <c r="BE526" i="3"/>
  <c r="T526" i="3"/>
  <c r="R526" i="3"/>
  <c r="P526" i="3"/>
  <c r="BK526" i="3"/>
  <c r="J526" i="3"/>
  <c r="BF526" i="3" s="1"/>
  <c r="BI525" i="3"/>
  <c r="BH525" i="3"/>
  <c r="BG525" i="3"/>
  <c r="BE525" i="3"/>
  <c r="T525" i="3"/>
  <c r="R525" i="3"/>
  <c r="P525" i="3"/>
  <c r="BK525" i="3"/>
  <c r="J525" i="3"/>
  <c r="BF525" i="3" s="1"/>
  <c r="BI523" i="3"/>
  <c r="BH523" i="3"/>
  <c r="BG523" i="3"/>
  <c r="BE523" i="3"/>
  <c r="T523" i="3"/>
  <c r="R523" i="3"/>
  <c r="P523" i="3"/>
  <c r="BK523" i="3"/>
  <c r="J523" i="3"/>
  <c r="BF523" i="3" s="1"/>
  <c r="BI521" i="3"/>
  <c r="BH521" i="3"/>
  <c r="BG521" i="3"/>
  <c r="BE521" i="3"/>
  <c r="T521" i="3"/>
  <c r="T520" i="3" s="1"/>
  <c r="R521" i="3"/>
  <c r="P521" i="3"/>
  <c r="BK521" i="3"/>
  <c r="J521" i="3"/>
  <c r="BF521" i="3" s="1"/>
  <c r="BI519" i="3"/>
  <c r="BH519" i="3"/>
  <c r="BG519" i="3"/>
  <c r="BE519" i="3"/>
  <c r="T519" i="3"/>
  <c r="R519" i="3"/>
  <c r="P519" i="3"/>
  <c r="BK519" i="3"/>
  <c r="J519" i="3"/>
  <c r="BF519" i="3" s="1"/>
  <c r="BI517" i="3"/>
  <c r="BH517" i="3"/>
  <c r="BG517" i="3"/>
  <c r="BE517" i="3"/>
  <c r="T517" i="3"/>
  <c r="R517" i="3"/>
  <c r="P517" i="3"/>
  <c r="BK517" i="3"/>
  <c r="J517" i="3"/>
  <c r="BF517" i="3" s="1"/>
  <c r="BI515" i="3"/>
  <c r="BH515" i="3"/>
  <c r="BG515" i="3"/>
  <c r="BE515" i="3"/>
  <c r="T515" i="3"/>
  <c r="R515" i="3"/>
  <c r="P515" i="3"/>
  <c r="BK515" i="3"/>
  <c r="J515" i="3"/>
  <c r="BF515" i="3" s="1"/>
  <c r="BI513" i="3"/>
  <c r="BH513" i="3"/>
  <c r="BG513" i="3"/>
  <c r="BE513" i="3"/>
  <c r="T513" i="3"/>
  <c r="R513" i="3"/>
  <c r="P513" i="3"/>
  <c r="BK513" i="3"/>
  <c r="J513" i="3"/>
  <c r="BF513" i="3" s="1"/>
  <c r="BI511" i="3"/>
  <c r="BH511" i="3"/>
  <c r="BG511" i="3"/>
  <c r="BE511" i="3"/>
  <c r="T511" i="3"/>
  <c r="R511" i="3"/>
  <c r="P511" i="3"/>
  <c r="BK511" i="3"/>
  <c r="J511" i="3"/>
  <c r="BF511" i="3" s="1"/>
  <c r="BI509" i="3"/>
  <c r="BH509" i="3"/>
  <c r="BG509" i="3"/>
  <c r="BE509" i="3"/>
  <c r="T509" i="3"/>
  <c r="T508" i="3" s="1"/>
  <c r="R509" i="3"/>
  <c r="R508" i="3" s="1"/>
  <c r="P509" i="3"/>
  <c r="BK509" i="3"/>
  <c r="J509" i="3"/>
  <c r="BF509" i="3" s="1"/>
  <c r="BI507" i="3"/>
  <c r="BH507" i="3"/>
  <c r="BG507" i="3"/>
  <c r="BE507" i="3"/>
  <c r="T507" i="3"/>
  <c r="R507" i="3"/>
  <c r="P507" i="3"/>
  <c r="BK507" i="3"/>
  <c r="J507" i="3"/>
  <c r="BF507" i="3" s="1"/>
  <c r="BI505" i="3"/>
  <c r="BH505" i="3"/>
  <c r="BG505" i="3"/>
  <c r="BE505" i="3"/>
  <c r="T505" i="3"/>
  <c r="R505" i="3"/>
  <c r="P505" i="3"/>
  <c r="BK505" i="3"/>
  <c r="J505" i="3"/>
  <c r="BF505" i="3" s="1"/>
  <c r="BI503" i="3"/>
  <c r="BH503" i="3"/>
  <c r="BG503" i="3"/>
  <c r="BE503" i="3"/>
  <c r="T503" i="3"/>
  <c r="R503" i="3"/>
  <c r="P503" i="3"/>
  <c r="BK503" i="3"/>
  <c r="J503" i="3"/>
  <c r="BF503" i="3" s="1"/>
  <c r="BI501" i="3"/>
  <c r="BH501" i="3"/>
  <c r="BG501" i="3"/>
  <c r="BE501" i="3"/>
  <c r="T501" i="3"/>
  <c r="R501" i="3"/>
  <c r="P501" i="3"/>
  <c r="BK501" i="3"/>
  <c r="J501" i="3"/>
  <c r="BF501" i="3" s="1"/>
  <c r="BI497" i="3"/>
  <c r="BH497" i="3"/>
  <c r="BG497" i="3"/>
  <c r="BE497" i="3"/>
  <c r="T497" i="3"/>
  <c r="R497" i="3"/>
  <c r="P497" i="3"/>
  <c r="BK497" i="3"/>
  <c r="J497" i="3"/>
  <c r="BF497" i="3" s="1"/>
  <c r="BI493" i="3"/>
  <c r="BH493" i="3"/>
  <c r="BG493" i="3"/>
  <c r="BE493" i="3"/>
  <c r="T493" i="3"/>
  <c r="R493" i="3"/>
  <c r="P493" i="3"/>
  <c r="BK493" i="3"/>
  <c r="J493" i="3"/>
  <c r="BF493" i="3" s="1"/>
  <c r="BI491" i="3"/>
  <c r="BH491" i="3"/>
  <c r="BG491" i="3"/>
  <c r="BE491" i="3"/>
  <c r="T491" i="3"/>
  <c r="R491" i="3"/>
  <c r="P491" i="3"/>
  <c r="BK491" i="3"/>
  <c r="J491" i="3"/>
  <c r="BF491" i="3" s="1"/>
  <c r="BI489" i="3"/>
  <c r="BH489" i="3"/>
  <c r="BG489" i="3"/>
  <c r="BE489" i="3"/>
  <c r="T489" i="3"/>
  <c r="R489" i="3"/>
  <c r="P489" i="3"/>
  <c r="BK489" i="3"/>
  <c r="J489" i="3"/>
  <c r="BF489" i="3" s="1"/>
  <c r="BI485" i="3"/>
  <c r="BH485" i="3"/>
  <c r="BG485" i="3"/>
  <c r="BE485" i="3"/>
  <c r="T485" i="3"/>
  <c r="R485" i="3"/>
  <c r="P485" i="3"/>
  <c r="BK485" i="3"/>
  <c r="J485" i="3"/>
  <c r="BF485" i="3"/>
  <c r="BI483" i="3"/>
  <c r="BH483" i="3"/>
  <c r="BG483" i="3"/>
  <c r="BE483" i="3"/>
  <c r="T483" i="3"/>
  <c r="R483" i="3"/>
  <c r="P483" i="3"/>
  <c r="BK483" i="3"/>
  <c r="J483" i="3"/>
  <c r="BF483" i="3" s="1"/>
  <c r="BI479" i="3"/>
  <c r="BH479" i="3"/>
  <c r="BG479" i="3"/>
  <c r="BE479" i="3"/>
  <c r="T479" i="3"/>
  <c r="R479" i="3"/>
  <c r="P479" i="3"/>
  <c r="BK479" i="3"/>
  <c r="J479" i="3"/>
  <c r="BF479" i="3" s="1"/>
  <c r="BI477" i="3"/>
  <c r="BH477" i="3"/>
  <c r="BG477" i="3"/>
  <c r="BE477" i="3"/>
  <c r="T477" i="3"/>
  <c r="R477" i="3"/>
  <c r="P477" i="3"/>
  <c r="P476" i="3" s="1"/>
  <c r="BK477" i="3"/>
  <c r="BK476" i="3" s="1"/>
  <c r="J476" i="3" s="1"/>
  <c r="J73" i="3" s="1"/>
  <c r="J477" i="3"/>
  <c r="BF477" i="3" s="1"/>
  <c r="BI474" i="3"/>
  <c r="BH474" i="3"/>
  <c r="BG474" i="3"/>
  <c r="BE474" i="3"/>
  <c r="T474" i="3"/>
  <c r="R474" i="3"/>
  <c r="P474" i="3"/>
  <c r="BK474" i="3"/>
  <c r="J474" i="3"/>
  <c r="BF474" i="3" s="1"/>
  <c r="BI473" i="3"/>
  <c r="BH473" i="3"/>
  <c r="BG473" i="3"/>
  <c r="BE473" i="3"/>
  <c r="T473" i="3"/>
  <c r="R473" i="3"/>
  <c r="P473" i="3"/>
  <c r="BK473" i="3"/>
  <c r="J473" i="3"/>
  <c r="BF473" i="3" s="1"/>
  <c r="BI471" i="3"/>
  <c r="BH471" i="3"/>
  <c r="BG471" i="3"/>
  <c r="BE471" i="3"/>
  <c r="T471" i="3"/>
  <c r="R471" i="3"/>
  <c r="P471" i="3"/>
  <c r="P470" i="3" s="1"/>
  <c r="BK471" i="3"/>
  <c r="BK470" i="3" s="1"/>
  <c r="J470" i="3" s="1"/>
  <c r="J72" i="3" s="1"/>
  <c r="J471" i="3"/>
  <c r="BF471" i="3"/>
  <c r="BI469" i="3"/>
  <c r="BH469" i="3"/>
  <c r="BG469" i="3"/>
  <c r="BE469" i="3"/>
  <c r="T469" i="3"/>
  <c r="R469" i="3"/>
  <c r="P469" i="3"/>
  <c r="BK469" i="3"/>
  <c r="J469" i="3"/>
  <c r="BF469" i="3" s="1"/>
  <c r="BI467" i="3"/>
  <c r="BH467" i="3"/>
  <c r="BG467" i="3"/>
  <c r="BE467" i="3"/>
  <c r="T467" i="3"/>
  <c r="R467" i="3"/>
  <c r="P467" i="3"/>
  <c r="BK467" i="3"/>
  <c r="J467" i="3"/>
  <c r="BF467" i="3" s="1"/>
  <c r="BI466" i="3"/>
  <c r="BH466" i="3"/>
  <c r="BG466" i="3"/>
  <c r="BE466" i="3"/>
  <c r="T466" i="3"/>
  <c r="R466" i="3"/>
  <c r="P466" i="3"/>
  <c r="BK466" i="3"/>
  <c r="J466" i="3"/>
  <c r="BF466" i="3" s="1"/>
  <c r="BI465" i="3"/>
  <c r="BH465" i="3"/>
  <c r="BG465" i="3"/>
  <c r="BE465" i="3"/>
  <c r="T465" i="3"/>
  <c r="R465" i="3"/>
  <c r="P465" i="3"/>
  <c r="BK465" i="3"/>
  <c r="J465" i="3"/>
  <c r="BF465" i="3" s="1"/>
  <c r="BI464" i="3"/>
  <c r="BH464" i="3"/>
  <c r="BG464" i="3"/>
  <c r="BE464" i="3"/>
  <c r="T464" i="3"/>
  <c r="T463" i="3" s="1"/>
  <c r="R464" i="3"/>
  <c r="R463" i="3" s="1"/>
  <c r="P464" i="3"/>
  <c r="BK464" i="3"/>
  <c r="J464" i="3"/>
  <c r="BF464" i="3"/>
  <c r="BI462" i="3"/>
  <c r="BH462" i="3"/>
  <c r="BG462" i="3"/>
  <c r="BE462" i="3"/>
  <c r="T462" i="3"/>
  <c r="R462" i="3"/>
  <c r="P462" i="3"/>
  <c r="BK462" i="3"/>
  <c r="J462" i="3"/>
  <c r="BF462" i="3" s="1"/>
  <c r="BI461" i="3"/>
  <c r="BH461" i="3"/>
  <c r="BG461" i="3"/>
  <c r="BE461" i="3"/>
  <c r="T461" i="3"/>
  <c r="T460" i="3" s="1"/>
  <c r="R461" i="3"/>
  <c r="P461" i="3"/>
  <c r="P460" i="3" s="1"/>
  <c r="BK461" i="3"/>
  <c r="J461" i="3"/>
  <c r="BF461" i="3"/>
  <c r="BI459" i="3"/>
  <c r="BH459" i="3"/>
  <c r="BG459" i="3"/>
  <c r="BE459" i="3"/>
  <c r="T459" i="3"/>
  <c r="T458" i="3" s="1"/>
  <c r="R459" i="3"/>
  <c r="R458" i="3" s="1"/>
  <c r="P459" i="3"/>
  <c r="P458" i="3" s="1"/>
  <c r="BK459" i="3"/>
  <c r="BK458" i="3" s="1"/>
  <c r="J458" i="3" s="1"/>
  <c r="J69" i="3" s="1"/>
  <c r="J459" i="3"/>
  <c r="BF459" i="3" s="1"/>
  <c r="BI457" i="3"/>
  <c r="BH457" i="3"/>
  <c r="BG457" i="3"/>
  <c r="BE457" i="3"/>
  <c r="T457" i="3"/>
  <c r="R457" i="3"/>
  <c r="P457" i="3"/>
  <c r="BK457" i="3"/>
  <c r="J457" i="3"/>
  <c r="BF457" i="3" s="1"/>
  <c r="BI454" i="3"/>
  <c r="BH454" i="3"/>
  <c r="BG454" i="3"/>
  <c r="BE454" i="3"/>
  <c r="T454" i="3"/>
  <c r="R454" i="3"/>
  <c r="P454" i="3"/>
  <c r="BK454" i="3"/>
  <c r="J454" i="3"/>
  <c r="BF454" i="3" s="1"/>
  <c r="BI452" i="3"/>
  <c r="BH452" i="3"/>
  <c r="BG452" i="3"/>
  <c r="BE452" i="3"/>
  <c r="T452" i="3"/>
  <c r="R452" i="3"/>
  <c r="P452" i="3"/>
  <c r="BK452" i="3"/>
  <c r="J452" i="3"/>
  <c r="BF452" i="3" s="1"/>
  <c r="BI450" i="3"/>
  <c r="BH450" i="3"/>
  <c r="BG450" i="3"/>
  <c r="BE450" i="3"/>
  <c r="T450" i="3"/>
  <c r="R450" i="3"/>
  <c r="P450" i="3"/>
  <c r="BK450" i="3"/>
  <c r="J450" i="3"/>
  <c r="BF450" i="3" s="1"/>
  <c r="BI448" i="3"/>
  <c r="BH448" i="3"/>
  <c r="BG448" i="3"/>
  <c r="BE448" i="3"/>
  <c r="T448" i="3"/>
  <c r="R448" i="3"/>
  <c r="P448" i="3"/>
  <c r="BK448" i="3"/>
  <c r="J448" i="3"/>
  <c r="BF448" i="3" s="1"/>
  <c r="BI445" i="3"/>
  <c r="BH445" i="3"/>
  <c r="BG445" i="3"/>
  <c r="BE445" i="3"/>
  <c r="T445" i="3"/>
  <c r="R445" i="3"/>
  <c r="P445" i="3"/>
  <c r="BK445" i="3"/>
  <c r="J445" i="3"/>
  <c r="BF445" i="3" s="1"/>
  <c r="BI442" i="3"/>
  <c r="BH442" i="3"/>
  <c r="BG442" i="3"/>
  <c r="BE442" i="3"/>
  <c r="T442" i="3"/>
  <c r="R442" i="3"/>
  <c r="P442" i="3"/>
  <c r="BK442" i="3"/>
  <c r="J442" i="3"/>
  <c r="BF442" i="3" s="1"/>
  <c r="BI439" i="3"/>
  <c r="BH439" i="3"/>
  <c r="BG439" i="3"/>
  <c r="BE439" i="3"/>
  <c r="T439" i="3"/>
  <c r="R439" i="3"/>
  <c r="P439" i="3"/>
  <c r="BK439" i="3"/>
  <c r="J439" i="3"/>
  <c r="BF439" i="3" s="1"/>
  <c r="BI434" i="3"/>
  <c r="BH434" i="3"/>
  <c r="BG434" i="3"/>
  <c r="BE434" i="3"/>
  <c r="T434" i="3"/>
  <c r="R434" i="3"/>
  <c r="P434" i="3"/>
  <c r="BK434" i="3"/>
  <c r="J434" i="3"/>
  <c r="BF434" i="3" s="1"/>
  <c r="BI432" i="3"/>
  <c r="BH432" i="3"/>
  <c r="BG432" i="3"/>
  <c r="BE432" i="3"/>
  <c r="T432" i="3"/>
  <c r="R432" i="3"/>
  <c r="P432" i="3"/>
  <c r="BK432" i="3"/>
  <c r="J432" i="3"/>
  <c r="BF432" i="3" s="1"/>
  <c r="BI430" i="3"/>
  <c r="BH430" i="3"/>
  <c r="BG430" i="3"/>
  <c r="BE430" i="3"/>
  <c r="T430" i="3"/>
  <c r="R430" i="3"/>
  <c r="P430" i="3"/>
  <c r="BK430" i="3"/>
  <c r="J430" i="3"/>
  <c r="BF430" i="3" s="1"/>
  <c r="BI428" i="3"/>
  <c r="BH428" i="3"/>
  <c r="BG428" i="3"/>
  <c r="BE428" i="3"/>
  <c r="T428" i="3"/>
  <c r="R428" i="3"/>
  <c r="P428" i="3"/>
  <c r="BK428" i="3"/>
  <c r="J428" i="3"/>
  <c r="BF428" i="3" s="1"/>
  <c r="BI425" i="3"/>
  <c r="BH425" i="3"/>
  <c r="BG425" i="3"/>
  <c r="BE425" i="3"/>
  <c r="T425" i="3"/>
  <c r="R425" i="3"/>
  <c r="P425" i="3"/>
  <c r="BK425" i="3"/>
  <c r="J425" i="3"/>
  <c r="BF425" i="3"/>
  <c r="BI421" i="3"/>
  <c r="BH421" i="3"/>
  <c r="BG421" i="3"/>
  <c r="BE421" i="3"/>
  <c r="T421" i="3"/>
  <c r="R421" i="3"/>
  <c r="P421" i="3"/>
  <c r="BK421" i="3"/>
  <c r="J421" i="3"/>
  <c r="BF421" i="3" s="1"/>
  <c r="BI419" i="3"/>
  <c r="BH419" i="3"/>
  <c r="BG419" i="3"/>
  <c r="BE419" i="3"/>
  <c r="T419" i="3"/>
  <c r="R419" i="3"/>
  <c r="R416" i="3" s="1"/>
  <c r="P419" i="3"/>
  <c r="P416" i="3" s="1"/>
  <c r="BK419" i="3"/>
  <c r="J419" i="3"/>
  <c r="BF419" i="3"/>
  <c r="BI417" i="3"/>
  <c r="BH417" i="3"/>
  <c r="BG417" i="3"/>
  <c r="BE417" i="3"/>
  <c r="T417" i="3"/>
  <c r="T416" i="3" s="1"/>
  <c r="R417" i="3"/>
  <c r="P417" i="3"/>
  <c r="BK417" i="3"/>
  <c r="J417" i="3"/>
  <c r="BF417" i="3" s="1"/>
  <c r="BI415" i="3"/>
  <c r="BH415" i="3"/>
  <c r="BG415" i="3"/>
  <c r="BE415" i="3"/>
  <c r="T415" i="3"/>
  <c r="R415" i="3"/>
  <c r="P415" i="3"/>
  <c r="BK415" i="3"/>
  <c r="J415" i="3"/>
  <c r="BF415" i="3"/>
  <c r="BI413" i="3"/>
  <c r="BH413" i="3"/>
  <c r="BG413" i="3"/>
  <c r="BE413" i="3"/>
  <c r="T413" i="3"/>
  <c r="R413" i="3"/>
  <c r="P413" i="3"/>
  <c r="BK413" i="3"/>
  <c r="J413" i="3"/>
  <c r="BF413" i="3"/>
  <c r="BI411" i="3"/>
  <c r="BH411" i="3"/>
  <c r="BG411" i="3"/>
  <c r="BE411" i="3"/>
  <c r="T411" i="3"/>
  <c r="R411" i="3"/>
  <c r="P411" i="3"/>
  <c r="BK411" i="3"/>
  <c r="J411" i="3"/>
  <c r="BF411" i="3" s="1"/>
  <c r="BI409" i="3"/>
  <c r="BH409" i="3"/>
  <c r="BG409" i="3"/>
  <c r="BE409" i="3"/>
  <c r="T409" i="3"/>
  <c r="R409" i="3"/>
  <c r="P409" i="3"/>
  <c r="BK409" i="3"/>
  <c r="J409" i="3"/>
  <c r="BF409" i="3" s="1"/>
  <c r="BI407" i="3"/>
  <c r="BH407" i="3"/>
  <c r="BG407" i="3"/>
  <c r="BE407" i="3"/>
  <c r="T407" i="3"/>
  <c r="R407" i="3"/>
  <c r="P407" i="3"/>
  <c r="BK407" i="3"/>
  <c r="J407" i="3"/>
  <c r="BF407" i="3"/>
  <c r="BI405" i="3"/>
  <c r="BH405" i="3"/>
  <c r="BG405" i="3"/>
  <c r="BE405" i="3"/>
  <c r="T405" i="3"/>
  <c r="R405" i="3"/>
  <c r="P405" i="3"/>
  <c r="BK405" i="3"/>
  <c r="J405" i="3"/>
  <c r="BF405" i="3" s="1"/>
  <c r="BI400" i="3"/>
  <c r="BH400" i="3"/>
  <c r="BG400" i="3"/>
  <c r="BE400" i="3"/>
  <c r="T400" i="3"/>
  <c r="R400" i="3"/>
  <c r="P400" i="3"/>
  <c r="BK400" i="3"/>
  <c r="J400" i="3"/>
  <c r="BF400" i="3" s="1"/>
  <c r="BI397" i="3"/>
  <c r="BH397" i="3"/>
  <c r="BG397" i="3"/>
  <c r="BE397" i="3"/>
  <c r="T397" i="3"/>
  <c r="R397" i="3"/>
  <c r="P397" i="3"/>
  <c r="BK397" i="3"/>
  <c r="J397" i="3"/>
  <c r="BF397" i="3"/>
  <c r="BI393" i="3"/>
  <c r="BH393" i="3"/>
  <c r="BG393" i="3"/>
  <c r="BE393" i="3"/>
  <c r="T393" i="3"/>
  <c r="R393" i="3"/>
  <c r="R392" i="3" s="1"/>
  <c r="P393" i="3"/>
  <c r="BK393" i="3"/>
  <c r="J393" i="3"/>
  <c r="BF393" i="3" s="1"/>
  <c r="BI390" i="3"/>
  <c r="BH390" i="3"/>
  <c r="BG390" i="3"/>
  <c r="BE390" i="3"/>
  <c r="T390" i="3"/>
  <c r="T389" i="3"/>
  <c r="R390" i="3"/>
  <c r="R389" i="3"/>
  <c r="P390" i="3"/>
  <c r="P389" i="3" s="1"/>
  <c r="BK390" i="3"/>
  <c r="BK389" i="3" s="1"/>
  <c r="J389" i="3" s="1"/>
  <c r="J65" i="3" s="1"/>
  <c r="J390" i="3"/>
  <c r="BF390" i="3" s="1"/>
  <c r="BI388" i="3"/>
  <c r="BH388" i="3"/>
  <c r="BG388" i="3"/>
  <c r="BE388" i="3"/>
  <c r="T388" i="3"/>
  <c r="R388" i="3"/>
  <c r="P388" i="3"/>
  <c r="BK388" i="3"/>
  <c r="J388" i="3"/>
  <c r="BF388" i="3" s="1"/>
  <c r="BI386" i="3"/>
  <c r="BH386" i="3"/>
  <c r="BG386" i="3"/>
  <c r="BE386" i="3"/>
  <c r="T386" i="3"/>
  <c r="R386" i="3"/>
  <c r="P386" i="3"/>
  <c r="BK386" i="3"/>
  <c r="J386" i="3"/>
  <c r="BF386" i="3" s="1"/>
  <c r="BI385" i="3"/>
  <c r="BH385" i="3"/>
  <c r="BG385" i="3"/>
  <c r="BE385" i="3"/>
  <c r="T385" i="3"/>
  <c r="R385" i="3"/>
  <c r="P385" i="3"/>
  <c r="BK385" i="3"/>
  <c r="J385" i="3"/>
  <c r="BF385" i="3"/>
  <c r="BI384" i="3"/>
  <c r="BH384" i="3"/>
  <c r="BG384" i="3"/>
  <c r="BE384" i="3"/>
  <c r="T384" i="3"/>
  <c r="T382" i="3" s="1"/>
  <c r="R384" i="3"/>
  <c r="R382" i="3" s="1"/>
  <c r="P384" i="3"/>
  <c r="BK384" i="3"/>
  <c r="J384" i="3"/>
  <c r="BF384" i="3"/>
  <c r="BI383" i="3"/>
  <c r="BH383" i="3"/>
  <c r="BG383" i="3"/>
  <c r="BE383" i="3"/>
  <c r="T383" i="3"/>
  <c r="R383" i="3"/>
  <c r="P383" i="3"/>
  <c r="P382" i="3" s="1"/>
  <c r="BK383" i="3"/>
  <c r="J383" i="3"/>
  <c r="BF383" i="3" s="1"/>
  <c r="BI380" i="3"/>
  <c r="BH380" i="3"/>
  <c r="BG380" i="3"/>
  <c r="BE380" i="3"/>
  <c r="T380" i="3"/>
  <c r="R380" i="3"/>
  <c r="P380" i="3"/>
  <c r="BK380" i="3"/>
  <c r="J380" i="3"/>
  <c r="BF380" i="3" s="1"/>
  <c r="BI379" i="3"/>
  <c r="BH379" i="3"/>
  <c r="BG379" i="3"/>
  <c r="BE379" i="3"/>
  <c r="T379" i="3"/>
  <c r="R379" i="3"/>
  <c r="P379" i="3"/>
  <c r="BK379" i="3"/>
  <c r="J379" i="3"/>
  <c r="BF379" i="3" s="1"/>
  <c r="BI377" i="3"/>
  <c r="BH377" i="3"/>
  <c r="BG377" i="3"/>
  <c r="BE377" i="3"/>
  <c r="T377" i="3"/>
  <c r="R377" i="3"/>
  <c r="P377" i="3"/>
  <c r="BK377" i="3"/>
  <c r="J377" i="3"/>
  <c r="BF377" i="3" s="1"/>
  <c r="BI372" i="3"/>
  <c r="BH372" i="3"/>
  <c r="BG372" i="3"/>
  <c r="BE372" i="3"/>
  <c r="T372" i="3"/>
  <c r="R372" i="3"/>
  <c r="P372" i="3"/>
  <c r="BK372" i="3"/>
  <c r="J372" i="3"/>
  <c r="BF372" i="3" s="1"/>
  <c r="BI368" i="3"/>
  <c r="BH368" i="3"/>
  <c r="BG368" i="3"/>
  <c r="BE368" i="3"/>
  <c r="T368" i="3"/>
  <c r="R368" i="3"/>
  <c r="P368" i="3"/>
  <c r="BK368" i="3"/>
  <c r="J368" i="3"/>
  <c r="BF368" i="3" s="1"/>
  <c r="BI366" i="3"/>
  <c r="BH366" i="3"/>
  <c r="BG366" i="3"/>
  <c r="BE366" i="3"/>
  <c r="T366" i="3"/>
  <c r="R366" i="3"/>
  <c r="P366" i="3"/>
  <c r="BK366" i="3"/>
  <c r="J366" i="3"/>
  <c r="BF366" i="3" s="1"/>
  <c r="BI364" i="3"/>
  <c r="BH364" i="3"/>
  <c r="BG364" i="3"/>
  <c r="BE364" i="3"/>
  <c r="T364" i="3"/>
  <c r="R364" i="3"/>
  <c r="P364" i="3"/>
  <c r="BK364" i="3"/>
  <c r="J364" i="3"/>
  <c r="BF364" i="3"/>
  <c r="BI362" i="3"/>
  <c r="BH362" i="3"/>
  <c r="BG362" i="3"/>
  <c r="BE362" i="3"/>
  <c r="T362" i="3"/>
  <c r="R362" i="3"/>
  <c r="P362" i="3"/>
  <c r="BK362" i="3"/>
  <c r="J362" i="3"/>
  <c r="BF362" i="3" s="1"/>
  <c r="BI358" i="3"/>
  <c r="BH358" i="3"/>
  <c r="BG358" i="3"/>
  <c r="BE358" i="3"/>
  <c r="T358" i="3"/>
  <c r="R358" i="3"/>
  <c r="P358" i="3"/>
  <c r="BK358" i="3"/>
  <c r="J358" i="3"/>
  <c r="BF358" i="3" s="1"/>
  <c r="BI356" i="3"/>
  <c r="BH356" i="3"/>
  <c r="BG356" i="3"/>
  <c r="BE356" i="3"/>
  <c r="T356" i="3"/>
  <c r="R356" i="3"/>
  <c r="P356" i="3"/>
  <c r="BK356" i="3"/>
  <c r="J356" i="3"/>
  <c r="BF356" i="3" s="1"/>
  <c r="BI352" i="3"/>
  <c r="BH352" i="3"/>
  <c r="BG352" i="3"/>
  <c r="BE352" i="3"/>
  <c r="T352" i="3"/>
  <c r="R352" i="3"/>
  <c r="P352" i="3"/>
  <c r="BK352" i="3"/>
  <c r="J352" i="3"/>
  <c r="BF352" i="3"/>
  <c r="BI350" i="3"/>
  <c r="BH350" i="3"/>
  <c r="BG350" i="3"/>
  <c r="BE350" i="3"/>
  <c r="T350" i="3"/>
  <c r="R350" i="3"/>
  <c r="P350" i="3"/>
  <c r="BK350" i="3"/>
  <c r="J350" i="3"/>
  <c r="BF350" i="3" s="1"/>
  <c r="BI348" i="3"/>
  <c r="BH348" i="3"/>
  <c r="BG348" i="3"/>
  <c r="BE348" i="3"/>
  <c r="T348" i="3"/>
  <c r="R348" i="3"/>
  <c r="P348" i="3"/>
  <c r="BK348" i="3"/>
  <c r="J348" i="3"/>
  <c r="BF348" i="3" s="1"/>
  <c r="BI343" i="3"/>
  <c r="BH343" i="3"/>
  <c r="BG343" i="3"/>
  <c r="BE343" i="3"/>
  <c r="T343" i="3"/>
  <c r="R343" i="3"/>
  <c r="P343" i="3"/>
  <c r="BK343" i="3"/>
  <c r="J343" i="3"/>
  <c r="BF343" i="3" s="1"/>
  <c r="BI341" i="3"/>
  <c r="BH341" i="3"/>
  <c r="BG341" i="3"/>
  <c r="BE341" i="3"/>
  <c r="T341" i="3"/>
  <c r="R341" i="3"/>
  <c r="P341" i="3"/>
  <c r="BK341" i="3"/>
  <c r="J341" i="3"/>
  <c r="BF341" i="3"/>
  <c r="BI337" i="3"/>
  <c r="BH337" i="3"/>
  <c r="BG337" i="3"/>
  <c r="BE337" i="3"/>
  <c r="T337" i="3"/>
  <c r="R337" i="3"/>
  <c r="P337" i="3"/>
  <c r="BK337" i="3"/>
  <c r="J337" i="3"/>
  <c r="BF337" i="3" s="1"/>
  <c r="BI335" i="3"/>
  <c r="BH335" i="3"/>
  <c r="BG335" i="3"/>
  <c r="BE335" i="3"/>
  <c r="T335" i="3"/>
  <c r="R335" i="3"/>
  <c r="P335" i="3"/>
  <c r="BK335" i="3"/>
  <c r="J335" i="3"/>
  <c r="BF335" i="3" s="1"/>
  <c r="BI333" i="3"/>
  <c r="BH333" i="3"/>
  <c r="BG333" i="3"/>
  <c r="BE333" i="3"/>
  <c r="T333" i="3"/>
  <c r="R333" i="3"/>
  <c r="P333" i="3"/>
  <c r="BK333" i="3"/>
  <c r="J333" i="3"/>
  <c r="BF333" i="3" s="1"/>
  <c r="BI331" i="3"/>
  <c r="BH331" i="3"/>
  <c r="BG331" i="3"/>
  <c r="BE331" i="3"/>
  <c r="T331" i="3"/>
  <c r="R331" i="3"/>
  <c r="P331" i="3"/>
  <c r="BK331" i="3"/>
  <c r="J331" i="3"/>
  <c r="BF331" i="3"/>
  <c r="BI329" i="3"/>
  <c r="BH329" i="3"/>
  <c r="BG329" i="3"/>
  <c r="BE329" i="3"/>
  <c r="T329" i="3"/>
  <c r="R329" i="3"/>
  <c r="P329" i="3"/>
  <c r="BK329" i="3"/>
  <c r="J329" i="3"/>
  <c r="BF329" i="3" s="1"/>
  <c r="BI327" i="3"/>
  <c r="BH327" i="3"/>
  <c r="BG327" i="3"/>
  <c r="BE327" i="3"/>
  <c r="T327" i="3"/>
  <c r="R327" i="3"/>
  <c r="P327" i="3"/>
  <c r="BK327" i="3"/>
  <c r="J327" i="3"/>
  <c r="BF327" i="3" s="1"/>
  <c r="BI325" i="3"/>
  <c r="BH325" i="3"/>
  <c r="BG325" i="3"/>
  <c r="BE325" i="3"/>
  <c r="T325" i="3"/>
  <c r="R325" i="3"/>
  <c r="P325" i="3"/>
  <c r="BK325" i="3"/>
  <c r="J325" i="3"/>
  <c r="BF325" i="3" s="1"/>
  <c r="BI321" i="3"/>
  <c r="BH321" i="3"/>
  <c r="BG321" i="3"/>
  <c r="BE321" i="3"/>
  <c r="T321" i="3"/>
  <c r="R321" i="3"/>
  <c r="P321" i="3"/>
  <c r="BK321" i="3"/>
  <c r="J321" i="3"/>
  <c r="BF321" i="3" s="1"/>
  <c r="BI320" i="3"/>
  <c r="BH320" i="3"/>
  <c r="BG320" i="3"/>
  <c r="BE320" i="3"/>
  <c r="T320" i="3"/>
  <c r="R320" i="3"/>
  <c r="P320" i="3"/>
  <c r="BK320" i="3"/>
  <c r="J320" i="3"/>
  <c r="BF320" i="3" s="1"/>
  <c r="BI318" i="3"/>
  <c r="BH318" i="3"/>
  <c r="BG318" i="3"/>
  <c r="BE318" i="3"/>
  <c r="T318" i="3"/>
  <c r="R318" i="3"/>
  <c r="P318" i="3"/>
  <c r="BK318" i="3"/>
  <c r="J318" i="3"/>
  <c r="BF318" i="3" s="1"/>
  <c r="BI316" i="3"/>
  <c r="BH316" i="3"/>
  <c r="BG316" i="3"/>
  <c r="BE316" i="3"/>
  <c r="T316" i="3"/>
  <c r="T315" i="3" s="1"/>
  <c r="R316" i="3"/>
  <c r="R315" i="3" s="1"/>
  <c r="P316" i="3"/>
  <c r="P315" i="3" s="1"/>
  <c r="BK316" i="3"/>
  <c r="J316" i="3"/>
  <c r="BF316" i="3" s="1"/>
  <c r="BI314" i="3"/>
  <c r="BH314" i="3"/>
  <c r="BG314" i="3"/>
  <c r="BE314" i="3"/>
  <c r="T314" i="3"/>
  <c r="R314" i="3"/>
  <c r="P314" i="3"/>
  <c r="BK314" i="3"/>
  <c r="J314" i="3"/>
  <c r="BF314" i="3"/>
  <c r="BI312" i="3"/>
  <c r="BH312" i="3"/>
  <c r="BG312" i="3"/>
  <c r="BE312" i="3"/>
  <c r="T312" i="3"/>
  <c r="R312" i="3"/>
  <c r="P312" i="3"/>
  <c r="BK312" i="3"/>
  <c r="J312" i="3"/>
  <c r="BF312" i="3"/>
  <c r="BI310" i="3"/>
  <c r="BH310" i="3"/>
  <c r="BG310" i="3"/>
  <c r="BE310" i="3"/>
  <c r="T310" i="3"/>
  <c r="R310" i="3"/>
  <c r="P310" i="3"/>
  <c r="BK310" i="3"/>
  <c r="J310" i="3"/>
  <c r="BF310" i="3" s="1"/>
  <c r="BI308" i="3"/>
  <c r="BH308" i="3"/>
  <c r="BG308" i="3"/>
  <c r="BE308" i="3"/>
  <c r="T308" i="3"/>
  <c r="R308" i="3"/>
  <c r="P308" i="3"/>
  <c r="BK308" i="3"/>
  <c r="J308" i="3"/>
  <c r="BF308" i="3"/>
  <c r="BI306" i="3"/>
  <c r="BH306" i="3"/>
  <c r="BG306" i="3"/>
  <c r="BE306" i="3"/>
  <c r="T306" i="3"/>
  <c r="R306" i="3"/>
  <c r="P306" i="3"/>
  <c r="BK306" i="3"/>
  <c r="J306" i="3"/>
  <c r="BF306" i="3" s="1"/>
  <c r="BI304" i="3"/>
  <c r="BH304" i="3"/>
  <c r="BG304" i="3"/>
  <c r="BE304" i="3"/>
  <c r="T304" i="3"/>
  <c r="R304" i="3"/>
  <c r="P304" i="3"/>
  <c r="BK304" i="3"/>
  <c r="J304" i="3"/>
  <c r="BF304" i="3" s="1"/>
  <c r="BI302" i="3"/>
  <c r="BH302" i="3"/>
  <c r="BG302" i="3"/>
  <c r="BE302" i="3"/>
  <c r="T302" i="3"/>
  <c r="R302" i="3"/>
  <c r="P302" i="3"/>
  <c r="BK302" i="3"/>
  <c r="J302" i="3"/>
  <c r="BF302" i="3" s="1"/>
  <c r="BI297" i="3"/>
  <c r="BH297" i="3"/>
  <c r="BG297" i="3"/>
  <c r="BE297" i="3"/>
  <c r="T297" i="3"/>
  <c r="R297" i="3"/>
  <c r="P297" i="3"/>
  <c r="BK297" i="3"/>
  <c r="J297" i="3"/>
  <c r="BF297" i="3"/>
  <c r="BI295" i="3"/>
  <c r="BH295" i="3"/>
  <c r="BG295" i="3"/>
  <c r="BE295" i="3"/>
  <c r="T295" i="3"/>
  <c r="R295" i="3"/>
  <c r="P295" i="3"/>
  <c r="BK295" i="3"/>
  <c r="J295" i="3"/>
  <c r="BF295" i="3"/>
  <c r="BI293" i="3"/>
  <c r="BH293" i="3"/>
  <c r="BG293" i="3"/>
  <c r="BE293" i="3"/>
  <c r="T293" i="3"/>
  <c r="R293" i="3"/>
  <c r="P293" i="3"/>
  <c r="BK293" i="3"/>
  <c r="J293" i="3"/>
  <c r="BF293" i="3"/>
  <c r="BI291" i="3"/>
  <c r="BH291" i="3"/>
  <c r="BG291" i="3"/>
  <c r="BE291" i="3"/>
  <c r="T291" i="3"/>
  <c r="R291" i="3"/>
  <c r="P291" i="3"/>
  <c r="BK291" i="3"/>
  <c r="J291" i="3"/>
  <c r="BF291" i="3" s="1"/>
  <c r="BI287" i="3"/>
  <c r="BH287" i="3"/>
  <c r="BG287" i="3"/>
  <c r="BE287" i="3"/>
  <c r="T287" i="3"/>
  <c r="R287" i="3"/>
  <c r="P287" i="3"/>
  <c r="BK287" i="3"/>
  <c r="J287" i="3"/>
  <c r="BF287" i="3"/>
  <c r="BI285" i="3"/>
  <c r="BH285" i="3"/>
  <c r="BG285" i="3"/>
  <c r="BE285" i="3"/>
  <c r="T285" i="3"/>
  <c r="R285" i="3"/>
  <c r="P285" i="3"/>
  <c r="BK285" i="3"/>
  <c r="J285" i="3"/>
  <c r="BF285" i="3"/>
  <c r="BI283" i="3"/>
  <c r="BH283" i="3"/>
  <c r="BG283" i="3"/>
  <c r="BE283" i="3"/>
  <c r="T283" i="3"/>
  <c r="R283" i="3"/>
  <c r="P283" i="3"/>
  <c r="BK283" i="3"/>
  <c r="J283" i="3"/>
  <c r="BF283" i="3"/>
  <c r="BI279" i="3"/>
  <c r="BH279" i="3"/>
  <c r="BG279" i="3"/>
  <c r="BE279" i="3"/>
  <c r="T279" i="3"/>
  <c r="R279" i="3"/>
  <c r="P279" i="3"/>
  <c r="BK279" i="3"/>
  <c r="J279" i="3"/>
  <c r="BF279" i="3" s="1"/>
  <c r="BI274" i="3"/>
  <c r="BH274" i="3"/>
  <c r="BG274" i="3"/>
  <c r="BE274" i="3"/>
  <c r="T274" i="3"/>
  <c r="R274" i="3"/>
  <c r="P274" i="3"/>
  <c r="BK274" i="3"/>
  <c r="J274" i="3"/>
  <c r="BF274" i="3"/>
  <c r="BI272" i="3"/>
  <c r="BH272" i="3"/>
  <c r="BG272" i="3"/>
  <c r="BE272" i="3"/>
  <c r="T272" i="3"/>
  <c r="R272" i="3"/>
  <c r="P272" i="3"/>
  <c r="BK272" i="3"/>
  <c r="J272" i="3"/>
  <c r="BF272" i="3"/>
  <c r="BI270" i="3"/>
  <c r="BH270" i="3"/>
  <c r="BG270" i="3"/>
  <c r="BE270" i="3"/>
  <c r="T270" i="3"/>
  <c r="R270" i="3"/>
  <c r="P270" i="3"/>
  <c r="BK270" i="3"/>
  <c r="J270" i="3"/>
  <c r="BF270" i="3"/>
  <c r="BI266" i="3"/>
  <c r="BH266" i="3"/>
  <c r="BG266" i="3"/>
  <c r="BE266" i="3"/>
  <c r="T266" i="3"/>
  <c r="R266" i="3"/>
  <c r="P266" i="3"/>
  <c r="BK266" i="3"/>
  <c r="J266" i="3"/>
  <c r="BF266" i="3" s="1"/>
  <c r="BI264" i="3"/>
  <c r="BH264" i="3"/>
  <c r="BG264" i="3"/>
  <c r="BE264" i="3"/>
  <c r="T264" i="3"/>
  <c r="R264" i="3"/>
  <c r="P264" i="3"/>
  <c r="BK264" i="3"/>
  <c r="J264" i="3"/>
  <c r="BF264" i="3" s="1"/>
  <c r="BI262" i="3"/>
  <c r="BH262" i="3"/>
  <c r="BG262" i="3"/>
  <c r="BE262" i="3"/>
  <c r="T262" i="3"/>
  <c r="R262" i="3"/>
  <c r="P262" i="3"/>
  <c r="BK262" i="3"/>
  <c r="J262" i="3"/>
  <c r="BF262" i="3"/>
  <c r="BI257" i="3"/>
  <c r="BH257" i="3"/>
  <c r="BG257" i="3"/>
  <c r="BE257" i="3"/>
  <c r="T257" i="3"/>
  <c r="R257" i="3"/>
  <c r="P257" i="3"/>
  <c r="BK257" i="3"/>
  <c r="J257" i="3"/>
  <c r="BF257" i="3"/>
  <c r="BI255" i="3"/>
  <c r="BH255" i="3"/>
  <c r="BG255" i="3"/>
  <c r="BE255" i="3"/>
  <c r="T255" i="3"/>
  <c r="R255" i="3"/>
  <c r="P255" i="3"/>
  <c r="BK255" i="3"/>
  <c r="J255" i="3"/>
  <c r="BF255" i="3" s="1"/>
  <c r="BI252" i="3"/>
  <c r="BH252" i="3"/>
  <c r="BG252" i="3"/>
  <c r="BE252" i="3"/>
  <c r="T252" i="3"/>
  <c r="R252" i="3"/>
  <c r="P252" i="3"/>
  <c r="BK252" i="3"/>
  <c r="J252" i="3"/>
  <c r="BF252" i="3"/>
  <c r="BI250" i="3"/>
  <c r="BH250" i="3"/>
  <c r="BG250" i="3"/>
  <c r="BE250" i="3"/>
  <c r="T250" i="3"/>
  <c r="R250" i="3"/>
  <c r="P250" i="3"/>
  <c r="BK250" i="3"/>
  <c r="J250" i="3"/>
  <c r="BF250" i="3"/>
  <c r="BI248" i="3"/>
  <c r="BH248" i="3"/>
  <c r="BG248" i="3"/>
  <c r="BE248" i="3"/>
  <c r="T248" i="3"/>
  <c r="R248" i="3"/>
  <c r="P248" i="3"/>
  <c r="BK248" i="3"/>
  <c r="J248" i="3"/>
  <c r="BF248" i="3"/>
  <c r="BI246" i="3"/>
  <c r="BH246" i="3"/>
  <c r="BG246" i="3"/>
  <c r="BE246" i="3"/>
  <c r="T246" i="3"/>
  <c r="R246" i="3"/>
  <c r="P246" i="3"/>
  <c r="BK246" i="3"/>
  <c r="J246" i="3"/>
  <c r="BF246" i="3" s="1"/>
  <c r="BI244" i="3"/>
  <c r="BH244" i="3"/>
  <c r="BG244" i="3"/>
  <c r="BE244" i="3"/>
  <c r="T244" i="3"/>
  <c r="R244" i="3"/>
  <c r="P244" i="3"/>
  <c r="BK244" i="3"/>
  <c r="J244" i="3"/>
  <c r="BF244" i="3"/>
  <c r="BI242" i="3"/>
  <c r="BH242" i="3"/>
  <c r="BG242" i="3"/>
  <c r="BE242" i="3"/>
  <c r="T242" i="3"/>
  <c r="R242" i="3"/>
  <c r="P242" i="3"/>
  <c r="BK242" i="3"/>
  <c r="J242" i="3"/>
  <c r="BF242" i="3" s="1"/>
  <c r="BI239" i="3"/>
  <c r="BH239" i="3"/>
  <c r="BG239" i="3"/>
  <c r="BE239" i="3"/>
  <c r="T239" i="3"/>
  <c r="R239" i="3"/>
  <c r="P239" i="3"/>
  <c r="BK239" i="3"/>
  <c r="J239" i="3"/>
  <c r="BF239" i="3"/>
  <c r="BI237" i="3"/>
  <c r="BH237" i="3"/>
  <c r="BG237" i="3"/>
  <c r="BE237" i="3"/>
  <c r="T237" i="3"/>
  <c r="R237" i="3"/>
  <c r="P237" i="3"/>
  <c r="BK237" i="3"/>
  <c r="J237" i="3"/>
  <c r="BF237" i="3" s="1"/>
  <c r="BI235" i="3"/>
  <c r="BH235" i="3"/>
  <c r="BG235" i="3"/>
  <c r="BE235" i="3"/>
  <c r="T235" i="3"/>
  <c r="R235" i="3"/>
  <c r="P235" i="3"/>
  <c r="BK235" i="3"/>
  <c r="J235" i="3"/>
  <c r="BF235" i="3"/>
  <c r="BI233" i="3"/>
  <c r="BH233" i="3"/>
  <c r="BG233" i="3"/>
  <c r="BE233" i="3"/>
  <c r="T233" i="3"/>
  <c r="R233" i="3"/>
  <c r="P233" i="3"/>
  <c r="BK233" i="3"/>
  <c r="J233" i="3"/>
  <c r="BF233" i="3"/>
  <c r="BI231" i="3"/>
  <c r="BH231" i="3"/>
  <c r="BG231" i="3"/>
  <c r="BE231" i="3"/>
  <c r="T231" i="3"/>
  <c r="R231" i="3"/>
  <c r="P231" i="3"/>
  <c r="BK231" i="3"/>
  <c r="J231" i="3"/>
  <c r="BF231" i="3"/>
  <c r="BI229" i="3"/>
  <c r="BH229" i="3"/>
  <c r="BG229" i="3"/>
  <c r="BE229" i="3"/>
  <c r="T229" i="3"/>
  <c r="R229" i="3"/>
  <c r="P229" i="3"/>
  <c r="BK229" i="3"/>
  <c r="J229" i="3"/>
  <c r="BF229" i="3" s="1"/>
  <c r="BI227" i="3"/>
  <c r="BH227" i="3"/>
  <c r="BG227" i="3"/>
  <c r="BE227" i="3"/>
  <c r="T227" i="3"/>
  <c r="R227" i="3"/>
  <c r="P227" i="3"/>
  <c r="BK227" i="3"/>
  <c r="J227" i="3"/>
  <c r="BF227" i="3"/>
  <c r="BI225" i="3"/>
  <c r="BH225" i="3"/>
  <c r="BG225" i="3"/>
  <c r="BE225" i="3"/>
  <c r="T225" i="3"/>
  <c r="R225" i="3"/>
  <c r="P225" i="3"/>
  <c r="BK225" i="3"/>
  <c r="J225" i="3"/>
  <c r="BF225" i="3"/>
  <c r="BI223" i="3"/>
  <c r="BH223" i="3"/>
  <c r="BG223" i="3"/>
  <c r="BE223" i="3"/>
  <c r="T223" i="3"/>
  <c r="R223" i="3"/>
  <c r="P223" i="3"/>
  <c r="BK223" i="3"/>
  <c r="J223" i="3"/>
  <c r="BF223" i="3" s="1"/>
  <c r="BI221" i="3"/>
  <c r="BH221" i="3"/>
  <c r="BG221" i="3"/>
  <c r="BE221" i="3"/>
  <c r="T221" i="3"/>
  <c r="R221" i="3"/>
  <c r="P221" i="3"/>
  <c r="BK221" i="3"/>
  <c r="J221" i="3"/>
  <c r="BF221" i="3" s="1"/>
  <c r="BI219" i="3"/>
  <c r="BH219" i="3"/>
  <c r="BG219" i="3"/>
  <c r="BE219" i="3"/>
  <c r="T219" i="3"/>
  <c r="R219" i="3"/>
  <c r="P219" i="3"/>
  <c r="BK219" i="3"/>
  <c r="J219" i="3"/>
  <c r="BF219" i="3" s="1"/>
  <c r="BI217" i="3"/>
  <c r="BH217" i="3"/>
  <c r="BG217" i="3"/>
  <c r="BE217" i="3"/>
  <c r="T217" i="3"/>
  <c r="R217" i="3"/>
  <c r="P217" i="3"/>
  <c r="BK217" i="3"/>
  <c r="J217" i="3"/>
  <c r="BF217" i="3"/>
  <c r="BI213" i="3"/>
  <c r="BH213" i="3"/>
  <c r="BG213" i="3"/>
  <c r="BE213" i="3"/>
  <c r="T213" i="3"/>
  <c r="R213" i="3"/>
  <c r="P213" i="3"/>
  <c r="BK213" i="3"/>
  <c r="J213" i="3"/>
  <c r="BF213" i="3"/>
  <c r="BI211" i="3"/>
  <c r="BH211" i="3"/>
  <c r="BG211" i="3"/>
  <c r="BE211" i="3"/>
  <c r="T211" i="3"/>
  <c r="R211" i="3"/>
  <c r="P211" i="3"/>
  <c r="BK211" i="3"/>
  <c r="J211" i="3"/>
  <c r="BF211" i="3" s="1"/>
  <c r="BI209" i="3"/>
  <c r="BH209" i="3"/>
  <c r="BG209" i="3"/>
  <c r="BE209" i="3"/>
  <c r="T209" i="3"/>
  <c r="R209" i="3"/>
  <c r="P209" i="3"/>
  <c r="BK209" i="3"/>
  <c r="J209" i="3"/>
  <c r="BF209" i="3"/>
  <c r="BI207" i="3"/>
  <c r="BH207" i="3"/>
  <c r="BG207" i="3"/>
  <c r="BE207" i="3"/>
  <c r="T207" i="3"/>
  <c r="R207" i="3"/>
  <c r="P207" i="3"/>
  <c r="BK207" i="3"/>
  <c r="J207" i="3"/>
  <c r="BF207" i="3"/>
  <c r="BI205" i="3"/>
  <c r="BH205" i="3"/>
  <c r="BG205" i="3"/>
  <c r="BE205" i="3"/>
  <c r="T205" i="3"/>
  <c r="R205" i="3"/>
  <c r="P205" i="3"/>
  <c r="BK205" i="3"/>
  <c r="J205" i="3"/>
  <c r="BF205" i="3"/>
  <c r="BI203" i="3"/>
  <c r="BH203" i="3"/>
  <c r="BG203" i="3"/>
  <c r="BE203" i="3"/>
  <c r="T203" i="3"/>
  <c r="R203" i="3"/>
  <c r="P203" i="3"/>
  <c r="BK203" i="3"/>
  <c r="J203" i="3"/>
  <c r="BF203" i="3" s="1"/>
  <c r="BI198" i="3"/>
  <c r="BH198" i="3"/>
  <c r="BG198" i="3"/>
  <c r="BE198" i="3"/>
  <c r="T198" i="3"/>
  <c r="R198" i="3"/>
  <c r="P198" i="3"/>
  <c r="BK198" i="3"/>
  <c r="J198" i="3"/>
  <c r="BF198" i="3"/>
  <c r="BI196" i="3"/>
  <c r="BH196" i="3"/>
  <c r="BG196" i="3"/>
  <c r="BE196" i="3"/>
  <c r="T196" i="3"/>
  <c r="R196" i="3"/>
  <c r="P196" i="3"/>
  <c r="BK196" i="3"/>
  <c r="J196" i="3"/>
  <c r="BF196" i="3"/>
  <c r="BI192" i="3"/>
  <c r="BH192" i="3"/>
  <c r="BG192" i="3"/>
  <c r="BE192" i="3"/>
  <c r="T192" i="3"/>
  <c r="T182" i="3" s="1"/>
  <c r="R192" i="3"/>
  <c r="P192" i="3"/>
  <c r="BK192" i="3"/>
  <c r="J192" i="3"/>
  <c r="BF192" i="3" s="1"/>
  <c r="BI188" i="3"/>
  <c r="BH188" i="3"/>
  <c r="BG188" i="3"/>
  <c r="BE188" i="3"/>
  <c r="T188" i="3"/>
  <c r="R188" i="3"/>
  <c r="P188" i="3"/>
  <c r="BK188" i="3"/>
  <c r="J188" i="3"/>
  <c r="BF188" i="3" s="1"/>
  <c r="BI183" i="3"/>
  <c r="BH183" i="3"/>
  <c r="BG183" i="3"/>
  <c r="BE183" i="3"/>
  <c r="T183" i="3"/>
  <c r="R183" i="3"/>
  <c r="R182" i="3" s="1"/>
  <c r="P183" i="3"/>
  <c r="P182" i="3"/>
  <c r="BK183" i="3"/>
  <c r="J183" i="3"/>
  <c r="BF183" i="3" s="1"/>
  <c r="BI180" i="3"/>
  <c r="BH180" i="3"/>
  <c r="BG180" i="3"/>
  <c r="BE180" i="3"/>
  <c r="T180" i="3"/>
  <c r="T173" i="3" s="1"/>
  <c r="R180" i="3"/>
  <c r="P180" i="3"/>
  <c r="BK180" i="3"/>
  <c r="J180" i="3"/>
  <c r="BF180" i="3" s="1"/>
  <c r="BI178" i="3"/>
  <c r="BH178" i="3"/>
  <c r="BG178" i="3"/>
  <c r="BE178" i="3"/>
  <c r="T178" i="3"/>
  <c r="R178" i="3"/>
  <c r="P178" i="3"/>
  <c r="BK178" i="3"/>
  <c r="J178" i="3"/>
  <c r="BF178" i="3"/>
  <c r="BI176" i="3"/>
  <c r="BH176" i="3"/>
  <c r="BG176" i="3"/>
  <c r="BE176" i="3"/>
  <c r="T176" i="3"/>
  <c r="R176" i="3"/>
  <c r="P176" i="3"/>
  <c r="BK176" i="3"/>
  <c r="J176" i="3"/>
  <c r="BF176" i="3" s="1"/>
  <c r="BI174" i="3"/>
  <c r="BH174" i="3"/>
  <c r="BG174" i="3"/>
  <c r="BE174" i="3"/>
  <c r="T174" i="3"/>
  <c r="R174" i="3"/>
  <c r="R173" i="3" s="1"/>
  <c r="P174" i="3"/>
  <c r="P173" i="3" s="1"/>
  <c r="BK174" i="3"/>
  <c r="J174" i="3"/>
  <c r="BF174" i="3" s="1"/>
  <c r="BI170" i="3"/>
  <c r="BH170" i="3"/>
  <c r="BG170" i="3"/>
  <c r="BE170" i="3"/>
  <c r="T170" i="3"/>
  <c r="R170" i="3"/>
  <c r="P170" i="3"/>
  <c r="BK170" i="3"/>
  <c r="J170" i="3"/>
  <c r="BF170" i="3"/>
  <c r="BI167" i="3"/>
  <c r="BH167" i="3"/>
  <c r="BG167" i="3"/>
  <c r="BE167" i="3"/>
  <c r="T167" i="3"/>
  <c r="R167" i="3"/>
  <c r="P167" i="3"/>
  <c r="P158" i="3" s="1"/>
  <c r="BK167" i="3"/>
  <c r="J167" i="3"/>
  <c r="BF167" i="3"/>
  <c r="BI165" i="3"/>
  <c r="BH165" i="3"/>
  <c r="BG165" i="3"/>
  <c r="BE165" i="3"/>
  <c r="T165" i="3"/>
  <c r="R165" i="3"/>
  <c r="P165" i="3"/>
  <c r="BK165" i="3"/>
  <c r="J165" i="3"/>
  <c r="BF165" i="3"/>
  <c r="BI163" i="3"/>
  <c r="BH163" i="3"/>
  <c r="BG163" i="3"/>
  <c r="BE163" i="3"/>
  <c r="T163" i="3"/>
  <c r="R163" i="3"/>
  <c r="P163" i="3"/>
  <c r="BK163" i="3"/>
  <c r="J163" i="3"/>
  <c r="BF163" i="3" s="1"/>
  <c r="BI161" i="3"/>
  <c r="BH161" i="3"/>
  <c r="BG161" i="3"/>
  <c r="BE161" i="3"/>
  <c r="T161" i="3"/>
  <c r="R161" i="3"/>
  <c r="P161" i="3"/>
  <c r="BK161" i="3"/>
  <c r="J161" i="3"/>
  <c r="BF161" i="3" s="1"/>
  <c r="BI159" i="3"/>
  <c r="BH159" i="3"/>
  <c r="BG159" i="3"/>
  <c r="BE159" i="3"/>
  <c r="T159" i="3"/>
  <c r="T158" i="3" s="1"/>
  <c r="R159" i="3"/>
  <c r="R158" i="3"/>
  <c r="P159" i="3"/>
  <c r="BK159" i="3"/>
  <c r="J159" i="3"/>
  <c r="BF159" i="3" s="1"/>
  <c r="BI154" i="3"/>
  <c r="BH154" i="3"/>
  <c r="BG154" i="3"/>
  <c r="BE154" i="3"/>
  <c r="T154" i="3"/>
  <c r="R154" i="3"/>
  <c r="P154" i="3"/>
  <c r="BK154" i="3"/>
  <c r="J154" i="3"/>
  <c r="BF154" i="3"/>
  <c r="BI152" i="3"/>
  <c r="BH152" i="3"/>
  <c r="BG152" i="3"/>
  <c r="BE152" i="3"/>
  <c r="T152" i="3"/>
  <c r="R152" i="3"/>
  <c r="P152" i="3"/>
  <c r="BK152" i="3"/>
  <c r="J152" i="3"/>
  <c r="BF152" i="3" s="1"/>
  <c r="BI148" i="3"/>
  <c r="BH148" i="3"/>
  <c r="BG148" i="3"/>
  <c r="BE148" i="3"/>
  <c r="T148" i="3"/>
  <c r="R148" i="3"/>
  <c r="P148" i="3"/>
  <c r="BK148" i="3"/>
  <c r="J148" i="3"/>
  <c r="BF148" i="3" s="1"/>
  <c r="BI146" i="3"/>
  <c r="BH146" i="3"/>
  <c r="BG146" i="3"/>
  <c r="BE146" i="3"/>
  <c r="T146" i="3"/>
  <c r="R146" i="3"/>
  <c r="P146" i="3"/>
  <c r="BK146" i="3"/>
  <c r="J146" i="3"/>
  <c r="BF146" i="3" s="1"/>
  <c r="BI144" i="3"/>
  <c r="BH144" i="3"/>
  <c r="BG144" i="3"/>
  <c r="BE144" i="3"/>
  <c r="T144" i="3"/>
  <c r="R144" i="3"/>
  <c r="P144" i="3"/>
  <c r="BK144" i="3"/>
  <c r="J144" i="3"/>
  <c r="BF144" i="3"/>
  <c r="BI140" i="3"/>
  <c r="BH140" i="3"/>
  <c r="BG140" i="3"/>
  <c r="BE140" i="3"/>
  <c r="T140" i="3"/>
  <c r="R140" i="3"/>
  <c r="P140" i="3"/>
  <c r="BK140" i="3"/>
  <c r="J140" i="3"/>
  <c r="BF140" i="3" s="1"/>
  <c r="BI138" i="3"/>
  <c r="BH138" i="3"/>
  <c r="BG138" i="3"/>
  <c r="BE138" i="3"/>
  <c r="T138" i="3"/>
  <c r="R138" i="3"/>
  <c r="P138" i="3"/>
  <c r="BK138" i="3"/>
  <c r="J138" i="3"/>
  <c r="BF138" i="3" s="1"/>
  <c r="BI136" i="3"/>
  <c r="BH136" i="3"/>
  <c r="BG136" i="3"/>
  <c r="BE136" i="3"/>
  <c r="T136" i="3"/>
  <c r="R136" i="3"/>
  <c r="P136" i="3"/>
  <c r="BK136" i="3"/>
  <c r="J136" i="3"/>
  <c r="BF136" i="3" s="1"/>
  <c r="BI132" i="3"/>
  <c r="BH132" i="3"/>
  <c r="BG132" i="3"/>
  <c r="BE132" i="3"/>
  <c r="T132" i="3"/>
  <c r="R132" i="3"/>
  <c r="P132" i="3"/>
  <c r="BK132" i="3"/>
  <c r="J132" i="3"/>
  <c r="BF132" i="3"/>
  <c r="BI130" i="3"/>
  <c r="BH130" i="3"/>
  <c r="BG130" i="3"/>
  <c r="BE130" i="3"/>
  <c r="T130" i="3"/>
  <c r="R130" i="3"/>
  <c r="P130" i="3"/>
  <c r="BK130" i="3"/>
  <c r="J130" i="3"/>
  <c r="BF130" i="3" s="1"/>
  <c r="BI128" i="3"/>
  <c r="BH128" i="3"/>
  <c r="BG128" i="3"/>
  <c r="BE128" i="3"/>
  <c r="T128" i="3"/>
  <c r="R128" i="3"/>
  <c r="P128" i="3"/>
  <c r="BK128" i="3"/>
  <c r="J128" i="3"/>
  <c r="BF128" i="3" s="1"/>
  <c r="BI124" i="3"/>
  <c r="BH124" i="3"/>
  <c r="BG124" i="3"/>
  <c r="BE124" i="3"/>
  <c r="T124" i="3"/>
  <c r="T123" i="3" s="1"/>
  <c r="R124" i="3"/>
  <c r="R123" i="3" s="1"/>
  <c r="P124" i="3"/>
  <c r="P123" i="3" s="1"/>
  <c r="BK124" i="3"/>
  <c r="J124" i="3"/>
  <c r="BF124" i="3" s="1"/>
  <c r="BI121" i="3"/>
  <c r="BH121" i="3"/>
  <c r="BG121" i="3"/>
  <c r="BE121" i="3"/>
  <c r="T121" i="3"/>
  <c r="R121" i="3"/>
  <c r="P121" i="3"/>
  <c r="BK121" i="3"/>
  <c r="J121" i="3"/>
  <c r="BF121" i="3"/>
  <c r="BI119" i="3"/>
  <c r="BH119" i="3"/>
  <c r="BG119" i="3"/>
  <c r="BE119" i="3"/>
  <c r="T119" i="3"/>
  <c r="R119" i="3"/>
  <c r="P119" i="3"/>
  <c r="BK119" i="3"/>
  <c r="J119" i="3"/>
  <c r="BF119" i="3" s="1"/>
  <c r="BI117" i="3"/>
  <c r="BH117" i="3"/>
  <c r="BG117" i="3"/>
  <c r="BE117" i="3"/>
  <c r="T117" i="3"/>
  <c r="R117" i="3"/>
  <c r="P117" i="3"/>
  <c r="BK117" i="3"/>
  <c r="J117" i="3"/>
  <c r="BF117" i="3" s="1"/>
  <c r="BI115" i="3"/>
  <c r="BH115" i="3"/>
  <c r="BG115" i="3"/>
  <c r="BE115" i="3"/>
  <c r="T115" i="3"/>
  <c r="R115" i="3"/>
  <c r="P115" i="3"/>
  <c r="BK115" i="3"/>
  <c r="J115" i="3"/>
  <c r="BF115" i="3"/>
  <c r="BI110" i="3"/>
  <c r="BH110" i="3"/>
  <c r="BG110" i="3"/>
  <c r="BE110" i="3"/>
  <c r="T110" i="3"/>
  <c r="R110" i="3"/>
  <c r="P110" i="3"/>
  <c r="BK110" i="3"/>
  <c r="J110" i="3"/>
  <c r="BF110" i="3"/>
  <c r="BI108" i="3"/>
  <c r="BH108" i="3"/>
  <c r="BG108" i="3"/>
  <c r="BE108" i="3"/>
  <c r="T108" i="3"/>
  <c r="T105" i="3" s="1"/>
  <c r="R108" i="3"/>
  <c r="P108" i="3"/>
  <c r="BK108" i="3"/>
  <c r="J108" i="3"/>
  <c r="BF108" i="3" s="1"/>
  <c r="BI106" i="3"/>
  <c r="BH106" i="3"/>
  <c r="BG106" i="3"/>
  <c r="BE106" i="3"/>
  <c r="T106" i="3"/>
  <c r="R106" i="3"/>
  <c r="R105" i="3" s="1"/>
  <c r="P106" i="3"/>
  <c r="P105" i="3"/>
  <c r="BK106" i="3"/>
  <c r="J106" i="3"/>
  <c r="BF106" i="3" s="1"/>
  <c r="J99" i="3"/>
  <c r="F99" i="3"/>
  <c r="F97" i="3"/>
  <c r="E95" i="3"/>
  <c r="J51" i="3"/>
  <c r="F51" i="3"/>
  <c r="F49" i="3"/>
  <c r="E47" i="3"/>
  <c r="J18" i="3"/>
  <c r="E18" i="3"/>
  <c r="F52" i="3" s="1"/>
  <c r="J17" i="3"/>
  <c r="J12" i="3"/>
  <c r="J49" i="3" s="1"/>
  <c r="E7" i="3"/>
  <c r="E45" i="3" s="1"/>
  <c r="E93" i="3"/>
  <c r="AY52" i="1"/>
  <c r="AX52" i="1"/>
  <c r="BI879" i="2"/>
  <c r="BH879" i="2"/>
  <c r="BG879" i="2"/>
  <c r="BE879" i="2"/>
  <c r="T879" i="2"/>
  <c r="T878" i="2" s="1"/>
  <c r="R879" i="2"/>
  <c r="R878" i="2" s="1"/>
  <c r="P879" i="2"/>
  <c r="P878" i="2" s="1"/>
  <c r="BK879" i="2"/>
  <c r="BK878" i="2" s="1"/>
  <c r="J878" i="2" s="1"/>
  <c r="J83" i="2" s="1"/>
  <c r="J879" i="2"/>
  <c r="BF879" i="2"/>
  <c r="BI874" i="2"/>
  <c r="BH874" i="2"/>
  <c r="BG874" i="2"/>
  <c r="BE874" i="2"/>
  <c r="T874" i="2"/>
  <c r="T873" i="2" s="1"/>
  <c r="R874" i="2"/>
  <c r="R873" i="2" s="1"/>
  <c r="P874" i="2"/>
  <c r="P873" i="2" s="1"/>
  <c r="BK874" i="2"/>
  <c r="BK873" i="2" s="1"/>
  <c r="J873" i="2" s="1"/>
  <c r="J82" i="2" s="1"/>
  <c r="J874" i="2"/>
  <c r="BF874" i="2"/>
  <c r="BI871" i="2"/>
  <c r="BH871" i="2"/>
  <c r="BG871" i="2"/>
  <c r="BE871" i="2"/>
  <c r="T871" i="2"/>
  <c r="R871" i="2"/>
  <c r="P871" i="2"/>
  <c r="BK871" i="2"/>
  <c r="J871" i="2"/>
  <c r="BF871" i="2" s="1"/>
  <c r="BI869" i="2"/>
  <c r="BH869" i="2"/>
  <c r="BG869" i="2"/>
  <c r="BE869" i="2"/>
  <c r="T869" i="2"/>
  <c r="R869" i="2"/>
  <c r="P869" i="2"/>
  <c r="BK869" i="2"/>
  <c r="J869" i="2"/>
  <c r="BF869" i="2" s="1"/>
  <c r="BI864" i="2"/>
  <c r="BH864" i="2"/>
  <c r="BG864" i="2"/>
  <c r="BE864" i="2"/>
  <c r="T864" i="2"/>
  <c r="R864" i="2"/>
  <c r="P864" i="2"/>
  <c r="P863" i="2" s="1"/>
  <c r="BK864" i="2"/>
  <c r="BK863" i="2" s="1"/>
  <c r="J863" i="2" s="1"/>
  <c r="J81" i="2" s="1"/>
  <c r="J864" i="2"/>
  <c r="BF864" i="2" s="1"/>
  <c r="BI861" i="2"/>
  <c r="BH861" i="2"/>
  <c r="BG861" i="2"/>
  <c r="BE861" i="2"/>
  <c r="T861" i="2"/>
  <c r="R861" i="2"/>
  <c r="P861" i="2"/>
  <c r="BK861" i="2"/>
  <c r="J861" i="2"/>
  <c r="BF861" i="2" s="1"/>
  <c r="BI859" i="2"/>
  <c r="BH859" i="2"/>
  <c r="BG859" i="2"/>
  <c r="BE859" i="2"/>
  <c r="T859" i="2"/>
  <c r="R859" i="2"/>
  <c r="P859" i="2"/>
  <c r="BK859" i="2"/>
  <c r="J859" i="2"/>
  <c r="BF859" i="2" s="1"/>
  <c r="BI857" i="2"/>
  <c r="BH857" i="2"/>
  <c r="BG857" i="2"/>
  <c r="BE857" i="2"/>
  <c r="T857" i="2"/>
  <c r="R857" i="2"/>
  <c r="P857" i="2"/>
  <c r="BK857" i="2"/>
  <c r="J857" i="2"/>
  <c r="BF857" i="2" s="1"/>
  <c r="BI855" i="2"/>
  <c r="BH855" i="2"/>
  <c r="BG855" i="2"/>
  <c r="BE855" i="2"/>
  <c r="T855" i="2"/>
  <c r="R855" i="2"/>
  <c r="P855" i="2"/>
  <c r="P854" i="2" s="1"/>
  <c r="BK855" i="2"/>
  <c r="J855" i="2"/>
  <c r="BF855" i="2"/>
  <c r="BI852" i="2"/>
  <c r="BH852" i="2"/>
  <c r="BG852" i="2"/>
  <c r="BE852" i="2"/>
  <c r="T852" i="2"/>
  <c r="R852" i="2"/>
  <c r="P852" i="2"/>
  <c r="BK852" i="2"/>
  <c r="J852" i="2"/>
  <c r="BF852" i="2" s="1"/>
  <c r="BI849" i="2"/>
  <c r="BH849" i="2"/>
  <c r="BG849" i="2"/>
  <c r="BE849" i="2"/>
  <c r="T849" i="2"/>
  <c r="R849" i="2"/>
  <c r="P849" i="2"/>
  <c r="BK849" i="2"/>
  <c r="J849" i="2"/>
  <c r="BF849" i="2" s="1"/>
  <c r="BI845" i="2"/>
  <c r="BH845" i="2"/>
  <c r="BG845" i="2"/>
  <c r="BE845" i="2"/>
  <c r="T845" i="2"/>
  <c r="R845" i="2"/>
  <c r="P845" i="2"/>
  <c r="BK845" i="2"/>
  <c r="J845" i="2"/>
  <c r="BF845" i="2" s="1"/>
  <c r="BI840" i="2"/>
  <c r="BH840" i="2"/>
  <c r="BG840" i="2"/>
  <c r="BE840" i="2"/>
  <c r="T840" i="2"/>
  <c r="R840" i="2"/>
  <c r="P840" i="2"/>
  <c r="BK840" i="2"/>
  <c r="J840" i="2"/>
  <c r="BF840" i="2" s="1"/>
  <c r="BI838" i="2"/>
  <c r="BH838" i="2"/>
  <c r="BG838" i="2"/>
  <c r="BE838" i="2"/>
  <c r="T838" i="2"/>
  <c r="R838" i="2"/>
  <c r="P838" i="2"/>
  <c r="BK838" i="2"/>
  <c r="J838" i="2"/>
  <c r="BF838" i="2" s="1"/>
  <c r="BI832" i="2"/>
  <c r="BH832" i="2"/>
  <c r="BG832" i="2"/>
  <c r="BE832" i="2"/>
  <c r="T832" i="2"/>
  <c r="R832" i="2"/>
  <c r="P832" i="2"/>
  <c r="BK832" i="2"/>
  <c r="J832" i="2"/>
  <c r="BF832" i="2" s="1"/>
  <c r="BI829" i="2"/>
  <c r="BH829" i="2"/>
  <c r="BG829" i="2"/>
  <c r="BE829" i="2"/>
  <c r="T829" i="2"/>
  <c r="R829" i="2"/>
  <c r="P829" i="2"/>
  <c r="BK829" i="2"/>
  <c r="J829" i="2"/>
  <c r="BF829" i="2" s="1"/>
  <c r="BI827" i="2"/>
  <c r="BH827" i="2"/>
  <c r="BG827" i="2"/>
  <c r="BE827" i="2"/>
  <c r="T827" i="2"/>
  <c r="R827" i="2"/>
  <c r="P827" i="2"/>
  <c r="BK827" i="2"/>
  <c r="J827" i="2"/>
  <c r="BF827" i="2" s="1"/>
  <c r="BI825" i="2"/>
  <c r="BH825" i="2"/>
  <c r="BG825" i="2"/>
  <c r="BE825" i="2"/>
  <c r="T825" i="2"/>
  <c r="R825" i="2"/>
  <c r="P825" i="2"/>
  <c r="BK825" i="2"/>
  <c r="J825" i="2"/>
  <c r="BF825" i="2" s="1"/>
  <c r="BI823" i="2"/>
  <c r="BH823" i="2"/>
  <c r="BG823" i="2"/>
  <c r="BE823" i="2"/>
  <c r="T823" i="2"/>
  <c r="R823" i="2"/>
  <c r="P823" i="2"/>
  <c r="BK823" i="2"/>
  <c r="J823" i="2"/>
  <c r="BF823" i="2" s="1"/>
  <c r="BI821" i="2"/>
  <c r="BH821" i="2"/>
  <c r="BG821" i="2"/>
  <c r="BE821" i="2"/>
  <c r="T821" i="2"/>
  <c r="R821" i="2"/>
  <c r="P821" i="2"/>
  <c r="BK821" i="2"/>
  <c r="J821" i="2"/>
  <c r="BF821" i="2" s="1"/>
  <c r="BI819" i="2"/>
  <c r="BH819" i="2"/>
  <c r="BG819" i="2"/>
  <c r="BE819" i="2"/>
  <c r="T819" i="2"/>
  <c r="R819" i="2"/>
  <c r="P819" i="2"/>
  <c r="BK819" i="2"/>
  <c r="J819" i="2"/>
  <c r="BF819" i="2" s="1"/>
  <c r="BI817" i="2"/>
  <c r="BH817" i="2"/>
  <c r="BG817" i="2"/>
  <c r="BE817" i="2"/>
  <c r="T817" i="2"/>
  <c r="R817" i="2"/>
  <c r="P817" i="2"/>
  <c r="BK817" i="2"/>
  <c r="J817" i="2"/>
  <c r="BF817" i="2" s="1"/>
  <c r="BI815" i="2"/>
  <c r="BH815" i="2"/>
  <c r="BG815" i="2"/>
  <c r="BE815" i="2"/>
  <c r="T815" i="2"/>
  <c r="R815" i="2"/>
  <c r="P815" i="2"/>
  <c r="BK815" i="2"/>
  <c r="J815" i="2"/>
  <c r="BF815" i="2" s="1"/>
  <c r="BI813" i="2"/>
  <c r="BH813" i="2"/>
  <c r="BG813" i="2"/>
  <c r="BE813" i="2"/>
  <c r="T813" i="2"/>
  <c r="R813" i="2"/>
  <c r="P813" i="2"/>
  <c r="BK813" i="2"/>
  <c r="J813" i="2"/>
  <c r="BF813" i="2" s="1"/>
  <c r="BI811" i="2"/>
  <c r="BH811" i="2"/>
  <c r="BG811" i="2"/>
  <c r="BE811" i="2"/>
  <c r="T811" i="2"/>
  <c r="R811" i="2"/>
  <c r="P811" i="2"/>
  <c r="BK811" i="2"/>
  <c r="J811" i="2"/>
  <c r="BF811" i="2" s="1"/>
  <c r="BI809" i="2"/>
  <c r="BH809" i="2"/>
  <c r="BG809" i="2"/>
  <c r="BE809" i="2"/>
  <c r="T809" i="2"/>
  <c r="R809" i="2"/>
  <c r="P809" i="2"/>
  <c r="BK809" i="2"/>
  <c r="J809" i="2"/>
  <c r="BF809" i="2" s="1"/>
  <c r="BI807" i="2"/>
  <c r="BH807" i="2"/>
  <c r="BG807" i="2"/>
  <c r="BE807" i="2"/>
  <c r="T807" i="2"/>
  <c r="R807" i="2"/>
  <c r="P807" i="2"/>
  <c r="BK807" i="2"/>
  <c r="J807" i="2"/>
  <c r="BF807" i="2" s="1"/>
  <c r="BI805" i="2"/>
  <c r="BH805" i="2"/>
  <c r="BG805" i="2"/>
  <c r="BE805" i="2"/>
  <c r="T805" i="2"/>
  <c r="R805" i="2"/>
  <c r="P805" i="2"/>
  <c r="BK805" i="2"/>
  <c r="J805" i="2"/>
  <c r="BF805" i="2" s="1"/>
  <c r="BI801" i="2"/>
  <c r="BH801" i="2"/>
  <c r="BG801" i="2"/>
  <c r="BE801" i="2"/>
  <c r="T801" i="2"/>
  <c r="R801" i="2"/>
  <c r="P801" i="2"/>
  <c r="BK801" i="2"/>
  <c r="J801" i="2"/>
  <c r="BF801" i="2" s="1"/>
  <c r="BI797" i="2"/>
  <c r="BH797" i="2"/>
  <c r="BG797" i="2"/>
  <c r="BE797" i="2"/>
  <c r="T797" i="2"/>
  <c r="R797" i="2"/>
  <c r="P797" i="2"/>
  <c r="BK797" i="2"/>
  <c r="J797" i="2"/>
  <c r="BF797" i="2" s="1"/>
  <c r="BI793" i="2"/>
  <c r="BH793" i="2"/>
  <c r="BG793" i="2"/>
  <c r="BE793" i="2"/>
  <c r="T793" i="2"/>
  <c r="R793" i="2"/>
  <c r="P793" i="2"/>
  <c r="BK793" i="2"/>
  <c r="J793" i="2"/>
  <c r="BF793" i="2" s="1"/>
  <c r="BI791" i="2"/>
  <c r="BH791" i="2"/>
  <c r="BG791" i="2"/>
  <c r="BE791" i="2"/>
  <c r="T791" i="2"/>
  <c r="R791" i="2"/>
  <c r="P791" i="2"/>
  <c r="BK791" i="2"/>
  <c r="J791" i="2"/>
  <c r="BF791" i="2" s="1"/>
  <c r="BI784" i="2"/>
  <c r="BH784" i="2"/>
  <c r="BG784" i="2"/>
  <c r="BE784" i="2"/>
  <c r="T784" i="2"/>
  <c r="R784" i="2"/>
  <c r="P784" i="2"/>
  <c r="BK784" i="2"/>
  <c r="J784" i="2"/>
  <c r="BF784" i="2" s="1"/>
  <c r="BI780" i="2"/>
  <c r="BH780" i="2"/>
  <c r="BG780" i="2"/>
  <c r="BE780" i="2"/>
  <c r="T780" i="2"/>
  <c r="R780" i="2"/>
  <c r="P780" i="2"/>
  <c r="BK780" i="2"/>
  <c r="J780" i="2"/>
  <c r="BF780" i="2"/>
  <c r="BI777" i="2"/>
  <c r="BH777" i="2"/>
  <c r="BG777" i="2"/>
  <c r="BE777" i="2"/>
  <c r="T777" i="2"/>
  <c r="R777" i="2"/>
  <c r="P777" i="2"/>
  <c r="BK777" i="2"/>
  <c r="J777" i="2"/>
  <c r="BF777" i="2" s="1"/>
  <c r="BI776" i="2"/>
  <c r="BH776" i="2"/>
  <c r="BG776" i="2"/>
  <c r="BE776" i="2"/>
  <c r="T776" i="2"/>
  <c r="R776" i="2"/>
  <c r="P776" i="2"/>
  <c r="BK776" i="2"/>
  <c r="J776" i="2"/>
  <c r="BF776" i="2" s="1"/>
  <c r="BI774" i="2"/>
  <c r="BH774" i="2"/>
  <c r="BG774" i="2"/>
  <c r="BE774" i="2"/>
  <c r="T774" i="2"/>
  <c r="R774" i="2"/>
  <c r="P774" i="2"/>
  <c r="BK774" i="2"/>
  <c r="J774" i="2"/>
  <c r="BF774" i="2" s="1"/>
  <c r="BI773" i="2"/>
  <c r="BH773" i="2"/>
  <c r="BG773" i="2"/>
  <c r="BE773" i="2"/>
  <c r="T773" i="2"/>
  <c r="R773" i="2"/>
  <c r="P773" i="2"/>
  <c r="BK773" i="2"/>
  <c r="J773" i="2"/>
  <c r="BF773" i="2"/>
  <c r="BI770" i="2"/>
  <c r="BH770" i="2"/>
  <c r="BG770" i="2"/>
  <c r="BE770" i="2"/>
  <c r="T770" i="2"/>
  <c r="R770" i="2"/>
  <c r="P770" i="2"/>
  <c r="BK770" i="2"/>
  <c r="J770" i="2"/>
  <c r="BF770" i="2" s="1"/>
  <c r="BI769" i="2"/>
  <c r="BH769" i="2"/>
  <c r="BG769" i="2"/>
  <c r="BE769" i="2"/>
  <c r="T769" i="2"/>
  <c r="R769" i="2"/>
  <c r="P769" i="2"/>
  <c r="BK769" i="2"/>
  <c r="J769" i="2"/>
  <c r="BF769" i="2" s="1"/>
  <c r="BI767" i="2"/>
  <c r="BH767" i="2"/>
  <c r="BG767" i="2"/>
  <c r="BE767" i="2"/>
  <c r="T767" i="2"/>
  <c r="R767" i="2"/>
  <c r="P767" i="2"/>
  <c r="BK767" i="2"/>
  <c r="J767" i="2"/>
  <c r="BF767" i="2" s="1"/>
  <c r="BI766" i="2"/>
  <c r="BH766" i="2"/>
  <c r="BG766" i="2"/>
  <c r="BE766" i="2"/>
  <c r="T766" i="2"/>
  <c r="R766" i="2"/>
  <c r="P766" i="2"/>
  <c r="BK766" i="2"/>
  <c r="J766" i="2"/>
  <c r="BF766" i="2" s="1"/>
  <c r="BI764" i="2"/>
  <c r="BH764" i="2"/>
  <c r="BG764" i="2"/>
  <c r="BE764" i="2"/>
  <c r="T764" i="2"/>
  <c r="R764" i="2"/>
  <c r="P764" i="2"/>
  <c r="BK764" i="2"/>
  <c r="J764" i="2"/>
  <c r="BF764" i="2" s="1"/>
  <c r="BI761" i="2"/>
  <c r="BH761" i="2"/>
  <c r="BG761" i="2"/>
  <c r="BE761" i="2"/>
  <c r="T761" i="2"/>
  <c r="R761" i="2"/>
  <c r="P761" i="2"/>
  <c r="BK761" i="2"/>
  <c r="J761" i="2"/>
  <c r="BF761" i="2" s="1"/>
  <c r="BI760" i="2"/>
  <c r="BH760" i="2"/>
  <c r="BG760" i="2"/>
  <c r="BE760" i="2"/>
  <c r="T760" i="2"/>
  <c r="R760" i="2"/>
  <c r="P760" i="2"/>
  <c r="BK760" i="2"/>
  <c r="J760" i="2"/>
  <c r="BF760" i="2" s="1"/>
  <c r="BI759" i="2"/>
  <c r="BH759" i="2"/>
  <c r="BG759" i="2"/>
  <c r="BE759" i="2"/>
  <c r="T759" i="2"/>
  <c r="R759" i="2"/>
  <c r="P759" i="2"/>
  <c r="BK759" i="2"/>
  <c r="J759" i="2"/>
  <c r="BF759" i="2" s="1"/>
  <c r="BI758" i="2"/>
  <c r="BH758" i="2"/>
  <c r="BG758" i="2"/>
  <c r="BE758" i="2"/>
  <c r="T758" i="2"/>
  <c r="R758" i="2"/>
  <c r="P758" i="2"/>
  <c r="BK758" i="2"/>
  <c r="J758" i="2"/>
  <c r="BF758" i="2" s="1"/>
  <c r="BI755" i="2"/>
  <c r="BH755" i="2"/>
  <c r="BG755" i="2"/>
  <c r="BE755" i="2"/>
  <c r="T755" i="2"/>
  <c r="R755" i="2"/>
  <c r="P755" i="2"/>
  <c r="BK755" i="2"/>
  <c r="J755" i="2"/>
  <c r="BF755" i="2" s="1"/>
  <c r="BI753" i="2"/>
  <c r="BH753" i="2"/>
  <c r="BG753" i="2"/>
  <c r="BE753" i="2"/>
  <c r="T753" i="2"/>
  <c r="R753" i="2"/>
  <c r="P753" i="2"/>
  <c r="BK753" i="2"/>
  <c r="J753" i="2"/>
  <c r="BF753" i="2" s="1"/>
  <c r="BI751" i="2"/>
  <c r="BH751" i="2"/>
  <c r="BG751" i="2"/>
  <c r="BE751" i="2"/>
  <c r="T751" i="2"/>
  <c r="R751" i="2"/>
  <c r="P751" i="2"/>
  <c r="BK751" i="2"/>
  <c r="J751" i="2"/>
  <c r="BF751" i="2" s="1"/>
  <c r="BI749" i="2"/>
  <c r="BH749" i="2"/>
  <c r="BG749" i="2"/>
  <c r="BE749" i="2"/>
  <c r="T749" i="2"/>
  <c r="R749" i="2"/>
  <c r="P749" i="2"/>
  <c r="BK749" i="2"/>
  <c r="J749" i="2"/>
  <c r="BF749" i="2" s="1"/>
  <c r="BI747" i="2"/>
  <c r="BH747" i="2"/>
  <c r="BG747" i="2"/>
  <c r="BE747" i="2"/>
  <c r="T747" i="2"/>
  <c r="R747" i="2"/>
  <c r="P747" i="2"/>
  <c r="BK747" i="2"/>
  <c r="J747" i="2"/>
  <c r="BF747" i="2" s="1"/>
  <c r="BI745" i="2"/>
  <c r="BH745" i="2"/>
  <c r="BG745" i="2"/>
  <c r="BE745" i="2"/>
  <c r="T745" i="2"/>
  <c r="R745" i="2"/>
  <c r="P745" i="2"/>
  <c r="BK745" i="2"/>
  <c r="J745" i="2"/>
  <c r="BF745" i="2" s="1"/>
  <c r="BI743" i="2"/>
  <c r="BH743" i="2"/>
  <c r="BG743" i="2"/>
  <c r="BE743" i="2"/>
  <c r="T743" i="2"/>
  <c r="R743" i="2"/>
  <c r="P743" i="2"/>
  <c r="BK743" i="2"/>
  <c r="J743" i="2"/>
  <c r="BF743" i="2" s="1"/>
  <c r="BI740" i="2"/>
  <c r="BH740" i="2"/>
  <c r="BG740" i="2"/>
  <c r="BE740" i="2"/>
  <c r="T740" i="2"/>
  <c r="R740" i="2"/>
  <c r="P740" i="2"/>
  <c r="BK740" i="2"/>
  <c r="J740" i="2"/>
  <c r="BF740" i="2" s="1"/>
  <c r="BI737" i="2"/>
  <c r="BH737" i="2"/>
  <c r="BG737" i="2"/>
  <c r="BE737" i="2"/>
  <c r="T737" i="2"/>
  <c r="R737" i="2"/>
  <c r="P737" i="2"/>
  <c r="BK737" i="2"/>
  <c r="J737" i="2"/>
  <c r="BF737" i="2" s="1"/>
  <c r="BI734" i="2"/>
  <c r="BH734" i="2"/>
  <c r="BG734" i="2"/>
  <c r="BE734" i="2"/>
  <c r="T734" i="2"/>
  <c r="R734" i="2"/>
  <c r="P734" i="2"/>
  <c r="BK734" i="2"/>
  <c r="J734" i="2"/>
  <c r="BF734" i="2" s="1"/>
  <c r="BI732" i="2"/>
  <c r="BH732" i="2"/>
  <c r="BG732" i="2"/>
  <c r="BE732" i="2"/>
  <c r="T732" i="2"/>
  <c r="R732" i="2"/>
  <c r="P732" i="2"/>
  <c r="BK732" i="2"/>
  <c r="J732" i="2"/>
  <c r="BF732" i="2" s="1"/>
  <c r="BI730" i="2"/>
  <c r="BH730" i="2"/>
  <c r="BG730" i="2"/>
  <c r="BE730" i="2"/>
  <c r="T730" i="2"/>
  <c r="R730" i="2"/>
  <c r="P730" i="2"/>
  <c r="BK730" i="2"/>
  <c r="J730" i="2"/>
  <c r="BF730" i="2" s="1"/>
  <c r="BI728" i="2"/>
  <c r="BH728" i="2"/>
  <c r="BG728" i="2"/>
  <c r="BE728" i="2"/>
  <c r="T728" i="2"/>
  <c r="R728" i="2"/>
  <c r="P728" i="2"/>
  <c r="BK728" i="2"/>
  <c r="J728" i="2"/>
  <c r="BF728" i="2" s="1"/>
  <c r="BI726" i="2"/>
  <c r="BH726" i="2"/>
  <c r="BG726" i="2"/>
  <c r="BE726" i="2"/>
  <c r="T726" i="2"/>
  <c r="R726" i="2"/>
  <c r="P726" i="2"/>
  <c r="BK726" i="2"/>
  <c r="J726" i="2"/>
  <c r="BF726" i="2" s="1"/>
  <c r="BI724" i="2"/>
  <c r="BH724" i="2"/>
  <c r="BG724" i="2"/>
  <c r="BE724" i="2"/>
  <c r="T724" i="2"/>
  <c r="R724" i="2"/>
  <c r="P724" i="2"/>
  <c r="BK724" i="2"/>
  <c r="J724" i="2"/>
  <c r="BF724" i="2" s="1"/>
  <c r="BI722" i="2"/>
  <c r="BH722" i="2"/>
  <c r="BG722" i="2"/>
  <c r="BE722" i="2"/>
  <c r="T722" i="2"/>
  <c r="R722" i="2"/>
  <c r="P722" i="2"/>
  <c r="BK722" i="2"/>
  <c r="J722" i="2"/>
  <c r="BF722" i="2" s="1"/>
  <c r="BI720" i="2"/>
  <c r="BH720" i="2"/>
  <c r="BG720" i="2"/>
  <c r="BE720" i="2"/>
  <c r="T720" i="2"/>
  <c r="R720" i="2"/>
  <c r="P720" i="2"/>
  <c r="BK720" i="2"/>
  <c r="J720" i="2"/>
  <c r="BF720" i="2" s="1"/>
  <c r="BI718" i="2"/>
  <c r="BH718" i="2"/>
  <c r="BG718" i="2"/>
  <c r="BE718" i="2"/>
  <c r="T718" i="2"/>
  <c r="R718" i="2"/>
  <c r="P718" i="2"/>
  <c r="P703" i="2" s="1"/>
  <c r="BK718" i="2"/>
  <c r="J718" i="2"/>
  <c r="BF718" i="2" s="1"/>
  <c r="BI716" i="2"/>
  <c r="BH716" i="2"/>
  <c r="BG716" i="2"/>
  <c r="BE716" i="2"/>
  <c r="T716" i="2"/>
  <c r="R716" i="2"/>
  <c r="P716" i="2"/>
  <c r="BK716" i="2"/>
  <c r="J716" i="2"/>
  <c r="BF716" i="2" s="1"/>
  <c r="BI714" i="2"/>
  <c r="BH714" i="2"/>
  <c r="BG714" i="2"/>
  <c r="BE714" i="2"/>
  <c r="T714" i="2"/>
  <c r="R714" i="2"/>
  <c r="P714" i="2"/>
  <c r="BK714" i="2"/>
  <c r="J714" i="2"/>
  <c r="BF714" i="2"/>
  <c r="BI712" i="2"/>
  <c r="BH712" i="2"/>
  <c r="BG712" i="2"/>
  <c r="BE712" i="2"/>
  <c r="T712" i="2"/>
  <c r="R712" i="2"/>
  <c r="P712" i="2"/>
  <c r="BK712" i="2"/>
  <c r="J712" i="2"/>
  <c r="BF712" i="2"/>
  <c r="BI710" i="2"/>
  <c r="BH710" i="2"/>
  <c r="BG710" i="2"/>
  <c r="BE710" i="2"/>
  <c r="T710" i="2"/>
  <c r="R710" i="2"/>
  <c r="P710" i="2"/>
  <c r="BK710" i="2"/>
  <c r="J710" i="2"/>
  <c r="BF710" i="2"/>
  <c r="BI708" i="2"/>
  <c r="BH708" i="2"/>
  <c r="BG708" i="2"/>
  <c r="BE708" i="2"/>
  <c r="T708" i="2"/>
  <c r="T703" i="2" s="1"/>
  <c r="R708" i="2"/>
  <c r="R703" i="2" s="1"/>
  <c r="P708" i="2"/>
  <c r="BK708" i="2"/>
  <c r="J708" i="2"/>
  <c r="BF708" i="2"/>
  <c r="BI706" i="2"/>
  <c r="BH706" i="2"/>
  <c r="BG706" i="2"/>
  <c r="BE706" i="2"/>
  <c r="T706" i="2"/>
  <c r="R706" i="2"/>
  <c r="P706" i="2"/>
  <c r="BK706" i="2"/>
  <c r="J706" i="2"/>
  <c r="BF706" i="2"/>
  <c r="BI704" i="2"/>
  <c r="BH704" i="2"/>
  <c r="BG704" i="2"/>
  <c r="BE704" i="2"/>
  <c r="T704" i="2"/>
  <c r="R704" i="2"/>
  <c r="P704" i="2"/>
  <c r="BK704" i="2"/>
  <c r="J704" i="2"/>
  <c r="BF704" i="2" s="1"/>
  <c r="BI701" i="2"/>
  <c r="BH701" i="2"/>
  <c r="BG701" i="2"/>
  <c r="BE701" i="2"/>
  <c r="T701" i="2"/>
  <c r="R701" i="2"/>
  <c r="P701" i="2"/>
  <c r="BK701" i="2"/>
  <c r="J701" i="2"/>
  <c r="BF701" i="2" s="1"/>
  <c r="BI699" i="2"/>
  <c r="BH699" i="2"/>
  <c r="BG699" i="2"/>
  <c r="BE699" i="2"/>
  <c r="T699" i="2"/>
  <c r="T692" i="2" s="1"/>
  <c r="R699" i="2"/>
  <c r="P699" i="2"/>
  <c r="BK699" i="2"/>
  <c r="J699" i="2"/>
  <c r="BF699" i="2" s="1"/>
  <c r="BI697" i="2"/>
  <c r="BH697" i="2"/>
  <c r="BG697" i="2"/>
  <c r="BE697" i="2"/>
  <c r="T697" i="2"/>
  <c r="R697" i="2"/>
  <c r="P697" i="2"/>
  <c r="P692" i="2" s="1"/>
  <c r="BK697" i="2"/>
  <c r="J697" i="2"/>
  <c r="BF697" i="2"/>
  <c r="BI695" i="2"/>
  <c r="BH695" i="2"/>
  <c r="BG695" i="2"/>
  <c r="BE695" i="2"/>
  <c r="T695" i="2"/>
  <c r="R695" i="2"/>
  <c r="P695" i="2"/>
  <c r="BK695" i="2"/>
  <c r="J695" i="2"/>
  <c r="BF695" i="2" s="1"/>
  <c r="BI693" i="2"/>
  <c r="BH693" i="2"/>
  <c r="BG693" i="2"/>
  <c r="BE693" i="2"/>
  <c r="T693" i="2"/>
  <c r="R693" i="2"/>
  <c r="P693" i="2"/>
  <c r="BK693" i="2"/>
  <c r="J693" i="2"/>
  <c r="BF693" i="2" s="1"/>
  <c r="BI690" i="2"/>
  <c r="BH690" i="2"/>
  <c r="BG690" i="2"/>
  <c r="BE690" i="2"/>
  <c r="T690" i="2"/>
  <c r="R690" i="2"/>
  <c r="P690" i="2"/>
  <c r="BK690" i="2"/>
  <c r="J690" i="2"/>
  <c r="BF690" i="2"/>
  <c r="BI688" i="2"/>
  <c r="BH688" i="2"/>
  <c r="BG688" i="2"/>
  <c r="BE688" i="2"/>
  <c r="T688" i="2"/>
  <c r="R688" i="2"/>
  <c r="P688" i="2"/>
  <c r="BK688" i="2"/>
  <c r="J688" i="2"/>
  <c r="BF688" i="2"/>
  <c r="BI686" i="2"/>
  <c r="BH686" i="2"/>
  <c r="BG686" i="2"/>
  <c r="BE686" i="2"/>
  <c r="T686" i="2"/>
  <c r="R686" i="2"/>
  <c r="P686" i="2"/>
  <c r="BK686" i="2"/>
  <c r="J686" i="2"/>
  <c r="BF686" i="2"/>
  <c r="BI683" i="2"/>
  <c r="BH683" i="2"/>
  <c r="BG683" i="2"/>
  <c r="BE683" i="2"/>
  <c r="T683" i="2"/>
  <c r="R683" i="2"/>
  <c r="P683" i="2"/>
  <c r="BK683" i="2"/>
  <c r="J683" i="2"/>
  <c r="BF683" i="2" s="1"/>
  <c r="BI678" i="2"/>
  <c r="BH678" i="2"/>
  <c r="BG678" i="2"/>
  <c r="BE678" i="2"/>
  <c r="T678" i="2"/>
  <c r="R678" i="2"/>
  <c r="P678" i="2"/>
  <c r="BK678" i="2"/>
  <c r="J678" i="2"/>
  <c r="BF678" i="2"/>
  <c r="BI673" i="2"/>
  <c r="BH673" i="2"/>
  <c r="BG673" i="2"/>
  <c r="BE673" i="2"/>
  <c r="T673" i="2"/>
  <c r="R673" i="2"/>
  <c r="P673" i="2"/>
  <c r="BK673" i="2"/>
  <c r="J673" i="2"/>
  <c r="BF673" i="2"/>
  <c r="BI670" i="2"/>
  <c r="BH670" i="2"/>
  <c r="BG670" i="2"/>
  <c r="BE670" i="2"/>
  <c r="T670" i="2"/>
  <c r="R670" i="2"/>
  <c r="P670" i="2"/>
  <c r="BK670" i="2"/>
  <c r="J670" i="2"/>
  <c r="BF670" i="2"/>
  <c r="BI665" i="2"/>
  <c r="BH665" i="2"/>
  <c r="BG665" i="2"/>
  <c r="BE665" i="2"/>
  <c r="T665" i="2"/>
  <c r="T656" i="2" s="1"/>
  <c r="R665" i="2"/>
  <c r="P665" i="2"/>
  <c r="BK665" i="2"/>
  <c r="J665" i="2"/>
  <c r="BF665" i="2"/>
  <c r="BI662" i="2"/>
  <c r="BH662" i="2"/>
  <c r="BG662" i="2"/>
  <c r="BE662" i="2"/>
  <c r="T662" i="2"/>
  <c r="R662" i="2"/>
  <c r="R656" i="2" s="1"/>
  <c r="P662" i="2"/>
  <c r="BK662" i="2"/>
  <c r="J662" i="2"/>
  <c r="BF662" i="2"/>
  <c r="BI657" i="2"/>
  <c r="BH657" i="2"/>
  <c r="BG657" i="2"/>
  <c r="BE657" i="2"/>
  <c r="T657" i="2"/>
  <c r="R657" i="2"/>
  <c r="P657" i="2"/>
  <c r="P656" i="2"/>
  <c r="BK657" i="2"/>
  <c r="J657" i="2"/>
  <c r="BF657" i="2" s="1"/>
  <c r="BI654" i="2"/>
  <c r="BH654" i="2"/>
  <c r="BG654" i="2"/>
  <c r="BE654" i="2"/>
  <c r="T654" i="2"/>
  <c r="R654" i="2"/>
  <c r="P654" i="2"/>
  <c r="BK654" i="2"/>
  <c r="J654" i="2"/>
  <c r="BF654" i="2" s="1"/>
  <c r="BI652" i="2"/>
  <c r="BH652" i="2"/>
  <c r="BG652" i="2"/>
  <c r="BE652" i="2"/>
  <c r="T652" i="2"/>
  <c r="R652" i="2"/>
  <c r="P652" i="2"/>
  <c r="BK652" i="2"/>
  <c r="J652" i="2"/>
  <c r="BF652" i="2"/>
  <c r="BI647" i="2"/>
  <c r="BH647" i="2"/>
  <c r="BG647" i="2"/>
  <c r="BE647" i="2"/>
  <c r="T647" i="2"/>
  <c r="R647" i="2"/>
  <c r="P647" i="2"/>
  <c r="BK647" i="2"/>
  <c r="J647" i="2"/>
  <c r="BF647" i="2" s="1"/>
  <c r="BI645" i="2"/>
  <c r="BH645" i="2"/>
  <c r="BG645" i="2"/>
  <c r="BE645" i="2"/>
  <c r="T645" i="2"/>
  <c r="R645" i="2"/>
  <c r="P645" i="2"/>
  <c r="BK645" i="2"/>
  <c r="J645" i="2"/>
  <c r="BF645" i="2" s="1"/>
  <c r="BI643" i="2"/>
  <c r="BH643" i="2"/>
  <c r="BG643" i="2"/>
  <c r="BE643" i="2"/>
  <c r="T643" i="2"/>
  <c r="R643" i="2"/>
  <c r="P643" i="2"/>
  <c r="BK643" i="2"/>
  <c r="J643" i="2"/>
  <c r="BF643" i="2" s="1"/>
  <c r="BI641" i="2"/>
  <c r="BH641" i="2"/>
  <c r="BG641" i="2"/>
  <c r="BE641" i="2"/>
  <c r="T641" i="2"/>
  <c r="R641" i="2"/>
  <c r="P641" i="2"/>
  <c r="BK641" i="2"/>
  <c r="J641" i="2"/>
  <c r="BF641" i="2"/>
  <c r="BI639" i="2"/>
  <c r="BH639" i="2"/>
  <c r="BG639" i="2"/>
  <c r="BE639" i="2"/>
  <c r="T639" i="2"/>
  <c r="R639" i="2"/>
  <c r="P639" i="2"/>
  <c r="BK639" i="2"/>
  <c r="J639" i="2"/>
  <c r="BF639" i="2" s="1"/>
  <c r="BI636" i="2"/>
  <c r="BH636" i="2"/>
  <c r="BG636" i="2"/>
  <c r="BE636" i="2"/>
  <c r="T636" i="2"/>
  <c r="R636" i="2"/>
  <c r="P636" i="2"/>
  <c r="BK636" i="2"/>
  <c r="J636" i="2"/>
  <c r="BF636" i="2"/>
  <c r="BI631" i="2"/>
  <c r="BH631" i="2"/>
  <c r="BG631" i="2"/>
  <c r="BE631" i="2"/>
  <c r="T631" i="2"/>
  <c r="T617" i="2" s="1"/>
  <c r="R631" i="2"/>
  <c r="P631" i="2"/>
  <c r="BK631" i="2"/>
  <c r="J631" i="2"/>
  <c r="BF631" i="2" s="1"/>
  <c r="BI626" i="2"/>
  <c r="BH626" i="2"/>
  <c r="BG626" i="2"/>
  <c r="BE626" i="2"/>
  <c r="T626" i="2"/>
  <c r="R626" i="2"/>
  <c r="P626" i="2"/>
  <c r="P617" i="2" s="1"/>
  <c r="BK626" i="2"/>
  <c r="J626" i="2"/>
  <c r="BF626" i="2"/>
  <c r="BI620" i="2"/>
  <c r="BH620" i="2"/>
  <c r="BG620" i="2"/>
  <c r="BE620" i="2"/>
  <c r="T620" i="2"/>
  <c r="R620" i="2"/>
  <c r="P620" i="2"/>
  <c r="BK620" i="2"/>
  <c r="J620" i="2"/>
  <c r="BF620" i="2" s="1"/>
  <c r="BI618" i="2"/>
  <c r="BH618" i="2"/>
  <c r="BG618" i="2"/>
  <c r="BE618" i="2"/>
  <c r="T618" i="2"/>
  <c r="R618" i="2"/>
  <c r="P618" i="2"/>
  <c r="BK618" i="2"/>
  <c r="J618" i="2"/>
  <c r="BF618" i="2" s="1"/>
  <c r="BI615" i="2"/>
  <c r="BH615" i="2"/>
  <c r="BG615" i="2"/>
  <c r="BE615" i="2"/>
  <c r="T615" i="2"/>
  <c r="R615" i="2"/>
  <c r="P615" i="2"/>
  <c r="BK615" i="2"/>
  <c r="J615" i="2"/>
  <c r="BF615" i="2" s="1"/>
  <c r="BI612" i="2"/>
  <c r="BH612" i="2"/>
  <c r="BG612" i="2"/>
  <c r="BE612" i="2"/>
  <c r="T612" i="2"/>
  <c r="R612" i="2"/>
  <c r="P612" i="2"/>
  <c r="BK612" i="2"/>
  <c r="J612" i="2"/>
  <c r="BF612" i="2"/>
  <c r="BI610" i="2"/>
  <c r="BH610" i="2"/>
  <c r="BG610" i="2"/>
  <c r="BE610" i="2"/>
  <c r="T610" i="2"/>
  <c r="R610" i="2"/>
  <c r="P610" i="2"/>
  <c r="BK610" i="2"/>
  <c r="J610" i="2"/>
  <c r="BF610" i="2"/>
  <c r="BI609" i="2"/>
  <c r="BH609" i="2"/>
  <c r="BG609" i="2"/>
  <c r="BE609" i="2"/>
  <c r="T609" i="2"/>
  <c r="T607" i="2" s="1"/>
  <c r="R609" i="2"/>
  <c r="P609" i="2"/>
  <c r="BK609" i="2"/>
  <c r="J609" i="2"/>
  <c r="BF609" i="2"/>
  <c r="BI608" i="2"/>
  <c r="BH608" i="2"/>
  <c r="BG608" i="2"/>
  <c r="BE608" i="2"/>
  <c r="T608" i="2"/>
  <c r="R608" i="2"/>
  <c r="P608" i="2"/>
  <c r="P607" i="2" s="1"/>
  <c r="BK608" i="2"/>
  <c r="J608" i="2"/>
  <c r="BF608" i="2" s="1"/>
  <c r="BI606" i="2"/>
  <c r="BH606" i="2"/>
  <c r="BG606" i="2"/>
  <c r="BE606" i="2"/>
  <c r="T606" i="2"/>
  <c r="R606" i="2"/>
  <c r="P606" i="2"/>
  <c r="BK606" i="2"/>
  <c r="J606" i="2"/>
  <c r="BF606" i="2" s="1"/>
  <c r="BI604" i="2"/>
  <c r="BH604" i="2"/>
  <c r="BG604" i="2"/>
  <c r="BE604" i="2"/>
  <c r="T604" i="2"/>
  <c r="R604" i="2"/>
  <c r="P604" i="2"/>
  <c r="BK604" i="2"/>
  <c r="J604" i="2"/>
  <c r="BF604" i="2"/>
  <c r="BI603" i="2"/>
  <c r="BH603" i="2"/>
  <c r="BG603" i="2"/>
  <c r="BE603" i="2"/>
  <c r="T603" i="2"/>
  <c r="R603" i="2"/>
  <c r="P603" i="2"/>
  <c r="BK603" i="2"/>
  <c r="J603" i="2"/>
  <c r="BF603" i="2" s="1"/>
  <c r="BI602" i="2"/>
  <c r="BH602" i="2"/>
  <c r="BG602" i="2"/>
  <c r="BE602" i="2"/>
  <c r="T602" i="2"/>
  <c r="R602" i="2"/>
  <c r="P602" i="2"/>
  <c r="BK602" i="2"/>
  <c r="J602" i="2"/>
  <c r="BF602" i="2"/>
  <c r="BI601" i="2"/>
  <c r="BH601" i="2"/>
  <c r="BG601" i="2"/>
  <c r="BE601" i="2"/>
  <c r="T601" i="2"/>
  <c r="T600" i="2" s="1"/>
  <c r="R601" i="2"/>
  <c r="P601" i="2"/>
  <c r="P600" i="2"/>
  <c r="BK601" i="2"/>
  <c r="J601" i="2"/>
  <c r="BF601" i="2" s="1"/>
  <c r="BI599" i="2"/>
  <c r="BH599" i="2"/>
  <c r="BG599" i="2"/>
  <c r="BE599" i="2"/>
  <c r="T599" i="2"/>
  <c r="T597" i="2" s="1"/>
  <c r="R599" i="2"/>
  <c r="R597" i="2" s="1"/>
  <c r="P599" i="2"/>
  <c r="BK599" i="2"/>
  <c r="J599" i="2"/>
  <c r="BF599" i="2"/>
  <c r="BI598" i="2"/>
  <c r="BH598" i="2"/>
  <c r="BG598" i="2"/>
  <c r="BE598" i="2"/>
  <c r="T598" i="2"/>
  <c r="R598" i="2"/>
  <c r="P598" i="2"/>
  <c r="P597" i="2" s="1"/>
  <c r="BK598" i="2"/>
  <c r="BK597" i="2"/>
  <c r="J597" i="2" s="1"/>
  <c r="J70" i="2" s="1"/>
  <c r="J598" i="2"/>
  <c r="BF598" i="2" s="1"/>
  <c r="BI596" i="2"/>
  <c r="BH596" i="2"/>
  <c r="BG596" i="2"/>
  <c r="BE596" i="2"/>
  <c r="T596" i="2"/>
  <c r="T595" i="2"/>
  <c r="R596" i="2"/>
  <c r="R595" i="2" s="1"/>
  <c r="P596" i="2"/>
  <c r="P595" i="2"/>
  <c r="BK596" i="2"/>
  <c r="BK595" i="2" s="1"/>
  <c r="J595" i="2" s="1"/>
  <c r="J69" i="2" s="1"/>
  <c r="J596" i="2"/>
  <c r="BF596" i="2" s="1"/>
  <c r="BI593" i="2"/>
  <c r="BH593" i="2"/>
  <c r="BG593" i="2"/>
  <c r="BE593" i="2"/>
  <c r="T593" i="2"/>
  <c r="R593" i="2"/>
  <c r="P593" i="2"/>
  <c r="BK593" i="2"/>
  <c r="J593" i="2"/>
  <c r="BF593" i="2"/>
  <c r="BI590" i="2"/>
  <c r="BH590" i="2"/>
  <c r="BG590" i="2"/>
  <c r="BE590" i="2"/>
  <c r="T590" i="2"/>
  <c r="R590" i="2"/>
  <c r="P590" i="2"/>
  <c r="BK590" i="2"/>
  <c r="J590" i="2"/>
  <c r="BF590" i="2" s="1"/>
  <c r="BI586" i="2"/>
  <c r="BH586" i="2"/>
  <c r="BG586" i="2"/>
  <c r="BE586" i="2"/>
  <c r="T586" i="2"/>
  <c r="R586" i="2"/>
  <c r="P586" i="2"/>
  <c r="BK586" i="2"/>
  <c r="J586" i="2"/>
  <c r="BF586" i="2"/>
  <c r="BI584" i="2"/>
  <c r="BH584" i="2"/>
  <c r="BG584" i="2"/>
  <c r="BE584" i="2"/>
  <c r="T584" i="2"/>
  <c r="R584" i="2"/>
  <c r="P584" i="2"/>
  <c r="BK584" i="2"/>
  <c r="J584" i="2"/>
  <c r="BF584" i="2"/>
  <c r="BI582" i="2"/>
  <c r="BH582" i="2"/>
  <c r="BG582" i="2"/>
  <c r="BE582" i="2"/>
  <c r="T582" i="2"/>
  <c r="R582" i="2"/>
  <c r="P582" i="2"/>
  <c r="BK582" i="2"/>
  <c r="J582" i="2"/>
  <c r="BF582" i="2"/>
  <c r="BI579" i="2"/>
  <c r="BH579" i="2"/>
  <c r="BG579" i="2"/>
  <c r="BE579" i="2"/>
  <c r="T579" i="2"/>
  <c r="R579" i="2"/>
  <c r="P579" i="2"/>
  <c r="BK579" i="2"/>
  <c r="J579" i="2"/>
  <c r="BF579" i="2"/>
  <c r="BI576" i="2"/>
  <c r="BH576" i="2"/>
  <c r="BG576" i="2"/>
  <c r="BE576" i="2"/>
  <c r="T576" i="2"/>
  <c r="R576" i="2"/>
  <c r="P576" i="2"/>
  <c r="BK576" i="2"/>
  <c r="J576" i="2"/>
  <c r="BF576" i="2"/>
  <c r="BI573" i="2"/>
  <c r="BH573" i="2"/>
  <c r="BG573" i="2"/>
  <c r="BE573" i="2"/>
  <c r="T573" i="2"/>
  <c r="R573" i="2"/>
  <c r="P573" i="2"/>
  <c r="BK573" i="2"/>
  <c r="J573" i="2"/>
  <c r="BF573" i="2" s="1"/>
  <c r="BI567" i="2"/>
  <c r="BH567" i="2"/>
  <c r="BG567" i="2"/>
  <c r="BE567" i="2"/>
  <c r="T567" i="2"/>
  <c r="R567" i="2"/>
  <c r="P567" i="2"/>
  <c r="BK567" i="2"/>
  <c r="J567" i="2"/>
  <c r="BF567" i="2"/>
  <c r="BI565" i="2"/>
  <c r="BH565" i="2"/>
  <c r="BG565" i="2"/>
  <c r="BE565" i="2"/>
  <c r="T565" i="2"/>
  <c r="R565" i="2"/>
  <c r="P565" i="2"/>
  <c r="BK565" i="2"/>
  <c r="J565" i="2"/>
  <c r="BF565" i="2"/>
  <c r="BI560" i="2"/>
  <c r="BH560" i="2"/>
  <c r="BG560" i="2"/>
  <c r="BE560" i="2"/>
  <c r="T560" i="2"/>
  <c r="R560" i="2"/>
  <c r="P560" i="2"/>
  <c r="BK560" i="2"/>
  <c r="J560" i="2"/>
  <c r="BF560" i="2"/>
  <c r="BI558" i="2"/>
  <c r="BH558" i="2"/>
  <c r="BG558" i="2"/>
  <c r="BE558" i="2"/>
  <c r="T558" i="2"/>
  <c r="R558" i="2"/>
  <c r="P558" i="2"/>
  <c r="BK558" i="2"/>
  <c r="J558" i="2"/>
  <c r="BF558" i="2"/>
  <c r="BI555" i="2"/>
  <c r="BH555" i="2"/>
  <c r="BG555" i="2"/>
  <c r="BE555" i="2"/>
  <c r="T555" i="2"/>
  <c r="R555" i="2"/>
  <c r="P555" i="2"/>
  <c r="BK555" i="2"/>
  <c r="J555" i="2"/>
  <c r="BF555" i="2"/>
  <c r="BI552" i="2"/>
  <c r="BH552" i="2"/>
  <c r="BG552" i="2"/>
  <c r="BE552" i="2"/>
  <c r="T552" i="2"/>
  <c r="R552" i="2"/>
  <c r="P552" i="2"/>
  <c r="BK552" i="2"/>
  <c r="J552" i="2"/>
  <c r="BF552" i="2"/>
  <c r="BI546" i="2"/>
  <c r="BH546" i="2"/>
  <c r="BG546" i="2"/>
  <c r="BE546" i="2"/>
  <c r="T546" i="2"/>
  <c r="T541" i="2" s="1"/>
  <c r="R546" i="2"/>
  <c r="R541" i="2" s="1"/>
  <c r="P546" i="2"/>
  <c r="BK546" i="2"/>
  <c r="J546" i="2"/>
  <c r="BF546" i="2"/>
  <c r="BI544" i="2"/>
  <c r="BH544" i="2"/>
  <c r="BG544" i="2"/>
  <c r="BE544" i="2"/>
  <c r="T544" i="2"/>
  <c r="R544" i="2"/>
  <c r="P544" i="2"/>
  <c r="BK544" i="2"/>
  <c r="J544" i="2"/>
  <c r="BF544" i="2" s="1"/>
  <c r="BI542" i="2"/>
  <c r="BH542" i="2"/>
  <c r="BG542" i="2"/>
  <c r="BE542" i="2"/>
  <c r="T542" i="2"/>
  <c r="R542" i="2"/>
  <c r="P542" i="2"/>
  <c r="P541" i="2"/>
  <c r="BK542" i="2"/>
  <c r="J542" i="2"/>
  <c r="BF542" i="2" s="1"/>
  <c r="BI539" i="2"/>
  <c r="BH539" i="2"/>
  <c r="BG539" i="2"/>
  <c r="BE539" i="2"/>
  <c r="T539" i="2"/>
  <c r="R539" i="2"/>
  <c r="P539" i="2"/>
  <c r="BK539" i="2"/>
  <c r="J539" i="2"/>
  <c r="BF539" i="2" s="1"/>
  <c r="BI537" i="2"/>
  <c r="BH537" i="2"/>
  <c r="BG537" i="2"/>
  <c r="BE537" i="2"/>
  <c r="T537" i="2"/>
  <c r="R537" i="2"/>
  <c r="P537" i="2"/>
  <c r="BK537" i="2"/>
  <c r="J537" i="2"/>
  <c r="BF537" i="2" s="1"/>
  <c r="BI533" i="2"/>
  <c r="BH533" i="2"/>
  <c r="BG533" i="2"/>
  <c r="BE533" i="2"/>
  <c r="T533" i="2"/>
  <c r="R533" i="2"/>
  <c r="P533" i="2"/>
  <c r="BK533" i="2"/>
  <c r="J533" i="2"/>
  <c r="BF533" i="2" s="1"/>
  <c r="BI530" i="2"/>
  <c r="BH530" i="2"/>
  <c r="BG530" i="2"/>
  <c r="BE530" i="2"/>
  <c r="T530" i="2"/>
  <c r="R530" i="2"/>
  <c r="P530" i="2"/>
  <c r="BK530" i="2"/>
  <c r="J530" i="2"/>
  <c r="BF530" i="2" s="1"/>
  <c r="BI528" i="2"/>
  <c r="BH528" i="2"/>
  <c r="BG528" i="2"/>
  <c r="BE528" i="2"/>
  <c r="T528" i="2"/>
  <c r="T513" i="2" s="1"/>
  <c r="R528" i="2"/>
  <c r="P528" i="2"/>
  <c r="BK528" i="2"/>
  <c r="J528" i="2"/>
  <c r="BF528" i="2" s="1"/>
  <c r="BI522" i="2"/>
  <c r="BH522" i="2"/>
  <c r="BG522" i="2"/>
  <c r="BE522" i="2"/>
  <c r="T522" i="2"/>
  <c r="R522" i="2"/>
  <c r="P522" i="2"/>
  <c r="BK522" i="2"/>
  <c r="J522" i="2"/>
  <c r="BF522" i="2"/>
  <c r="BI519" i="2"/>
  <c r="BH519" i="2"/>
  <c r="BG519" i="2"/>
  <c r="BE519" i="2"/>
  <c r="T519" i="2"/>
  <c r="R519" i="2"/>
  <c r="P519" i="2"/>
  <c r="BK519" i="2"/>
  <c r="J519" i="2"/>
  <c r="BF519" i="2" s="1"/>
  <c r="BI514" i="2"/>
  <c r="BH514" i="2"/>
  <c r="BG514" i="2"/>
  <c r="BE514" i="2"/>
  <c r="T514" i="2"/>
  <c r="R514" i="2"/>
  <c r="R513" i="2" s="1"/>
  <c r="P514" i="2"/>
  <c r="P513" i="2" s="1"/>
  <c r="BK514" i="2"/>
  <c r="J514" i="2"/>
  <c r="BF514" i="2" s="1"/>
  <c r="BI510" i="2"/>
  <c r="BH510" i="2"/>
  <c r="BG510" i="2"/>
  <c r="BE510" i="2"/>
  <c r="T510" i="2"/>
  <c r="T509" i="2"/>
  <c r="R510" i="2"/>
  <c r="R509" i="2" s="1"/>
  <c r="P510" i="2"/>
  <c r="P509" i="2"/>
  <c r="BK510" i="2"/>
  <c r="BK509" i="2" s="1"/>
  <c r="J509" i="2" s="1"/>
  <c r="J65" i="2" s="1"/>
  <c r="J510" i="2"/>
  <c r="BF510" i="2" s="1"/>
  <c r="BI507" i="2"/>
  <c r="BH507" i="2"/>
  <c r="BG507" i="2"/>
  <c r="BE507" i="2"/>
  <c r="T507" i="2"/>
  <c r="R507" i="2"/>
  <c r="P507" i="2"/>
  <c r="BK507" i="2"/>
  <c r="J507" i="2"/>
  <c r="BF507" i="2"/>
  <c r="BI504" i="2"/>
  <c r="BH504" i="2"/>
  <c r="BG504" i="2"/>
  <c r="BE504" i="2"/>
  <c r="T504" i="2"/>
  <c r="R504" i="2"/>
  <c r="P504" i="2"/>
  <c r="BK504" i="2"/>
  <c r="J504" i="2"/>
  <c r="BF504" i="2" s="1"/>
  <c r="BI502" i="2"/>
  <c r="BH502" i="2"/>
  <c r="BG502" i="2"/>
  <c r="BE502" i="2"/>
  <c r="T502" i="2"/>
  <c r="R502" i="2"/>
  <c r="P502" i="2"/>
  <c r="BK502" i="2"/>
  <c r="J502" i="2"/>
  <c r="BF502" i="2"/>
  <c r="BI500" i="2"/>
  <c r="BH500" i="2"/>
  <c r="BG500" i="2"/>
  <c r="BE500" i="2"/>
  <c r="T500" i="2"/>
  <c r="R500" i="2"/>
  <c r="P500" i="2"/>
  <c r="P497" i="2" s="1"/>
  <c r="BK500" i="2"/>
  <c r="J500" i="2"/>
  <c r="BF500" i="2" s="1"/>
  <c r="BI498" i="2"/>
  <c r="BH498" i="2"/>
  <c r="BG498" i="2"/>
  <c r="BE498" i="2"/>
  <c r="T498" i="2"/>
  <c r="T497" i="2"/>
  <c r="R498" i="2"/>
  <c r="R497" i="2" s="1"/>
  <c r="P498" i="2"/>
  <c r="BK498" i="2"/>
  <c r="J498" i="2"/>
  <c r="BF498" i="2" s="1"/>
  <c r="BI495" i="2"/>
  <c r="BH495" i="2"/>
  <c r="BG495" i="2"/>
  <c r="BE495" i="2"/>
  <c r="T495" i="2"/>
  <c r="R495" i="2"/>
  <c r="P495" i="2"/>
  <c r="BK495" i="2"/>
  <c r="J495" i="2"/>
  <c r="BF495" i="2" s="1"/>
  <c r="BI493" i="2"/>
  <c r="BH493" i="2"/>
  <c r="BG493" i="2"/>
  <c r="BE493" i="2"/>
  <c r="T493" i="2"/>
  <c r="R493" i="2"/>
  <c r="P493" i="2"/>
  <c r="BK493" i="2"/>
  <c r="J493" i="2"/>
  <c r="BF493" i="2" s="1"/>
  <c r="BI491" i="2"/>
  <c r="BH491" i="2"/>
  <c r="BG491" i="2"/>
  <c r="BE491" i="2"/>
  <c r="T491" i="2"/>
  <c r="R491" i="2"/>
  <c r="P491" i="2"/>
  <c r="BK491" i="2"/>
  <c r="J491" i="2"/>
  <c r="BF491" i="2" s="1"/>
  <c r="BI489" i="2"/>
  <c r="BH489" i="2"/>
  <c r="BG489" i="2"/>
  <c r="BE489" i="2"/>
  <c r="T489" i="2"/>
  <c r="R489" i="2"/>
  <c r="P489" i="2"/>
  <c r="BK489" i="2"/>
  <c r="J489" i="2"/>
  <c r="BF489" i="2"/>
  <c r="BI487" i="2"/>
  <c r="BH487" i="2"/>
  <c r="BG487" i="2"/>
  <c r="BE487" i="2"/>
  <c r="T487" i="2"/>
  <c r="R487" i="2"/>
  <c r="P487" i="2"/>
  <c r="BK487" i="2"/>
  <c r="J487" i="2"/>
  <c r="BF487" i="2" s="1"/>
  <c r="BI485" i="2"/>
  <c r="BH485" i="2"/>
  <c r="BG485" i="2"/>
  <c r="BE485" i="2"/>
  <c r="T485" i="2"/>
  <c r="R485" i="2"/>
  <c r="P485" i="2"/>
  <c r="BK485" i="2"/>
  <c r="J485" i="2"/>
  <c r="BF485" i="2"/>
  <c r="BI483" i="2"/>
  <c r="BH483" i="2"/>
  <c r="BG483" i="2"/>
  <c r="BE483" i="2"/>
  <c r="T483" i="2"/>
  <c r="R483" i="2"/>
  <c r="P483" i="2"/>
  <c r="BK483" i="2"/>
  <c r="J483" i="2"/>
  <c r="BF483" i="2" s="1"/>
  <c r="BI481" i="2"/>
  <c r="BH481" i="2"/>
  <c r="BG481" i="2"/>
  <c r="BE481" i="2"/>
  <c r="T481" i="2"/>
  <c r="R481" i="2"/>
  <c r="P481" i="2"/>
  <c r="BK481" i="2"/>
  <c r="J481" i="2"/>
  <c r="BF481" i="2" s="1"/>
  <c r="BI479" i="2"/>
  <c r="BH479" i="2"/>
  <c r="BG479" i="2"/>
  <c r="BE479" i="2"/>
  <c r="T479" i="2"/>
  <c r="R479" i="2"/>
  <c r="P479" i="2"/>
  <c r="BK479" i="2"/>
  <c r="J479" i="2"/>
  <c r="BF479" i="2" s="1"/>
  <c r="BI477" i="2"/>
  <c r="BH477" i="2"/>
  <c r="BG477" i="2"/>
  <c r="BE477" i="2"/>
  <c r="T477" i="2"/>
  <c r="R477" i="2"/>
  <c r="P477" i="2"/>
  <c r="BK477" i="2"/>
  <c r="J477" i="2"/>
  <c r="BF477" i="2"/>
  <c r="BI475" i="2"/>
  <c r="BH475" i="2"/>
  <c r="BG475" i="2"/>
  <c r="BE475" i="2"/>
  <c r="T475" i="2"/>
  <c r="R475" i="2"/>
  <c r="P475" i="2"/>
  <c r="BK475" i="2"/>
  <c r="J475" i="2"/>
  <c r="BF475" i="2" s="1"/>
  <c r="BI472" i="2"/>
  <c r="BH472" i="2"/>
  <c r="BG472" i="2"/>
  <c r="BE472" i="2"/>
  <c r="T472" i="2"/>
  <c r="R472" i="2"/>
  <c r="P472" i="2"/>
  <c r="BK472" i="2"/>
  <c r="J472" i="2"/>
  <c r="BF472" i="2" s="1"/>
  <c r="BI471" i="2"/>
  <c r="BH471" i="2"/>
  <c r="BG471" i="2"/>
  <c r="BE471" i="2"/>
  <c r="T471" i="2"/>
  <c r="R471" i="2"/>
  <c r="P471" i="2"/>
  <c r="BK471" i="2"/>
  <c r="J471" i="2"/>
  <c r="BF471" i="2" s="1"/>
  <c r="BI465" i="2"/>
  <c r="BH465" i="2"/>
  <c r="BG465" i="2"/>
  <c r="BE465" i="2"/>
  <c r="T465" i="2"/>
  <c r="R465" i="2"/>
  <c r="P465" i="2"/>
  <c r="BK465" i="2"/>
  <c r="J465" i="2"/>
  <c r="BF465" i="2"/>
  <c r="BI461" i="2"/>
  <c r="BH461" i="2"/>
  <c r="BG461" i="2"/>
  <c r="BE461" i="2"/>
  <c r="T461" i="2"/>
  <c r="R461" i="2"/>
  <c r="P461" i="2"/>
  <c r="BK461" i="2"/>
  <c r="J461" i="2"/>
  <c r="BF461" i="2" s="1"/>
  <c r="BI457" i="2"/>
  <c r="BH457" i="2"/>
  <c r="BG457" i="2"/>
  <c r="BE457" i="2"/>
  <c r="T457" i="2"/>
  <c r="R457" i="2"/>
  <c r="P457" i="2"/>
  <c r="BK457" i="2"/>
  <c r="J457" i="2"/>
  <c r="BF457" i="2"/>
  <c r="BI453" i="2"/>
  <c r="BH453" i="2"/>
  <c r="BG453" i="2"/>
  <c r="BE453" i="2"/>
  <c r="T453" i="2"/>
  <c r="R453" i="2"/>
  <c r="P453" i="2"/>
  <c r="BK453" i="2"/>
  <c r="J453" i="2"/>
  <c r="BF453" i="2" s="1"/>
  <c r="BI451" i="2"/>
  <c r="BH451" i="2"/>
  <c r="BG451" i="2"/>
  <c r="BE451" i="2"/>
  <c r="T451" i="2"/>
  <c r="R451" i="2"/>
  <c r="P451" i="2"/>
  <c r="BK451" i="2"/>
  <c r="J451" i="2"/>
  <c r="BF451" i="2"/>
  <c r="BI448" i="2"/>
  <c r="BH448" i="2"/>
  <c r="BG448" i="2"/>
  <c r="BE448" i="2"/>
  <c r="T448" i="2"/>
  <c r="R448" i="2"/>
  <c r="P448" i="2"/>
  <c r="BK448" i="2"/>
  <c r="J448" i="2"/>
  <c r="BF448" i="2" s="1"/>
  <c r="BI443" i="2"/>
  <c r="BH443" i="2"/>
  <c r="BG443" i="2"/>
  <c r="BE443" i="2"/>
  <c r="T443" i="2"/>
  <c r="R443" i="2"/>
  <c r="P443" i="2"/>
  <c r="BK443" i="2"/>
  <c r="J443" i="2"/>
  <c r="BF443" i="2" s="1"/>
  <c r="BI438" i="2"/>
  <c r="BH438" i="2"/>
  <c r="BG438" i="2"/>
  <c r="BE438" i="2"/>
  <c r="T438" i="2"/>
  <c r="R438" i="2"/>
  <c r="P438" i="2"/>
  <c r="BK438" i="2"/>
  <c r="J438" i="2"/>
  <c r="BF438" i="2" s="1"/>
  <c r="BI436" i="2"/>
  <c r="BH436" i="2"/>
  <c r="BG436" i="2"/>
  <c r="BE436" i="2"/>
  <c r="T436" i="2"/>
  <c r="R436" i="2"/>
  <c r="P436" i="2"/>
  <c r="BK436" i="2"/>
  <c r="J436" i="2"/>
  <c r="BF436" i="2"/>
  <c r="BI434" i="2"/>
  <c r="BH434" i="2"/>
  <c r="BG434" i="2"/>
  <c r="BE434" i="2"/>
  <c r="T434" i="2"/>
  <c r="R434" i="2"/>
  <c r="P434" i="2"/>
  <c r="BK434" i="2"/>
  <c r="J434" i="2"/>
  <c r="BF434" i="2" s="1"/>
  <c r="BI432" i="2"/>
  <c r="BH432" i="2"/>
  <c r="BG432" i="2"/>
  <c r="BE432" i="2"/>
  <c r="T432" i="2"/>
  <c r="R432" i="2"/>
  <c r="P432" i="2"/>
  <c r="BK432" i="2"/>
  <c r="J432" i="2"/>
  <c r="BF432" i="2"/>
  <c r="BI430" i="2"/>
  <c r="BH430" i="2"/>
  <c r="BG430" i="2"/>
  <c r="BE430" i="2"/>
  <c r="T430" i="2"/>
  <c r="R430" i="2"/>
  <c r="P430" i="2"/>
  <c r="BK430" i="2"/>
  <c r="J430" i="2"/>
  <c r="BF430" i="2" s="1"/>
  <c r="BI425" i="2"/>
  <c r="BH425" i="2"/>
  <c r="BG425" i="2"/>
  <c r="BE425" i="2"/>
  <c r="T425" i="2"/>
  <c r="R425" i="2"/>
  <c r="P425" i="2"/>
  <c r="BK425" i="2"/>
  <c r="J425" i="2"/>
  <c r="BF425" i="2"/>
  <c r="BI422" i="2"/>
  <c r="BH422" i="2"/>
  <c r="BG422" i="2"/>
  <c r="BE422" i="2"/>
  <c r="T422" i="2"/>
  <c r="R422" i="2"/>
  <c r="P422" i="2"/>
  <c r="BK422" i="2"/>
  <c r="J422" i="2"/>
  <c r="BF422" i="2" s="1"/>
  <c r="BI419" i="2"/>
  <c r="BH419" i="2"/>
  <c r="BG419" i="2"/>
  <c r="BE419" i="2"/>
  <c r="T419" i="2"/>
  <c r="R419" i="2"/>
  <c r="P419" i="2"/>
  <c r="BK419" i="2"/>
  <c r="J419" i="2"/>
  <c r="BF419" i="2"/>
  <c r="BI414" i="2"/>
  <c r="BH414" i="2"/>
  <c r="BG414" i="2"/>
  <c r="BE414" i="2"/>
  <c r="T414" i="2"/>
  <c r="R414" i="2"/>
  <c r="P414" i="2"/>
  <c r="BK414" i="2"/>
  <c r="J414" i="2"/>
  <c r="BF414" i="2" s="1"/>
  <c r="BI410" i="2"/>
  <c r="BH410" i="2"/>
  <c r="BG410" i="2"/>
  <c r="BE410" i="2"/>
  <c r="T410" i="2"/>
  <c r="R410" i="2"/>
  <c r="P410" i="2"/>
  <c r="BK410" i="2"/>
  <c r="J410" i="2"/>
  <c r="BF410" i="2"/>
  <c r="BI406" i="2"/>
  <c r="BH406" i="2"/>
  <c r="BG406" i="2"/>
  <c r="BE406" i="2"/>
  <c r="T406" i="2"/>
  <c r="R406" i="2"/>
  <c r="P406" i="2"/>
  <c r="BK406" i="2"/>
  <c r="J406" i="2"/>
  <c r="BF406" i="2" s="1"/>
  <c r="BI405" i="2"/>
  <c r="BH405" i="2"/>
  <c r="BG405" i="2"/>
  <c r="BE405" i="2"/>
  <c r="T405" i="2"/>
  <c r="R405" i="2"/>
  <c r="P405" i="2"/>
  <c r="BK405" i="2"/>
  <c r="J405" i="2"/>
  <c r="BF405" i="2"/>
  <c r="BI403" i="2"/>
  <c r="BH403" i="2"/>
  <c r="BG403" i="2"/>
  <c r="BE403" i="2"/>
  <c r="T403" i="2"/>
  <c r="R403" i="2"/>
  <c r="P403" i="2"/>
  <c r="BK403" i="2"/>
  <c r="J403" i="2"/>
  <c r="BF403" i="2" s="1"/>
  <c r="BI401" i="2"/>
  <c r="BH401" i="2"/>
  <c r="BG401" i="2"/>
  <c r="BE401" i="2"/>
  <c r="T401" i="2"/>
  <c r="R401" i="2"/>
  <c r="P401" i="2"/>
  <c r="BK401" i="2"/>
  <c r="J401" i="2"/>
  <c r="BF401" i="2"/>
  <c r="BI396" i="2"/>
  <c r="BH396" i="2"/>
  <c r="BG396" i="2"/>
  <c r="BE396" i="2"/>
  <c r="T396" i="2"/>
  <c r="R396" i="2"/>
  <c r="P396" i="2"/>
  <c r="BK396" i="2"/>
  <c r="J396" i="2"/>
  <c r="BF396" i="2" s="1"/>
  <c r="BI391" i="2"/>
  <c r="BH391" i="2"/>
  <c r="BG391" i="2"/>
  <c r="BE391" i="2"/>
  <c r="T391" i="2"/>
  <c r="R391" i="2"/>
  <c r="P391" i="2"/>
  <c r="BK391" i="2"/>
  <c r="J391" i="2"/>
  <c r="BF391" i="2"/>
  <c r="BI389" i="2"/>
  <c r="BH389" i="2"/>
  <c r="BG389" i="2"/>
  <c r="BE389" i="2"/>
  <c r="T389" i="2"/>
  <c r="R389" i="2"/>
  <c r="P389" i="2"/>
  <c r="BK389" i="2"/>
  <c r="J389" i="2"/>
  <c r="BF389" i="2" s="1"/>
  <c r="BI386" i="2"/>
  <c r="BH386" i="2"/>
  <c r="BG386" i="2"/>
  <c r="BE386" i="2"/>
  <c r="T386" i="2"/>
  <c r="R386" i="2"/>
  <c r="R382" i="2" s="1"/>
  <c r="P386" i="2"/>
  <c r="BK386" i="2"/>
  <c r="J386" i="2"/>
  <c r="BF386" i="2"/>
  <c r="BI383" i="2"/>
  <c r="BH383" i="2"/>
  <c r="BG383" i="2"/>
  <c r="BE383" i="2"/>
  <c r="T383" i="2"/>
  <c r="T382" i="2" s="1"/>
  <c r="R383" i="2"/>
  <c r="P383" i="2"/>
  <c r="P382" i="2" s="1"/>
  <c r="BK383" i="2"/>
  <c r="J383" i="2"/>
  <c r="BF383" i="2" s="1"/>
  <c r="BI381" i="2"/>
  <c r="BH381" i="2"/>
  <c r="BG381" i="2"/>
  <c r="BE381" i="2"/>
  <c r="T381" i="2"/>
  <c r="R381" i="2"/>
  <c r="P381" i="2"/>
  <c r="BK381" i="2"/>
  <c r="J381" i="2"/>
  <c r="BF381" i="2" s="1"/>
  <c r="BI379" i="2"/>
  <c r="BH379" i="2"/>
  <c r="BG379" i="2"/>
  <c r="BE379" i="2"/>
  <c r="T379" i="2"/>
  <c r="R379" i="2"/>
  <c r="P379" i="2"/>
  <c r="BK379" i="2"/>
  <c r="J379" i="2"/>
  <c r="BF379" i="2"/>
  <c r="BI377" i="2"/>
  <c r="BH377" i="2"/>
  <c r="BG377" i="2"/>
  <c r="BE377" i="2"/>
  <c r="T377" i="2"/>
  <c r="R377" i="2"/>
  <c r="P377" i="2"/>
  <c r="BK377" i="2"/>
  <c r="J377" i="2"/>
  <c r="BF377" i="2" s="1"/>
  <c r="BI375" i="2"/>
  <c r="BH375" i="2"/>
  <c r="BG375" i="2"/>
  <c r="BE375" i="2"/>
  <c r="T375" i="2"/>
  <c r="R375" i="2"/>
  <c r="P375" i="2"/>
  <c r="BK375" i="2"/>
  <c r="J375" i="2"/>
  <c r="BF375" i="2"/>
  <c r="BI373" i="2"/>
  <c r="BH373" i="2"/>
  <c r="BG373" i="2"/>
  <c r="BE373" i="2"/>
  <c r="T373" i="2"/>
  <c r="R373" i="2"/>
  <c r="P373" i="2"/>
  <c r="BK373" i="2"/>
  <c r="J373" i="2"/>
  <c r="BF373" i="2" s="1"/>
  <c r="BI372" i="2"/>
  <c r="BH372" i="2"/>
  <c r="BG372" i="2"/>
  <c r="BE372" i="2"/>
  <c r="T372" i="2"/>
  <c r="R372" i="2"/>
  <c r="P372" i="2"/>
  <c r="BK372" i="2"/>
  <c r="J372" i="2"/>
  <c r="BF372" i="2"/>
  <c r="BI370" i="2"/>
  <c r="BH370" i="2"/>
  <c r="BG370" i="2"/>
  <c r="BE370" i="2"/>
  <c r="T370" i="2"/>
  <c r="R370" i="2"/>
  <c r="P370" i="2"/>
  <c r="BK370" i="2"/>
  <c r="J370" i="2"/>
  <c r="BF370" i="2" s="1"/>
  <c r="BI368" i="2"/>
  <c r="BH368" i="2"/>
  <c r="BG368" i="2"/>
  <c r="BE368" i="2"/>
  <c r="T368" i="2"/>
  <c r="R368" i="2"/>
  <c r="P368" i="2"/>
  <c r="BK368" i="2"/>
  <c r="J368" i="2"/>
  <c r="BF368" i="2" s="1"/>
  <c r="BI366" i="2"/>
  <c r="BH366" i="2"/>
  <c r="BG366" i="2"/>
  <c r="BE366" i="2"/>
  <c r="T366" i="2"/>
  <c r="R366" i="2"/>
  <c r="P366" i="2"/>
  <c r="BK366" i="2"/>
  <c r="J366" i="2"/>
  <c r="BF366" i="2" s="1"/>
  <c r="BI364" i="2"/>
  <c r="BH364" i="2"/>
  <c r="BG364" i="2"/>
  <c r="BE364" i="2"/>
  <c r="T364" i="2"/>
  <c r="R364" i="2"/>
  <c r="P364" i="2"/>
  <c r="BK364" i="2"/>
  <c r="J364" i="2"/>
  <c r="BF364" i="2"/>
  <c r="BI362" i="2"/>
  <c r="BH362" i="2"/>
  <c r="BG362" i="2"/>
  <c r="BE362" i="2"/>
  <c r="T362" i="2"/>
  <c r="R362" i="2"/>
  <c r="P362" i="2"/>
  <c r="BK362" i="2"/>
  <c r="J362" i="2"/>
  <c r="BF362" i="2"/>
  <c r="BI360" i="2"/>
  <c r="BH360" i="2"/>
  <c r="BG360" i="2"/>
  <c r="BE360" i="2"/>
  <c r="T360" i="2"/>
  <c r="R360" i="2"/>
  <c r="P360" i="2"/>
  <c r="BK360" i="2"/>
  <c r="J360" i="2"/>
  <c r="BF360" i="2"/>
  <c r="BI354" i="2"/>
  <c r="BH354" i="2"/>
  <c r="BG354" i="2"/>
  <c r="BE354" i="2"/>
  <c r="T354" i="2"/>
  <c r="R354" i="2"/>
  <c r="P354" i="2"/>
  <c r="BK354" i="2"/>
  <c r="J354" i="2"/>
  <c r="BF354" i="2"/>
  <c r="BI352" i="2"/>
  <c r="BH352" i="2"/>
  <c r="BG352" i="2"/>
  <c r="BE352" i="2"/>
  <c r="T352" i="2"/>
  <c r="R352" i="2"/>
  <c r="P352" i="2"/>
  <c r="BK352" i="2"/>
  <c r="J352" i="2"/>
  <c r="BF352" i="2" s="1"/>
  <c r="BI350" i="2"/>
  <c r="BH350" i="2"/>
  <c r="BG350" i="2"/>
  <c r="BE350" i="2"/>
  <c r="T350" i="2"/>
  <c r="R350" i="2"/>
  <c r="P350" i="2"/>
  <c r="BK350" i="2"/>
  <c r="J350" i="2"/>
  <c r="BF350" i="2"/>
  <c r="BI348" i="2"/>
  <c r="BH348" i="2"/>
  <c r="BG348" i="2"/>
  <c r="BE348" i="2"/>
  <c r="T348" i="2"/>
  <c r="R348" i="2"/>
  <c r="P348" i="2"/>
  <c r="BK348" i="2"/>
  <c r="J348" i="2"/>
  <c r="BF348" i="2"/>
  <c r="BI345" i="2"/>
  <c r="BH345" i="2"/>
  <c r="BG345" i="2"/>
  <c r="BE345" i="2"/>
  <c r="T345" i="2"/>
  <c r="R345" i="2"/>
  <c r="P345" i="2"/>
  <c r="BK345" i="2"/>
  <c r="J345" i="2"/>
  <c r="BF345" i="2"/>
  <c r="BI343" i="2"/>
  <c r="BH343" i="2"/>
  <c r="BG343" i="2"/>
  <c r="BE343" i="2"/>
  <c r="T343" i="2"/>
  <c r="R343" i="2"/>
  <c r="P343" i="2"/>
  <c r="BK343" i="2"/>
  <c r="J343" i="2"/>
  <c r="BF343" i="2"/>
  <c r="BI340" i="2"/>
  <c r="BH340" i="2"/>
  <c r="BG340" i="2"/>
  <c r="BE340" i="2"/>
  <c r="T340" i="2"/>
  <c r="R340" i="2"/>
  <c r="P340" i="2"/>
  <c r="BK340" i="2"/>
  <c r="J340" i="2"/>
  <c r="BF340" i="2" s="1"/>
  <c r="BI337" i="2"/>
  <c r="BH337" i="2"/>
  <c r="BG337" i="2"/>
  <c r="BE337" i="2"/>
  <c r="T337" i="2"/>
  <c r="R337" i="2"/>
  <c r="P337" i="2"/>
  <c r="BK337" i="2"/>
  <c r="J337" i="2"/>
  <c r="BF337" i="2" s="1"/>
  <c r="BI334" i="2"/>
  <c r="BH334" i="2"/>
  <c r="BG334" i="2"/>
  <c r="BE334" i="2"/>
  <c r="T334" i="2"/>
  <c r="R334" i="2"/>
  <c r="P334" i="2"/>
  <c r="BK334" i="2"/>
  <c r="J334" i="2"/>
  <c r="BF334" i="2"/>
  <c r="BI329" i="2"/>
  <c r="BH329" i="2"/>
  <c r="BG329" i="2"/>
  <c r="BE329" i="2"/>
  <c r="T329" i="2"/>
  <c r="R329" i="2"/>
  <c r="P329" i="2"/>
  <c r="BK329" i="2"/>
  <c r="J329" i="2"/>
  <c r="BF329" i="2"/>
  <c r="BI323" i="2"/>
  <c r="BH323" i="2"/>
  <c r="BG323" i="2"/>
  <c r="BE323" i="2"/>
  <c r="T323" i="2"/>
  <c r="R323" i="2"/>
  <c r="P323" i="2"/>
  <c r="BK323" i="2"/>
  <c r="J323" i="2"/>
  <c r="BF323" i="2" s="1"/>
  <c r="BI320" i="2"/>
  <c r="BH320" i="2"/>
  <c r="BG320" i="2"/>
  <c r="BE320" i="2"/>
  <c r="T320" i="2"/>
  <c r="R320" i="2"/>
  <c r="P320" i="2"/>
  <c r="BK320" i="2"/>
  <c r="J320" i="2"/>
  <c r="BF320" i="2"/>
  <c r="BI316" i="2"/>
  <c r="BH316" i="2"/>
  <c r="BG316" i="2"/>
  <c r="BE316" i="2"/>
  <c r="T316" i="2"/>
  <c r="R316" i="2"/>
  <c r="P316" i="2"/>
  <c r="BK316" i="2"/>
  <c r="J316" i="2"/>
  <c r="BF316" i="2"/>
  <c r="BI312" i="2"/>
  <c r="BH312" i="2"/>
  <c r="BG312" i="2"/>
  <c r="BE312" i="2"/>
  <c r="T312" i="2"/>
  <c r="R312" i="2"/>
  <c r="P312" i="2"/>
  <c r="BK312" i="2"/>
  <c r="J312" i="2"/>
  <c r="BF312" i="2"/>
  <c r="BI310" i="2"/>
  <c r="BH310" i="2"/>
  <c r="BG310" i="2"/>
  <c r="BE310" i="2"/>
  <c r="T310" i="2"/>
  <c r="R310" i="2"/>
  <c r="P310" i="2"/>
  <c r="BK310" i="2"/>
  <c r="J310" i="2"/>
  <c r="BF310" i="2"/>
  <c r="BI308" i="2"/>
  <c r="BH308" i="2"/>
  <c r="BG308" i="2"/>
  <c r="BE308" i="2"/>
  <c r="T308" i="2"/>
  <c r="R308" i="2"/>
  <c r="P308" i="2"/>
  <c r="BK308" i="2"/>
  <c r="J308" i="2"/>
  <c r="BF308" i="2"/>
  <c r="BI304" i="2"/>
  <c r="BH304" i="2"/>
  <c r="BG304" i="2"/>
  <c r="BE304" i="2"/>
  <c r="T304" i="2"/>
  <c r="R304" i="2"/>
  <c r="P304" i="2"/>
  <c r="BK304" i="2"/>
  <c r="J304" i="2"/>
  <c r="BF304" i="2"/>
  <c r="BI301" i="2"/>
  <c r="BH301" i="2"/>
  <c r="BG301" i="2"/>
  <c r="BE301" i="2"/>
  <c r="T301" i="2"/>
  <c r="R301" i="2"/>
  <c r="P301" i="2"/>
  <c r="BK301" i="2"/>
  <c r="J301" i="2"/>
  <c r="BF301" i="2"/>
  <c r="BI299" i="2"/>
  <c r="BH299" i="2"/>
  <c r="BG299" i="2"/>
  <c r="BE299" i="2"/>
  <c r="T299" i="2"/>
  <c r="R299" i="2"/>
  <c r="P299" i="2"/>
  <c r="BK299" i="2"/>
  <c r="J299" i="2"/>
  <c r="BF299" i="2" s="1"/>
  <c r="BI297" i="2"/>
  <c r="BH297" i="2"/>
  <c r="BG297" i="2"/>
  <c r="BE297" i="2"/>
  <c r="T297" i="2"/>
  <c r="R297" i="2"/>
  <c r="P297" i="2"/>
  <c r="BK297" i="2"/>
  <c r="J297" i="2"/>
  <c r="BF297" i="2" s="1"/>
  <c r="BI295" i="2"/>
  <c r="BH295" i="2"/>
  <c r="BG295" i="2"/>
  <c r="BE295" i="2"/>
  <c r="T295" i="2"/>
  <c r="R295" i="2"/>
  <c r="P295" i="2"/>
  <c r="BK295" i="2"/>
  <c r="J295" i="2"/>
  <c r="BF295" i="2" s="1"/>
  <c r="BI293" i="2"/>
  <c r="BH293" i="2"/>
  <c r="BG293" i="2"/>
  <c r="BE293" i="2"/>
  <c r="T293" i="2"/>
  <c r="R293" i="2"/>
  <c r="P293" i="2"/>
  <c r="BK293" i="2"/>
  <c r="J293" i="2"/>
  <c r="BF293" i="2"/>
  <c r="BI291" i="2"/>
  <c r="BH291" i="2"/>
  <c r="BG291" i="2"/>
  <c r="BE291" i="2"/>
  <c r="T291" i="2"/>
  <c r="R291" i="2"/>
  <c r="P291" i="2"/>
  <c r="BK291" i="2"/>
  <c r="J291" i="2"/>
  <c r="BF291" i="2" s="1"/>
  <c r="BI288" i="2"/>
  <c r="BH288" i="2"/>
  <c r="BG288" i="2"/>
  <c r="BE288" i="2"/>
  <c r="T288" i="2"/>
  <c r="R288" i="2"/>
  <c r="P288" i="2"/>
  <c r="BK288" i="2"/>
  <c r="J288" i="2"/>
  <c r="BF288" i="2" s="1"/>
  <c r="BI285" i="2"/>
  <c r="BH285" i="2"/>
  <c r="BG285" i="2"/>
  <c r="BE285" i="2"/>
  <c r="T285" i="2"/>
  <c r="R285" i="2"/>
  <c r="P285" i="2"/>
  <c r="BK285" i="2"/>
  <c r="J285" i="2"/>
  <c r="BF285" i="2" s="1"/>
  <c r="BI282" i="2"/>
  <c r="BH282" i="2"/>
  <c r="BG282" i="2"/>
  <c r="BE282" i="2"/>
  <c r="T282" i="2"/>
  <c r="R282" i="2"/>
  <c r="P282" i="2"/>
  <c r="BK282" i="2"/>
  <c r="J282" i="2"/>
  <c r="BF282" i="2"/>
  <c r="BI280" i="2"/>
  <c r="BH280" i="2"/>
  <c r="BG280" i="2"/>
  <c r="BE280" i="2"/>
  <c r="T280" i="2"/>
  <c r="R280" i="2"/>
  <c r="P280" i="2"/>
  <c r="BK280" i="2"/>
  <c r="J280" i="2"/>
  <c r="BF280" i="2"/>
  <c r="BI277" i="2"/>
  <c r="BH277" i="2"/>
  <c r="BG277" i="2"/>
  <c r="BE277" i="2"/>
  <c r="T277" i="2"/>
  <c r="R277" i="2"/>
  <c r="P277" i="2"/>
  <c r="BK277" i="2"/>
  <c r="J277" i="2"/>
  <c r="BF277" i="2"/>
  <c r="BI272" i="2"/>
  <c r="BH272" i="2"/>
  <c r="BG272" i="2"/>
  <c r="BE272" i="2"/>
  <c r="T272" i="2"/>
  <c r="R272" i="2"/>
  <c r="P272" i="2"/>
  <c r="BK272" i="2"/>
  <c r="J272" i="2"/>
  <c r="BF272" i="2"/>
  <c r="BI270" i="2"/>
  <c r="BH270" i="2"/>
  <c r="BG270" i="2"/>
  <c r="BE270" i="2"/>
  <c r="T270" i="2"/>
  <c r="R270" i="2"/>
  <c r="P270" i="2"/>
  <c r="BK270" i="2"/>
  <c r="J270" i="2"/>
  <c r="BF270" i="2"/>
  <c r="BI267" i="2"/>
  <c r="BH267" i="2"/>
  <c r="BG267" i="2"/>
  <c r="BE267" i="2"/>
  <c r="T267" i="2"/>
  <c r="R267" i="2"/>
  <c r="P267" i="2"/>
  <c r="BK267" i="2"/>
  <c r="J267" i="2"/>
  <c r="BF267" i="2"/>
  <c r="BI264" i="2"/>
  <c r="BH264" i="2"/>
  <c r="BG264" i="2"/>
  <c r="BE264" i="2"/>
  <c r="T264" i="2"/>
  <c r="R264" i="2"/>
  <c r="P264" i="2"/>
  <c r="BK264" i="2"/>
  <c r="J264" i="2"/>
  <c r="BF264" i="2" s="1"/>
  <c r="BI261" i="2"/>
  <c r="BH261" i="2"/>
  <c r="BG261" i="2"/>
  <c r="BE261" i="2"/>
  <c r="T261" i="2"/>
  <c r="R261" i="2"/>
  <c r="P261" i="2"/>
  <c r="BK261" i="2"/>
  <c r="J261" i="2"/>
  <c r="BF261" i="2"/>
  <c r="BI259" i="2"/>
  <c r="BH259" i="2"/>
  <c r="BG259" i="2"/>
  <c r="BE259" i="2"/>
  <c r="T259" i="2"/>
  <c r="R259" i="2"/>
  <c r="P259" i="2"/>
  <c r="BK259" i="2"/>
  <c r="J259" i="2"/>
  <c r="BF259" i="2"/>
  <c r="BI257" i="2"/>
  <c r="BH257" i="2"/>
  <c r="BG257" i="2"/>
  <c r="BE257" i="2"/>
  <c r="T257" i="2"/>
  <c r="R257" i="2"/>
  <c r="P257" i="2"/>
  <c r="BK257" i="2"/>
  <c r="J257" i="2"/>
  <c r="BF257" i="2"/>
  <c r="BI255" i="2"/>
  <c r="BH255" i="2"/>
  <c r="BG255" i="2"/>
  <c r="BE255" i="2"/>
  <c r="T255" i="2"/>
  <c r="R255" i="2"/>
  <c r="P255" i="2"/>
  <c r="BK255" i="2"/>
  <c r="J255" i="2"/>
  <c r="BF255" i="2"/>
  <c r="BI252" i="2"/>
  <c r="BH252" i="2"/>
  <c r="BG252" i="2"/>
  <c r="BE252" i="2"/>
  <c r="T252" i="2"/>
  <c r="R252" i="2"/>
  <c r="P252" i="2"/>
  <c r="BK252" i="2"/>
  <c r="J252" i="2"/>
  <c r="BF252" i="2" s="1"/>
  <c r="BI248" i="2"/>
  <c r="BH248" i="2"/>
  <c r="BG248" i="2"/>
  <c r="BE248" i="2"/>
  <c r="T248" i="2"/>
  <c r="R248" i="2"/>
  <c r="P248" i="2"/>
  <c r="BK248" i="2"/>
  <c r="J248" i="2"/>
  <c r="BF248" i="2" s="1"/>
  <c r="BI245" i="2"/>
  <c r="BH245" i="2"/>
  <c r="BG245" i="2"/>
  <c r="BE245" i="2"/>
  <c r="T245" i="2"/>
  <c r="R245" i="2"/>
  <c r="P245" i="2"/>
  <c r="BK245" i="2"/>
  <c r="J245" i="2"/>
  <c r="BF245" i="2"/>
  <c r="BI243" i="2"/>
  <c r="BH243" i="2"/>
  <c r="BG243" i="2"/>
  <c r="BE243" i="2"/>
  <c r="T243" i="2"/>
  <c r="R243" i="2"/>
  <c r="P243" i="2"/>
  <c r="BK243" i="2"/>
  <c r="J243" i="2"/>
  <c r="BF243" i="2"/>
  <c r="BI240" i="2"/>
  <c r="BH240" i="2"/>
  <c r="BG240" i="2"/>
  <c r="BE240" i="2"/>
  <c r="T240" i="2"/>
  <c r="R240" i="2"/>
  <c r="P240" i="2"/>
  <c r="BK240" i="2"/>
  <c r="J240" i="2"/>
  <c r="BF240" i="2" s="1"/>
  <c r="BI238" i="2"/>
  <c r="BH238" i="2"/>
  <c r="BG238" i="2"/>
  <c r="BE238" i="2"/>
  <c r="T238" i="2"/>
  <c r="R238" i="2"/>
  <c r="P238" i="2"/>
  <c r="BK238" i="2"/>
  <c r="J238" i="2"/>
  <c r="BF238" i="2"/>
  <c r="BI236" i="2"/>
  <c r="BH236" i="2"/>
  <c r="BG236" i="2"/>
  <c r="BE236" i="2"/>
  <c r="T236" i="2"/>
  <c r="R236" i="2"/>
  <c r="P236" i="2"/>
  <c r="BK236" i="2"/>
  <c r="J236" i="2"/>
  <c r="BF236" i="2"/>
  <c r="BI231" i="2"/>
  <c r="BH231" i="2"/>
  <c r="BG231" i="2"/>
  <c r="BE231" i="2"/>
  <c r="T231" i="2"/>
  <c r="R231" i="2"/>
  <c r="P231" i="2"/>
  <c r="BK231" i="2"/>
  <c r="J231" i="2"/>
  <c r="BF231" i="2"/>
  <c r="BI229" i="2"/>
  <c r="BH229" i="2"/>
  <c r="BG229" i="2"/>
  <c r="BE229" i="2"/>
  <c r="T229" i="2"/>
  <c r="R229" i="2"/>
  <c r="P229" i="2"/>
  <c r="BK229" i="2"/>
  <c r="J229" i="2"/>
  <c r="BF229" i="2" s="1"/>
  <c r="BI224" i="2"/>
  <c r="BH224" i="2"/>
  <c r="BG224" i="2"/>
  <c r="BE224" i="2"/>
  <c r="T224" i="2"/>
  <c r="T207" i="2" s="1"/>
  <c r="R224" i="2"/>
  <c r="R207" i="2" s="1"/>
  <c r="P224" i="2"/>
  <c r="BK224" i="2"/>
  <c r="J224" i="2"/>
  <c r="BF224" i="2"/>
  <c r="BI219" i="2"/>
  <c r="BH219" i="2"/>
  <c r="BG219" i="2"/>
  <c r="BE219" i="2"/>
  <c r="T219" i="2"/>
  <c r="R219" i="2"/>
  <c r="P219" i="2"/>
  <c r="BK219" i="2"/>
  <c r="J219" i="2"/>
  <c r="BF219" i="2"/>
  <c r="BI208" i="2"/>
  <c r="BH208" i="2"/>
  <c r="BG208" i="2"/>
  <c r="BE208" i="2"/>
  <c r="T208" i="2"/>
  <c r="R208" i="2"/>
  <c r="P208" i="2"/>
  <c r="P207" i="2"/>
  <c r="BK208" i="2"/>
  <c r="J208" i="2"/>
  <c r="BF208" i="2" s="1"/>
  <c r="BI206" i="2"/>
  <c r="BH206" i="2"/>
  <c r="BG206" i="2"/>
  <c r="BE206" i="2"/>
  <c r="T206" i="2"/>
  <c r="R206" i="2"/>
  <c r="P206" i="2"/>
  <c r="BK206" i="2"/>
  <c r="J206" i="2"/>
  <c r="BF206" i="2" s="1"/>
  <c r="BI203" i="2"/>
  <c r="BH203" i="2"/>
  <c r="BG203" i="2"/>
  <c r="BE203" i="2"/>
  <c r="T203" i="2"/>
  <c r="R203" i="2"/>
  <c r="P203" i="2"/>
  <c r="BK203" i="2"/>
  <c r="J203" i="2"/>
  <c r="BF203" i="2" s="1"/>
  <c r="BI201" i="2"/>
  <c r="BH201" i="2"/>
  <c r="BG201" i="2"/>
  <c r="BE201" i="2"/>
  <c r="T201" i="2"/>
  <c r="R201" i="2"/>
  <c r="P201" i="2"/>
  <c r="BK201" i="2"/>
  <c r="J201" i="2"/>
  <c r="BF201" i="2"/>
  <c r="BI199" i="2"/>
  <c r="BH199" i="2"/>
  <c r="BG199" i="2"/>
  <c r="BE199" i="2"/>
  <c r="T199" i="2"/>
  <c r="T198" i="2" s="1"/>
  <c r="R199" i="2"/>
  <c r="R198" i="2"/>
  <c r="P199" i="2"/>
  <c r="P198" i="2" s="1"/>
  <c r="BK199" i="2"/>
  <c r="J199" i="2"/>
  <c r="BF199" i="2" s="1"/>
  <c r="BI195" i="2"/>
  <c r="BH195" i="2"/>
  <c r="BG195" i="2"/>
  <c r="BE195" i="2"/>
  <c r="T195" i="2"/>
  <c r="R195" i="2"/>
  <c r="P195" i="2"/>
  <c r="BK195" i="2"/>
  <c r="J195" i="2"/>
  <c r="BF195" i="2"/>
  <c r="BI192" i="2"/>
  <c r="BH192" i="2"/>
  <c r="BG192" i="2"/>
  <c r="BE192" i="2"/>
  <c r="T192" i="2"/>
  <c r="R192" i="2"/>
  <c r="P192" i="2"/>
  <c r="BK192" i="2"/>
  <c r="J192" i="2"/>
  <c r="BF192" i="2"/>
  <c r="BI190" i="2"/>
  <c r="BH190" i="2"/>
  <c r="BG190" i="2"/>
  <c r="BE190" i="2"/>
  <c r="T190" i="2"/>
  <c r="R190" i="2"/>
  <c r="P190" i="2"/>
  <c r="P184" i="2" s="1"/>
  <c r="BK190" i="2"/>
  <c r="BK184" i="2" s="1"/>
  <c r="J184" i="2" s="1"/>
  <c r="J60" i="2" s="1"/>
  <c r="J190" i="2"/>
  <c r="BF190" i="2"/>
  <c r="BI188" i="2"/>
  <c r="BH188" i="2"/>
  <c r="BG188" i="2"/>
  <c r="BE188" i="2"/>
  <c r="T188" i="2"/>
  <c r="T184" i="2" s="1"/>
  <c r="R188" i="2"/>
  <c r="R184" i="2" s="1"/>
  <c r="P188" i="2"/>
  <c r="BK188" i="2"/>
  <c r="J188" i="2"/>
  <c r="BF188" i="2"/>
  <c r="BI185" i="2"/>
  <c r="BH185" i="2"/>
  <c r="BG185" i="2"/>
  <c r="BE185" i="2"/>
  <c r="T185" i="2"/>
  <c r="R185" i="2"/>
  <c r="P185" i="2"/>
  <c r="BK185" i="2"/>
  <c r="J185" i="2"/>
  <c r="BF185" i="2" s="1"/>
  <c r="BI181" i="2"/>
  <c r="BH181" i="2"/>
  <c r="BG181" i="2"/>
  <c r="BE181" i="2"/>
  <c r="T181" i="2"/>
  <c r="R181" i="2"/>
  <c r="P181" i="2"/>
  <c r="BK181" i="2"/>
  <c r="J181" i="2"/>
  <c r="BF181" i="2" s="1"/>
  <c r="BI177" i="2"/>
  <c r="BH177" i="2"/>
  <c r="BG177" i="2"/>
  <c r="BE177" i="2"/>
  <c r="T177" i="2"/>
  <c r="R177" i="2"/>
  <c r="P177" i="2"/>
  <c r="BK177" i="2"/>
  <c r="J177" i="2"/>
  <c r="BF177" i="2" s="1"/>
  <c r="BI174" i="2"/>
  <c r="BH174" i="2"/>
  <c r="BG174" i="2"/>
  <c r="BE174" i="2"/>
  <c r="T174" i="2"/>
  <c r="R174" i="2"/>
  <c r="P174" i="2"/>
  <c r="BK174" i="2"/>
  <c r="J174" i="2"/>
  <c r="BF174" i="2"/>
  <c r="BI172" i="2"/>
  <c r="BH172" i="2"/>
  <c r="BG172" i="2"/>
  <c r="BE172" i="2"/>
  <c r="T172" i="2"/>
  <c r="R172" i="2"/>
  <c r="P172" i="2"/>
  <c r="BK172" i="2"/>
  <c r="J172" i="2"/>
  <c r="BF172" i="2" s="1"/>
  <c r="BI167" i="2"/>
  <c r="BH167" i="2"/>
  <c r="BG167" i="2"/>
  <c r="BE167" i="2"/>
  <c r="T167" i="2"/>
  <c r="R167" i="2"/>
  <c r="P167" i="2"/>
  <c r="BK167" i="2"/>
  <c r="J167" i="2"/>
  <c r="BF167" i="2" s="1"/>
  <c r="BI162" i="2"/>
  <c r="BH162" i="2"/>
  <c r="BG162" i="2"/>
  <c r="BE162" i="2"/>
  <c r="T162" i="2"/>
  <c r="R162" i="2"/>
  <c r="P162" i="2"/>
  <c r="BK162" i="2"/>
  <c r="J162" i="2"/>
  <c r="BF162" i="2" s="1"/>
  <c r="BI156" i="2"/>
  <c r="BH156" i="2"/>
  <c r="BG156" i="2"/>
  <c r="BE156" i="2"/>
  <c r="T156" i="2"/>
  <c r="R156" i="2"/>
  <c r="P156" i="2"/>
  <c r="BK156" i="2"/>
  <c r="J156" i="2"/>
  <c r="BF156" i="2"/>
  <c r="BI152" i="2"/>
  <c r="BH152" i="2"/>
  <c r="BG152" i="2"/>
  <c r="BE152" i="2"/>
  <c r="T152" i="2"/>
  <c r="R152" i="2"/>
  <c r="P152" i="2"/>
  <c r="BK152" i="2"/>
  <c r="J152" i="2"/>
  <c r="BF152" i="2" s="1"/>
  <c r="BI149" i="2"/>
  <c r="BH149" i="2"/>
  <c r="BG149" i="2"/>
  <c r="BE149" i="2"/>
  <c r="T149" i="2"/>
  <c r="R149" i="2"/>
  <c r="P149" i="2"/>
  <c r="BK149" i="2"/>
  <c r="J149" i="2"/>
  <c r="BF149" i="2"/>
  <c r="BI146" i="2"/>
  <c r="BH146" i="2"/>
  <c r="BG146" i="2"/>
  <c r="BE146" i="2"/>
  <c r="T146" i="2"/>
  <c r="R146" i="2"/>
  <c r="P146" i="2"/>
  <c r="BK146" i="2"/>
  <c r="J146" i="2"/>
  <c r="BF146" i="2" s="1"/>
  <c r="BI140" i="2"/>
  <c r="BH140" i="2"/>
  <c r="BG140" i="2"/>
  <c r="BE140" i="2"/>
  <c r="T140" i="2"/>
  <c r="R140" i="2"/>
  <c r="P140" i="2"/>
  <c r="BK140" i="2"/>
  <c r="J140" i="2"/>
  <c r="BF140" i="2"/>
  <c r="BI137" i="2"/>
  <c r="BH137" i="2"/>
  <c r="BG137" i="2"/>
  <c r="BE137" i="2"/>
  <c r="T137" i="2"/>
  <c r="R137" i="2"/>
  <c r="P137" i="2"/>
  <c r="BK137" i="2"/>
  <c r="J137" i="2"/>
  <c r="BF137" i="2" s="1"/>
  <c r="BI135" i="2"/>
  <c r="BH135" i="2"/>
  <c r="BG135" i="2"/>
  <c r="BE135" i="2"/>
  <c r="T135" i="2"/>
  <c r="R135" i="2"/>
  <c r="P135" i="2"/>
  <c r="P130" i="2" s="1"/>
  <c r="BK135" i="2"/>
  <c r="J135" i="2"/>
  <c r="BF135" i="2"/>
  <c r="BI131" i="2"/>
  <c r="BH131" i="2"/>
  <c r="BG131" i="2"/>
  <c r="BE131" i="2"/>
  <c r="T131" i="2"/>
  <c r="T130" i="2" s="1"/>
  <c r="R131" i="2"/>
  <c r="P131" i="2"/>
  <c r="BK131" i="2"/>
  <c r="J131" i="2"/>
  <c r="BF131" i="2" s="1"/>
  <c r="BI127" i="2"/>
  <c r="BH127" i="2"/>
  <c r="BG127" i="2"/>
  <c r="BE127" i="2"/>
  <c r="T127" i="2"/>
  <c r="R127" i="2"/>
  <c r="P127" i="2"/>
  <c r="BK127" i="2"/>
  <c r="J127" i="2"/>
  <c r="BF127" i="2"/>
  <c r="BI124" i="2"/>
  <c r="BH124" i="2"/>
  <c r="BG124" i="2"/>
  <c r="BE124" i="2"/>
  <c r="T124" i="2"/>
  <c r="R124" i="2"/>
  <c r="P124" i="2"/>
  <c r="BK124" i="2"/>
  <c r="J124" i="2"/>
  <c r="BF124" i="2" s="1"/>
  <c r="BI121" i="2"/>
  <c r="BH121" i="2"/>
  <c r="BG121" i="2"/>
  <c r="BE121" i="2"/>
  <c r="T121" i="2"/>
  <c r="T105" i="2" s="1"/>
  <c r="R121" i="2"/>
  <c r="P121" i="2"/>
  <c r="BK121" i="2"/>
  <c r="J121" i="2"/>
  <c r="BF121" i="2"/>
  <c r="BI118" i="2"/>
  <c r="BH118" i="2"/>
  <c r="BG118" i="2"/>
  <c r="BE118" i="2"/>
  <c r="T118" i="2"/>
  <c r="R118" i="2"/>
  <c r="P118" i="2"/>
  <c r="BK118" i="2"/>
  <c r="J118" i="2"/>
  <c r="BF118" i="2"/>
  <c r="BI112" i="2"/>
  <c r="BH112" i="2"/>
  <c r="BG112" i="2"/>
  <c r="BE112" i="2"/>
  <c r="T112" i="2"/>
  <c r="R112" i="2"/>
  <c r="P112" i="2"/>
  <c r="BK112" i="2"/>
  <c r="J112" i="2"/>
  <c r="BF112" i="2"/>
  <c r="BI109" i="2"/>
  <c r="BH109" i="2"/>
  <c r="BG109" i="2"/>
  <c r="BE109" i="2"/>
  <c r="T109" i="2"/>
  <c r="R109" i="2"/>
  <c r="P109" i="2"/>
  <c r="BK109" i="2"/>
  <c r="J109" i="2"/>
  <c r="BF109" i="2"/>
  <c r="BI106" i="2"/>
  <c r="BH106" i="2"/>
  <c r="BG106" i="2"/>
  <c r="BE106" i="2"/>
  <c r="T106" i="2"/>
  <c r="R106" i="2"/>
  <c r="P106" i="2"/>
  <c r="P105" i="2" s="1"/>
  <c r="BK106" i="2"/>
  <c r="J106" i="2"/>
  <c r="BF106" i="2" s="1"/>
  <c r="J99" i="2"/>
  <c r="F99" i="2"/>
  <c r="F97" i="2"/>
  <c r="E95" i="2"/>
  <c r="J51" i="2"/>
  <c r="F51" i="2"/>
  <c r="F49" i="2"/>
  <c r="E47" i="2"/>
  <c r="J18" i="2"/>
  <c r="E18" i="2"/>
  <c r="F100" i="2" s="1"/>
  <c r="J17" i="2"/>
  <c r="J12" i="2"/>
  <c r="J97" i="2" s="1"/>
  <c r="E7" i="2"/>
  <c r="E45" i="2" s="1"/>
  <c r="E93" i="2"/>
  <c r="AS58" i="1"/>
  <c r="AS51" i="1"/>
  <c r="L47" i="1"/>
  <c r="AM46" i="1"/>
  <c r="L46" i="1"/>
  <c r="AM44" i="1"/>
  <c r="L44" i="1"/>
  <c r="L42" i="1"/>
  <c r="L41" i="1"/>
  <c r="J31" i="25" l="1"/>
  <c r="AW76" i="1" s="1"/>
  <c r="BK116" i="24"/>
  <c r="J116" i="24" s="1"/>
  <c r="J63" i="24" s="1"/>
  <c r="BK91" i="24"/>
  <c r="BK90" i="24" s="1"/>
  <c r="BK118" i="23"/>
  <c r="J118" i="23" s="1"/>
  <c r="J63" i="23" s="1"/>
  <c r="F34" i="23"/>
  <c r="BB74" i="1" s="1"/>
  <c r="BK91" i="23"/>
  <c r="J32" i="23"/>
  <c r="AV74" i="1" s="1"/>
  <c r="BK114" i="22"/>
  <c r="J114" i="22" s="1"/>
  <c r="J63" i="22" s="1"/>
  <c r="BK252" i="21"/>
  <c r="J252" i="21" s="1"/>
  <c r="J68" i="21" s="1"/>
  <c r="BK147" i="21"/>
  <c r="J147" i="21" s="1"/>
  <c r="J65" i="21" s="1"/>
  <c r="BK139" i="20"/>
  <c r="J139" i="20" s="1"/>
  <c r="J64" i="20" s="1"/>
  <c r="F34" i="20"/>
  <c r="BB71" i="1" s="1"/>
  <c r="F35" i="20"/>
  <c r="BC71" i="1" s="1"/>
  <c r="BK102" i="19"/>
  <c r="J102" i="19" s="1"/>
  <c r="J63" i="19" s="1"/>
  <c r="J33" i="18"/>
  <c r="AW69" i="1" s="1"/>
  <c r="BK95" i="17"/>
  <c r="J95" i="17" s="1"/>
  <c r="J65" i="17" s="1"/>
  <c r="F33" i="16"/>
  <c r="BA67" i="1" s="1"/>
  <c r="BK117" i="15"/>
  <c r="J117" i="15" s="1"/>
  <c r="J68" i="15" s="1"/>
  <c r="F33" i="15"/>
  <c r="BA66" i="1" s="1"/>
  <c r="J33" i="15"/>
  <c r="AW66" i="1" s="1"/>
  <c r="F35" i="15"/>
  <c r="BC66" i="1" s="1"/>
  <c r="BK95" i="14"/>
  <c r="J95" i="14" s="1"/>
  <c r="J64" i="14" s="1"/>
  <c r="F36" i="14"/>
  <c r="BD65" i="1" s="1"/>
  <c r="BK90" i="14"/>
  <c r="J90" i="14" s="1"/>
  <c r="J63" i="14" s="1"/>
  <c r="BK120" i="13"/>
  <c r="J120" i="13" s="1"/>
  <c r="J67" i="13" s="1"/>
  <c r="BK110" i="13"/>
  <c r="J110" i="13" s="1"/>
  <c r="J66" i="13" s="1"/>
  <c r="BK98" i="13"/>
  <c r="J98" i="13" s="1"/>
  <c r="J63" i="13" s="1"/>
  <c r="F34" i="13"/>
  <c r="BB64" i="1" s="1"/>
  <c r="F36" i="13"/>
  <c r="BD64" i="1" s="1"/>
  <c r="BK99" i="12"/>
  <c r="J99" i="12" s="1"/>
  <c r="J65" i="12" s="1"/>
  <c r="F36" i="12"/>
  <c r="BD63" i="1" s="1"/>
  <c r="F34" i="12"/>
  <c r="BB63" i="1" s="1"/>
  <c r="F36" i="11"/>
  <c r="BD62" i="1" s="1"/>
  <c r="F33" i="10"/>
  <c r="BA61" i="1" s="1"/>
  <c r="F35" i="9"/>
  <c r="BC60" i="1" s="1"/>
  <c r="F36" i="9"/>
  <c r="BD60" i="1" s="1"/>
  <c r="BK189" i="8"/>
  <c r="J189" i="8" s="1"/>
  <c r="J64" i="8" s="1"/>
  <c r="BK212" i="7"/>
  <c r="J212" i="7" s="1"/>
  <c r="J61" i="7" s="1"/>
  <c r="BK124" i="6"/>
  <c r="J124" i="6" s="1"/>
  <c r="J61" i="6" s="1"/>
  <c r="BK146" i="5"/>
  <c r="J146" i="5" s="1"/>
  <c r="J64" i="5" s="1"/>
  <c r="BK123" i="5"/>
  <c r="J123" i="5" s="1"/>
  <c r="J61" i="5" s="1"/>
  <c r="F34" i="5"/>
  <c r="BD55" i="1" s="1"/>
  <c r="F32" i="5"/>
  <c r="BB55" i="1" s="1"/>
  <c r="BK416" i="3"/>
  <c r="J416" i="3" s="1"/>
  <c r="J68" i="3" s="1"/>
  <c r="BK382" i="3"/>
  <c r="J382" i="3" s="1"/>
  <c r="J64" i="3" s="1"/>
  <c r="BK315" i="3"/>
  <c r="J315" i="3" s="1"/>
  <c r="J63" i="3" s="1"/>
  <c r="BK182" i="3"/>
  <c r="J182" i="3" s="1"/>
  <c r="J62" i="3" s="1"/>
  <c r="BK173" i="3"/>
  <c r="J173" i="3" s="1"/>
  <c r="J61" i="3" s="1"/>
  <c r="BK158" i="3"/>
  <c r="J158" i="3" s="1"/>
  <c r="J60" i="3" s="1"/>
  <c r="BK123" i="3"/>
  <c r="J123" i="3" s="1"/>
  <c r="J59" i="3" s="1"/>
  <c r="BK779" i="2"/>
  <c r="J779" i="2" s="1"/>
  <c r="J78" i="2" s="1"/>
  <c r="BK692" i="2"/>
  <c r="J692" i="2" s="1"/>
  <c r="J75" i="2" s="1"/>
  <c r="BK656" i="2"/>
  <c r="J656" i="2" s="1"/>
  <c r="J74" i="2" s="1"/>
  <c r="BK617" i="2"/>
  <c r="J617" i="2" s="1"/>
  <c r="J73" i="2" s="1"/>
  <c r="BK541" i="2"/>
  <c r="J541" i="2" s="1"/>
  <c r="J68" i="2" s="1"/>
  <c r="BK497" i="2"/>
  <c r="J497" i="2" s="1"/>
  <c r="J64" i="2" s="1"/>
  <c r="BK382" i="2"/>
  <c r="J382" i="2" s="1"/>
  <c r="J63" i="2" s="1"/>
  <c r="BK198" i="2"/>
  <c r="J198" i="2" s="1"/>
  <c r="J61" i="2" s="1"/>
  <c r="J30" i="2"/>
  <c r="AV52" i="1" s="1"/>
  <c r="F32" i="2"/>
  <c r="BB52" i="1" s="1"/>
  <c r="F34" i="2"/>
  <c r="BD52" i="1" s="1"/>
  <c r="F34" i="3"/>
  <c r="BD53" i="1" s="1"/>
  <c r="F32" i="3"/>
  <c r="BB53" i="1" s="1"/>
  <c r="T235" i="4"/>
  <c r="BK188" i="4"/>
  <c r="J188" i="4" s="1"/>
  <c r="J61" i="4" s="1"/>
  <c r="BK128" i="4"/>
  <c r="J128" i="4" s="1"/>
  <c r="J60" i="4" s="1"/>
  <c r="BK118" i="4"/>
  <c r="J118" i="4" s="1"/>
  <c r="J59" i="4" s="1"/>
  <c r="F34" i="4"/>
  <c r="BD54" i="1" s="1"/>
  <c r="P104" i="2"/>
  <c r="R104" i="3"/>
  <c r="T104" i="2"/>
  <c r="T104" i="3"/>
  <c r="P188" i="4"/>
  <c r="P95" i="4" s="1"/>
  <c r="T100" i="20"/>
  <c r="T166" i="21"/>
  <c r="BK105" i="2"/>
  <c r="R607" i="2"/>
  <c r="R779" i="2"/>
  <c r="R863" i="2"/>
  <c r="P392" i="3"/>
  <c r="R118" i="4"/>
  <c r="BK398" i="4"/>
  <c r="J398" i="4" s="1"/>
  <c r="J71" i="4" s="1"/>
  <c r="P91" i="5"/>
  <c r="F80" i="7"/>
  <c r="F52" i="7"/>
  <c r="F34" i="8"/>
  <c r="BB59" i="1" s="1"/>
  <c r="E70" i="9"/>
  <c r="BK109" i="11"/>
  <c r="J109" i="11" s="1"/>
  <c r="J67" i="11" s="1"/>
  <c r="P117" i="11"/>
  <c r="F34" i="14"/>
  <c r="BB65" i="1" s="1"/>
  <c r="F36" i="17"/>
  <c r="BD68" i="1" s="1"/>
  <c r="R88" i="8"/>
  <c r="BK103" i="12"/>
  <c r="J103" i="12" s="1"/>
  <c r="J66" i="12" s="1"/>
  <c r="J49" i="2"/>
  <c r="F33" i="2"/>
  <c r="BC52" i="1" s="1"/>
  <c r="R130" i="2"/>
  <c r="BK600" i="2"/>
  <c r="J600" i="2" s="1"/>
  <c r="J71" i="2" s="1"/>
  <c r="BK772" i="2"/>
  <c r="J772" i="2" s="1"/>
  <c r="J77" i="2" s="1"/>
  <c r="BK854" i="2"/>
  <c r="J854" i="2" s="1"/>
  <c r="J80" i="2" s="1"/>
  <c r="T863" i="2"/>
  <c r="T96" i="4"/>
  <c r="R96" i="4"/>
  <c r="R95" i="4" s="1"/>
  <c r="BK235" i="4"/>
  <c r="J235" i="4" s="1"/>
  <c r="J65" i="4" s="1"/>
  <c r="P398" i="4"/>
  <c r="T123" i="5"/>
  <c r="P123" i="5"/>
  <c r="P155" i="5"/>
  <c r="P114" i="6"/>
  <c r="P86" i="10"/>
  <c r="P85" i="10" s="1"/>
  <c r="P84" i="10" s="1"/>
  <c r="AU61" i="1" s="1"/>
  <c r="T93" i="11"/>
  <c r="P109" i="11"/>
  <c r="R117" i="11"/>
  <c r="P98" i="13"/>
  <c r="F33" i="21"/>
  <c r="BA72" i="1" s="1"/>
  <c r="J33" i="21"/>
  <c r="AW72" i="1" s="1"/>
  <c r="BK135" i="8"/>
  <c r="J135" i="8" s="1"/>
  <c r="J63" i="8" s="1"/>
  <c r="BK831" i="2"/>
  <c r="J831" i="2" s="1"/>
  <c r="J79" i="2" s="1"/>
  <c r="T392" i="3"/>
  <c r="J30" i="4"/>
  <c r="AV54" i="1" s="1"/>
  <c r="R188" i="4"/>
  <c r="J33" i="11"/>
  <c r="AW62" i="1" s="1"/>
  <c r="T117" i="11"/>
  <c r="P90" i="14"/>
  <c r="P89" i="14" s="1"/>
  <c r="P88" i="14" s="1"/>
  <c r="P87" i="14" s="1"/>
  <c r="AU65" i="1" s="1"/>
  <c r="F33" i="3"/>
  <c r="BC53" i="1" s="1"/>
  <c r="BK207" i="2"/>
  <c r="J207" i="2" s="1"/>
  <c r="J62" i="2" s="1"/>
  <c r="BK703" i="2"/>
  <c r="J703" i="2" s="1"/>
  <c r="J76" i="2" s="1"/>
  <c r="BK513" i="2"/>
  <c r="J513" i="2" s="1"/>
  <c r="J67" i="2" s="1"/>
  <c r="R617" i="2"/>
  <c r="R692" i="2"/>
  <c r="R772" i="2"/>
  <c r="P831" i="2"/>
  <c r="R854" i="2"/>
  <c r="F32" i="4"/>
  <c r="BB54" i="1" s="1"/>
  <c r="R275" i="4"/>
  <c r="F31" i="6"/>
  <c r="BA56" i="1" s="1"/>
  <c r="J31" i="6"/>
  <c r="AW56" i="1" s="1"/>
  <c r="E73" i="7"/>
  <c r="P88" i="8"/>
  <c r="P87" i="8" s="1"/>
  <c r="P86" i="8" s="1"/>
  <c r="AU59" i="1" s="1"/>
  <c r="T101" i="11"/>
  <c r="J33" i="12"/>
  <c r="AW63" i="1" s="1"/>
  <c r="T103" i="12"/>
  <c r="T91" i="12" s="1"/>
  <c r="T90" i="12" s="1"/>
  <c r="T89" i="12" s="1"/>
  <c r="P103" i="12"/>
  <c r="P91" i="12" s="1"/>
  <c r="P90" i="12" s="1"/>
  <c r="P89" i="12" s="1"/>
  <c r="AU63" i="1" s="1"/>
  <c r="T112" i="12"/>
  <c r="T110" i="13"/>
  <c r="R90" i="14"/>
  <c r="R89" i="14" s="1"/>
  <c r="R88" i="14" s="1"/>
  <c r="R87" i="14" s="1"/>
  <c r="F36" i="19"/>
  <c r="BD70" i="1" s="1"/>
  <c r="R135" i="8"/>
  <c r="F52" i="2"/>
  <c r="BK607" i="2"/>
  <c r="J607" i="2" s="1"/>
  <c r="J72" i="2" s="1"/>
  <c r="R831" i="2"/>
  <c r="T854" i="2"/>
  <c r="J30" i="3"/>
  <c r="AV53" i="1" s="1"/>
  <c r="T128" i="4"/>
  <c r="F32" i="6"/>
  <c r="BB56" i="1" s="1"/>
  <c r="F34" i="7"/>
  <c r="BD57" i="1" s="1"/>
  <c r="F32" i="7"/>
  <c r="BB57" i="1" s="1"/>
  <c r="F36" i="8"/>
  <c r="BD59" i="1" s="1"/>
  <c r="F56" i="14"/>
  <c r="T90" i="14"/>
  <c r="T89" i="14" s="1"/>
  <c r="T88" i="14" s="1"/>
  <c r="T87" i="14" s="1"/>
  <c r="R93" i="15"/>
  <c r="P104" i="3"/>
  <c r="R105" i="2"/>
  <c r="BK130" i="2"/>
  <c r="J130" i="2" s="1"/>
  <c r="J59" i="2" s="1"/>
  <c r="R600" i="2"/>
  <c r="R512" i="2" s="1"/>
  <c r="T831" i="2"/>
  <c r="BK105" i="3"/>
  <c r="R653" i="3"/>
  <c r="R128" i="4"/>
  <c r="P323" i="4"/>
  <c r="F30" i="6"/>
  <c r="AZ56" i="1" s="1"/>
  <c r="R119" i="6"/>
  <c r="BK86" i="7"/>
  <c r="BK85" i="7" s="1"/>
  <c r="J85" i="7" s="1"/>
  <c r="J58" i="7" s="1"/>
  <c r="F34" i="9"/>
  <c r="BB60" i="1" s="1"/>
  <c r="F34" i="10"/>
  <c r="BB61" i="1" s="1"/>
  <c r="R86" i="10"/>
  <c r="R85" i="10" s="1"/>
  <c r="R84" i="10" s="1"/>
  <c r="P92" i="11"/>
  <c r="P91" i="11" s="1"/>
  <c r="P90" i="11" s="1"/>
  <c r="AU62" i="1" s="1"/>
  <c r="F32" i="12"/>
  <c r="AZ63" i="1" s="1"/>
  <c r="BK105" i="15"/>
  <c r="J105" i="15" s="1"/>
  <c r="J66" i="15" s="1"/>
  <c r="R476" i="3"/>
  <c r="T596" i="3"/>
  <c r="BK600" i="3"/>
  <c r="J600" i="3" s="1"/>
  <c r="J78" i="3" s="1"/>
  <c r="BK96" i="4"/>
  <c r="J96" i="4" s="1"/>
  <c r="J58" i="4" s="1"/>
  <c r="R436" i="4"/>
  <c r="R91" i="5"/>
  <c r="F33" i="6"/>
  <c r="BC56" i="1" s="1"/>
  <c r="T114" i="6"/>
  <c r="R124" i="6"/>
  <c r="F31" i="7"/>
  <c r="BA57" i="1" s="1"/>
  <c r="F33" i="8"/>
  <c r="BA59" i="1" s="1"/>
  <c r="BK86" i="10"/>
  <c r="J86" i="10" s="1"/>
  <c r="J62" i="10" s="1"/>
  <c r="J33" i="10"/>
  <c r="AW61" i="1" s="1"/>
  <c r="BK105" i="11"/>
  <c r="J105" i="11" s="1"/>
  <c r="J66" i="11" s="1"/>
  <c r="F35" i="13"/>
  <c r="BC64" i="1" s="1"/>
  <c r="R120" i="13"/>
  <c r="BK93" i="15"/>
  <c r="J93" i="15" s="1"/>
  <c r="J63" i="15" s="1"/>
  <c r="F34" i="15"/>
  <c r="BB66" i="1" s="1"/>
  <c r="F35" i="18"/>
  <c r="BC69" i="1" s="1"/>
  <c r="F34" i="19"/>
  <c r="BB70" i="1" s="1"/>
  <c r="R227" i="19"/>
  <c r="P100" i="20"/>
  <c r="BK132" i="21"/>
  <c r="J132" i="21" s="1"/>
  <c r="J64" i="21" s="1"/>
  <c r="P91" i="23"/>
  <c r="P90" i="23" s="1"/>
  <c r="P89" i="23" s="1"/>
  <c r="AU74" i="1" s="1"/>
  <c r="F30" i="25"/>
  <c r="AZ76" i="1" s="1"/>
  <c r="BK460" i="3"/>
  <c r="J460" i="3" s="1"/>
  <c r="J70" i="3" s="1"/>
  <c r="T476" i="3"/>
  <c r="P600" i="3"/>
  <c r="R235" i="4"/>
  <c r="R234" i="4" s="1"/>
  <c r="R94" i="4" s="1"/>
  <c r="T323" i="4"/>
  <c r="T333" i="4"/>
  <c r="P333" i="4"/>
  <c r="T377" i="4"/>
  <c r="P377" i="4"/>
  <c r="T398" i="4"/>
  <c r="T91" i="5"/>
  <c r="T90" i="5" s="1"/>
  <c r="T89" i="5" s="1"/>
  <c r="BK91" i="5"/>
  <c r="F33" i="5"/>
  <c r="BC55" i="1" s="1"/>
  <c r="BK156" i="5"/>
  <c r="J49" i="6"/>
  <c r="BK84" i="6"/>
  <c r="J84" i="6" s="1"/>
  <c r="J58" i="6" s="1"/>
  <c r="BK179" i="7"/>
  <c r="J179" i="7" s="1"/>
  <c r="J60" i="7" s="1"/>
  <c r="BK88" i="8"/>
  <c r="BK93" i="11"/>
  <c r="J93" i="11" s="1"/>
  <c r="J63" i="11" s="1"/>
  <c r="F33" i="11"/>
  <c r="BA62" i="1" s="1"/>
  <c r="F35" i="12"/>
  <c r="BC63" i="1" s="1"/>
  <c r="BK112" i="12"/>
  <c r="J112" i="12" s="1"/>
  <c r="J67" i="12" s="1"/>
  <c r="T120" i="13"/>
  <c r="J32" i="14"/>
  <c r="AV65" i="1" s="1"/>
  <c r="P93" i="15"/>
  <c r="BK109" i="15"/>
  <c r="J109" i="15" s="1"/>
  <c r="J67" i="15" s="1"/>
  <c r="F32" i="17"/>
  <c r="AZ68" i="1" s="1"/>
  <c r="F34" i="17"/>
  <c r="BB68" i="1" s="1"/>
  <c r="P95" i="17"/>
  <c r="F36" i="23"/>
  <c r="BD74" i="1" s="1"/>
  <c r="E77" i="24"/>
  <c r="E47" i="24"/>
  <c r="F32" i="25"/>
  <c r="BB76" i="1" s="1"/>
  <c r="BK484" i="3"/>
  <c r="J484" i="3" s="1"/>
  <c r="J74" i="3" s="1"/>
  <c r="R600" i="3"/>
  <c r="BK622" i="3"/>
  <c r="J622" i="3" s="1"/>
  <c r="J79" i="3" s="1"/>
  <c r="F33" i="4"/>
  <c r="BC54" i="1" s="1"/>
  <c r="BK275" i="4"/>
  <c r="J275" i="4" s="1"/>
  <c r="J67" i="4" s="1"/>
  <c r="T436" i="4"/>
  <c r="F31" i="5"/>
  <c r="BA55" i="1" s="1"/>
  <c r="P84" i="6"/>
  <c r="F34" i="6"/>
  <c r="BD56" i="1" s="1"/>
  <c r="T124" i="6"/>
  <c r="P124" i="6"/>
  <c r="P86" i="7"/>
  <c r="P85" i="7" s="1"/>
  <c r="P179" i="7"/>
  <c r="T189" i="8"/>
  <c r="T87" i="8" s="1"/>
  <c r="T86" i="8" s="1"/>
  <c r="E78" i="11"/>
  <c r="F34" i="11"/>
  <c r="BB62" i="1" s="1"/>
  <c r="BK101" i="11"/>
  <c r="J101" i="11" s="1"/>
  <c r="J65" i="11" s="1"/>
  <c r="R109" i="11"/>
  <c r="F33" i="14"/>
  <c r="BA65" i="1" s="1"/>
  <c r="P117" i="15"/>
  <c r="BK103" i="17"/>
  <c r="J103" i="17" s="1"/>
  <c r="J66" i="17" s="1"/>
  <c r="P88" i="20"/>
  <c r="P87" i="20" s="1"/>
  <c r="AU71" i="1" s="1"/>
  <c r="F34" i="22"/>
  <c r="BB73" i="1" s="1"/>
  <c r="BK123" i="22"/>
  <c r="J123" i="22" s="1"/>
  <c r="J64" i="22" s="1"/>
  <c r="R460" i="3"/>
  <c r="P484" i="3"/>
  <c r="BK520" i="3"/>
  <c r="J520" i="3" s="1"/>
  <c r="J76" i="3" s="1"/>
  <c r="T600" i="3"/>
  <c r="P622" i="3"/>
  <c r="R661" i="3"/>
  <c r="BK226" i="4"/>
  <c r="J226" i="4" s="1"/>
  <c r="J62" i="4" s="1"/>
  <c r="P441" i="4"/>
  <c r="E45" i="5"/>
  <c r="R84" i="6"/>
  <c r="BK114" i="6"/>
  <c r="J114" i="6" s="1"/>
  <c r="J59" i="6" s="1"/>
  <c r="F33" i="7"/>
  <c r="BC57" i="1" s="1"/>
  <c r="R179" i="7"/>
  <c r="F35" i="8"/>
  <c r="BC59" i="1" s="1"/>
  <c r="J33" i="9"/>
  <c r="AW60" i="1" s="1"/>
  <c r="F35" i="10"/>
  <c r="BC61" i="1" s="1"/>
  <c r="F35" i="11"/>
  <c r="BC62" i="1" s="1"/>
  <c r="R105" i="11"/>
  <c r="F36" i="15"/>
  <c r="BD66" i="1" s="1"/>
  <c r="T95" i="17"/>
  <c r="T90" i="17" s="1"/>
  <c r="T89" i="17" s="1"/>
  <c r="T88" i="17" s="1"/>
  <c r="R89" i="18"/>
  <c r="R88" i="18" s="1"/>
  <c r="R87" i="18" s="1"/>
  <c r="R89" i="20"/>
  <c r="F32" i="22"/>
  <c r="AZ73" i="1" s="1"/>
  <c r="R128" i="23"/>
  <c r="J33" i="24"/>
  <c r="AW75" i="1" s="1"/>
  <c r="F33" i="24"/>
  <c r="BA75" i="1" s="1"/>
  <c r="BK392" i="3"/>
  <c r="J392" i="3" s="1"/>
  <c r="J67" i="3" s="1"/>
  <c r="BK463" i="3"/>
  <c r="J463" i="3" s="1"/>
  <c r="J71" i="3" s="1"/>
  <c r="R470" i="3"/>
  <c r="R484" i="3"/>
  <c r="BK508" i="3"/>
  <c r="J508" i="3" s="1"/>
  <c r="J75" i="3" s="1"/>
  <c r="P520" i="3"/>
  <c r="R622" i="3"/>
  <c r="BK653" i="3"/>
  <c r="J653" i="3" s="1"/>
  <c r="J80" i="3" s="1"/>
  <c r="T661" i="3"/>
  <c r="BK323" i="4"/>
  <c r="J323" i="4" s="1"/>
  <c r="J68" i="4" s="1"/>
  <c r="F52" i="6"/>
  <c r="T84" i="6"/>
  <c r="T179" i="7"/>
  <c r="T84" i="7" s="1"/>
  <c r="T83" i="7" s="1"/>
  <c r="R212" i="7"/>
  <c r="F36" i="10"/>
  <c r="BD61" i="1" s="1"/>
  <c r="BK117" i="11"/>
  <c r="J117" i="11" s="1"/>
  <c r="J68" i="11" s="1"/>
  <c r="T107" i="13"/>
  <c r="T91" i="13" s="1"/>
  <c r="T90" i="13" s="1"/>
  <c r="T89" i="13" s="1"/>
  <c r="T93" i="15"/>
  <c r="T92" i="15" s="1"/>
  <c r="T91" i="15" s="1"/>
  <c r="T90" i="15" s="1"/>
  <c r="BK101" i="15"/>
  <c r="J101" i="15" s="1"/>
  <c r="J65" i="15" s="1"/>
  <c r="R109" i="15"/>
  <c r="F35" i="16"/>
  <c r="BC67" i="1" s="1"/>
  <c r="J33" i="16"/>
  <c r="AW67" i="1" s="1"/>
  <c r="P102" i="19"/>
  <c r="P88" i="19" s="1"/>
  <c r="P87" i="19" s="1"/>
  <c r="AU70" i="1" s="1"/>
  <c r="P172" i="20"/>
  <c r="P463" i="3"/>
  <c r="T470" i="3"/>
  <c r="T484" i="3"/>
  <c r="P508" i="3"/>
  <c r="R520" i="3"/>
  <c r="BK596" i="3"/>
  <c r="J596" i="3" s="1"/>
  <c r="J77" i="3" s="1"/>
  <c r="T622" i="3"/>
  <c r="P653" i="3"/>
  <c r="BK333" i="4"/>
  <c r="J333" i="4" s="1"/>
  <c r="J69" i="4" s="1"/>
  <c r="BK377" i="4"/>
  <c r="J377" i="4" s="1"/>
  <c r="J70" i="4" s="1"/>
  <c r="BK436" i="4"/>
  <c r="J436" i="4" s="1"/>
  <c r="J72" i="4" s="1"/>
  <c r="R114" i="5"/>
  <c r="T119" i="6"/>
  <c r="R86" i="7"/>
  <c r="R85" i="7" s="1"/>
  <c r="J31" i="7"/>
  <c r="AW57" i="1" s="1"/>
  <c r="T212" i="7"/>
  <c r="BK82" i="9"/>
  <c r="J82" i="9" s="1"/>
  <c r="J29" i="9" s="1"/>
  <c r="R82" i="9"/>
  <c r="R93" i="11"/>
  <c r="R92" i="11" s="1"/>
  <c r="R91" i="11" s="1"/>
  <c r="R90" i="11" s="1"/>
  <c r="R101" i="11"/>
  <c r="R112" i="12"/>
  <c r="F33" i="13"/>
  <c r="BA64" i="1" s="1"/>
  <c r="F35" i="14"/>
  <c r="BC65" i="1" s="1"/>
  <c r="P101" i="15"/>
  <c r="T102" i="19"/>
  <c r="T88" i="19" s="1"/>
  <c r="T87" i="19" s="1"/>
  <c r="T88" i="20"/>
  <c r="T87" i="20" s="1"/>
  <c r="BK172" i="20"/>
  <c r="J172" i="20" s="1"/>
  <c r="J65" i="20" s="1"/>
  <c r="BK166" i="21"/>
  <c r="J166" i="21" s="1"/>
  <c r="J66" i="21" s="1"/>
  <c r="P95" i="22"/>
  <c r="P138" i="22"/>
  <c r="F35" i="24"/>
  <c r="BC75" i="1" s="1"/>
  <c r="T83" i="25"/>
  <c r="F56" i="16"/>
  <c r="F36" i="16"/>
  <c r="BD67" i="1" s="1"/>
  <c r="T104" i="16"/>
  <c r="R113" i="16"/>
  <c r="J33" i="17"/>
  <c r="AW68" i="1" s="1"/>
  <c r="F56" i="18"/>
  <c r="F36" i="18"/>
  <c r="BD69" i="1" s="1"/>
  <c r="R95" i="18"/>
  <c r="BK100" i="20"/>
  <c r="J100" i="20" s="1"/>
  <c r="J63" i="20" s="1"/>
  <c r="J32" i="21"/>
  <c r="AV72" i="1" s="1"/>
  <c r="F34" i="21"/>
  <c r="BB72" i="1" s="1"/>
  <c r="R111" i="21"/>
  <c r="R211" i="21"/>
  <c r="BK260" i="21"/>
  <c r="J260" i="21" s="1"/>
  <c r="J70" i="21" s="1"/>
  <c r="T260" i="21"/>
  <c r="J33" i="22"/>
  <c r="AW73" i="1" s="1"/>
  <c r="J83" i="24"/>
  <c r="P91" i="24"/>
  <c r="R90" i="24"/>
  <c r="R89" i="24" s="1"/>
  <c r="T92" i="16"/>
  <c r="R98" i="16"/>
  <c r="R91" i="16" s="1"/>
  <c r="R90" i="16" s="1"/>
  <c r="R89" i="16" s="1"/>
  <c r="T113" i="16"/>
  <c r="J53" i="17"/>
  <c r="T90" i="18"/>
  <c r="T95" i="18"/>
  <c r="T227" i="19"/>
  <c r="P227" i="19"/>
  <c r="J33" i="20"/>
  <c r="AW71" i="1" s="1"/>
  <c r="T139" i="20"/>
  <c r="P139" i="20"/>
  <c r="F35" i="21"/>
  <c r="BC72" i="1" s="1"/>
  <c r="F36" i="22"/>
  <c r="BD73" i="1" s="1"/>
  <c r="T114" i="22"/>
  <c r="P114" i="22"/>
  <c r="F34" i="25"/>
  <c r="BD76" i="1" s="1"/>
  <c r="E47" i="16"/>
  <c r="T98" i="16"/>
  <c r="BK101" i="16"/>
  <c r="J101" i="16" s="1"/>
  <c r="J65" i="16" s="1"/>
  <c r="F33" i="18"/>
  <c r="BA69" i="1" s="1"/>
  <c r="F36" i="20"/>
  <c r="BD71" i="1" s="1"/>
  <c r="J53" i="21"/>
  <c r="BK96" i="21"/>
  <c r="J96" i="21" s="1"/>
  <c r="J62" i="21" s="1"/>
  <c r="T111" i="21"/>
  <c r="P111" i="21"/>
  <c r="T132" i="21"/>
  <c r="T211" i="21"/>
  <c r="P211" i="21"/>
  <c r="P260" i="21"/>
  <c r="J32" i="22"/>
  <c r="AV73" i="1" s="1"/>
  <c r="R138" i="22"/>
  <c r="R180" i="22"/>
  <c r="F33" i="23"/>
  <c r="BA74" i="1" s="1"/>
  <c r="P90" i="17"/>
  <c r="P89" i="17" s="1"/>
  <c r="P88" i="17" s="1"/>
  <c r="AU68" i="1" s="1"/>
  <c r="F35" i="17"/>
  <c r="BC68" i="1" s="1"/>
  <c r="J33" i="19"/>
  <c r="AW70" i="1" s="1"/>
  <c r="F32" i="20"/>
  <c r="AZ71" i="1" s="1"/>
  <c r="R172" i="20"/>
  <c r="P96" i="21"/>
  <c r="F36" i="21"/>
  <c r="BD72" i="1" s="1"/>
  <c r="F33" i="22"/>
  <c r="BA73" i="1" s="1"/>
  <c r="R123" i="22"/>
  <c r="R94" i="22" s="1"/>
  <c r="R93" i="22" s="1"/>
  <c r="F86" i="24"/>
  <c r="E71" i="25"/>
  <c r="J53" i="16"/>
  <c r="R101" i="16"/>
  <c r="F56" i="17"/>
  <c r="J53" i="18"/>
  <c r="BK89" i="19"/>
  <c r="J89" i="19" s="1"/>
  <c r="J62" i="19" s="1"/>
  <c r="R171" i="19"/>
  <c r="R88" i="19" s="1"/>
  <c r="R87" i="19" s="1"/>
  <c r="F33" i="20"/>
  <c r="BA71" i="1" s="1"/>
  <c r="R100" i="20"/>
  <c r="R96" i="21"/>
  <c r="R95" i="21" s="1"/>
  <c r="R94" i="21" s="1"/>
  <c r="P147" i="21"/>
  <c r="P166" i="21"/>
  <c r="E81" i="22"/>
  <c r="BK95" i="22"/>
  <c r="J95" i="22" s="1"/>
  <c r="J62" i="22" s="1"/>
  <c r="BK188" i="22"/>
  <c r="J188" i="22" s="1"/>
  <c r="J69" i="22" s="1"/>
  <c r="E77" i="23"/>
  <c r="R91" i="23"/>
  <c r="R90" i="23" s="1"/>
  <c r="R89" i="23" s="1"/>
  <c r="F36" i="24"/>
  <c r="BD75" i="1" s="1"/>
  <c r="F34" i="24"/>
  <c r="BB75" i="1" s="1"/>
  <c r="P116" i="24"/>
  <c r="P82" i="25"/>
  <c r="P81" i="25" s="1"/>
  <c r="AU76" i="1" s="1"/>
  <c r="J30" i="25"/>
  <c r="AV76" i="1" s="1"/>
  <c r="BK92" i="16"/>
  <c r="J92" i="16" s="1"/>
  <c r="J63" i="16" s="1"/>
  <c r="F34" i="16"/>
  <c r="BB67" i="1" s="1"/>
  <c r="T101" i="16"/>
  <c r="T91" i="16" s="1"/>
  <c r="T90" i="16" s="1"/>
  <c r="T89" i="16" s="1"/>
  <c r="BK104" i="16"/>
  <c r="J104" i="16" s="1"/>
  <c r="J66" i="16" s="1"/>
  <c r="R90" i="17"/>
  <c r="R89" i="17" s="1"/>
  <c r="R88" i="17" s="1"/>
  <c r="F34" i="18"/>
  <c r="BB69" i="1" s="1"/>
  <c r="E75" i="19"/>
  <c r="BK227" i="19"/>
  <c r="J227" i="19" s="1"/>
  <c r="J65" i="19" s="1"/>
  <c r="E75" i="20"/>
  <c r="BK89" i="20"/>
  <c r="J89" i="20" s="1"/>
  <c r="J62" i="20" s="1"/>
  <c r="F56" i="21"/>
  <c r="T96" i="21"/>
  <c r="T95" i="21" s="1"/>
  <c r="BK161" i="22"/>
  <c r="J161" i="22" s="1"/>
  <c r="J66" i="22" s="1"/>
  <c r="P91" i="16"/>
  <c r="P90" i="16" s="1"/>
  <c r="P89" i="16" s="1"/>
  <c r="AU67" i="1" s="1"/>
  <c r="P104" i="16"/>
  <c r="BK113" i="16"/>
  <c r="J113" i="16" s="1"/>
  <c r="J67" i="16" s="1"/>
  <c r="P89" i="18"/>
  <c r="P88" i="18" s="1"/>
  <c r="P87" i="18" s="1"/>
  <c r="AU69" i="1" s="1"/>
  <c r="BK95" i="18"/>
  <c r="J95" i="18" s="1"/>
  <c r="J64" i="18" s="1"/>
  <c r="F35" i="19"/>
  <c r="BC70" i="1" s="1"/>
  <c r="T171" i="19"/>
  <c r="P171" i="19"/>
  <c r="BK111" i="21"/>
  <c r="J111" i="21" s="1"/>
  <c r="J63" i="21" s="1"/>
  <c r="BK211" i="21"/>
  <c r="J211" i="21" s="1"/>
  <c r="J67" i="21" s="1"/>
  <c r="F35" i="22"/>
  <c r="BC73" i="1" s="1"/>
  <c r="BK138" i="22"/>
  <c r="J138" i="22" s="1"/>
  <c r="J65" i="22" s="1"/>
  <c r="J31" i="2"/>
  <c r="AW52" i="1" s="1"/>
  <c r="F31" i="2"/>
  <c r="BA52" i="1" s="1"/>
  <c r="J105" i="2"/>
  <c r="J58" i="2" s="1"/>
  <c r="F31" i="3"/>
  <c r="BA53" i="1" s="1"/>
  <c r="J31" i="3"/>
  <c r="AW53" i="1" s="1"/>
  <c r="J31" i="4"/>
  <c r="AW54" i="1" s="1"/>
  <c r="F31" i="4"/>
  <c r="BA54" i="1" s="1"/>
  <c r="F30" i="2"/>
  <c r="AZ52" i="1" s="1"/>
  <c r="P772" i="2"/>
  <c r="T779" i="2"/>
  <c r="T772" i="2"/>
  <c r="P779" i="2"/>
  <c r="J97" i="3"/>
  <c r="F100" i="3"/>
  <c r="F30" i="3"/>
  <c r="AZ53" i="1" s="1"/>
  <c r="J49" i="4"/>
  <c r="F52" i="4"/>
  <c r="J32" i="10"/>
  <c r="AV61" i="1" s="1"/>
  <c r="F32" i="10"/>
  <c r="AZ61" i="1" s="1"/>
  <c r="F30" i="4"/>
  <c r="AZ54" i="1" s="1"/>
  <c r="F30" i="7"/>
  <c r="AZ57" i="1" s="1"/>
  <c r="F32" i="8"/>
  <c r="AZ59" i="1" s="1"/>
  <c r="J32" i="8"/>
  <c r="AV59" i="1" s="1"/>
  <c r="J32" i="9"/>
  <c r="AV60" i="1" s="1"/>
  <c r="AT60" i="1" s="1"/>
  <c r="F32" i="9"/>
  <c r="AZ60" i="1" s="1"/>
  <c r="BK85" i="10"/>
  <c r="J32" i="11"/>
  <c r="AV62" i="1" s="1"/>
  <c r="F32" i="11"/>
  <c r="AZ62" i="1" s="1"/>
  <c r="J30" i="5"/>
  <c r="AV55" i="1" s="1"/>
  <c r="F30" i="5"/>
  <c r="AZ55" i="1" s="1"/>
  <c r="J91" i="5"/>
  <c r="J58" i="5" s="1"/>
  <c r="J156" i="5"/>
  <c r="J67" i="5" s="1"/>
  <c r="BK155" i="5"/>
  <c r="J155" i="5" s="1"/>
  <c r="J66" i="5" s="1"/>
  <c r="J31" i="5"/>
  <c r="AW55" i="1" s="1"/>
  <c r="E72" i="6"/>
  <c r="J30" i="6"/>
  <c r="AV56" i="1" s="1"/>
  <c r="J30" i="7"/>
  <c r="AV57" i="1" s="1"/>
  <c r="AT57" i="1" s="1"/>
  <c r="J76" i="9"/>
  <c r="F79" i="9"/>
  <c r="F33" i="9"/>
  <c r="BA60" i="1" s="1"/>
  <c r="J53" i="10"/>
  <c r="F56" i="10"/>
  <c r="J84" i="11"/>
  <c r="F87" i="11"/>
  <c r="R91" i="12"/>
  <c r="R90" i="12" s="1"/>
  <c r="R89" i="12" s="1"/>
  <c r="R91" i="13"/>
  <c r="R90" i="13" s="1"/>
  <c r="R89" i="13" s="1"/>
  <c r="F32" i="15"/>
  <c r="AZ66" i="1" s="1"/>
  <c r="J32" i="15"/>
  <c r="AV66" i="1" s="1"/>
  <c r="J33" i="8"/>
  <c r="AW59" i="1" s="1"/>
  <c r="J32" i="13"/>
  <c r="AV64" i="1" s="1"/>
  <c r="F32" i="13"/>
  <c r="AZ64" i="1" s="1"/>
  <c r="J53" i="8"/>
  <c r="F56" i="8"/>
  <c r="P91" i="13"/>
  <c r="P90" i="13" s="1"/>
  <c r="P89" i="13" s="1"/>
  <c r="AU64" i="1" s="1"/>
  <c r="R92" i="15"/>
  <c r="R91" i="15" s="1"/>
  <c r="R90" i="15" s="1"/>
  <c r="J33" i="13"/>
  <c r="AW64" i="1" s="1"/>
  <c r="F32" i="19"/>
  <c r="AZ70" i="1" s="1"/>
  <c r="J32" i="19"/>
  <c r="AV70" i="1" s="1"/>
  <c r="J32" i="12"/>
  <c r="AV63" i="1" s="1"/>
  <c r="F33" i="12"/>
  <c r="BA63" i="1" s="1"/>
  <c r="J53" i="13"/>
  <c r="F56" i="13"/>
  <c r="F32" i="14"/>
  <c r="AZ65" i="1" s="1"/>
  <c r="J33" i="14"/>
  <c r="AW65" i="1" s="1"/>
  <c r="AT65" i="1" s="1"/>
  <c r="J32" i="16"/>
  <c r="AV67" i="1" s="1"/>
  <c r="AT67" i="1" s="1"/>
  <c r="F32" i="16"/>
  <c r="AZ67" i="1" s="1"/>
  <c r="F32" i="18"/>
  <c r="AZ69" i="1" s="1"/>
  <c r="J32" i="18"/>
  <c r="AV69" i="1" s="1"/>
  <c r="AT69" i="1" s="1"/>
  <c r="J53" i="12"/>
  <c r="F56" i="12"/>
  <c r="E47" i="13"/>
  <c r="BK89" i="14"/>
  <c r="E47" i="15"/>
  <c r="J90" i="18"/>
  <c r="J63" i="18" s="1"/>
  <c r="J32" i="17"/>
  <c r="AV68" i="1" s="1"/>
  <c r="J91" i="17"/>
  <c r="J63" i="17" s="1"/>
  <c r="F33" i="17"/>
  <c r="BA68" i="1" s="1"/>
  <c r="E75" i="18"/>
  <c r="J81" i="19"/>
  <c r="F84" i="19"/>
  <c r="F33" i="19"/>
  <c r="BA70" i="1" s="1"/>
  <c r="J32" i="20"/>
  <c r="AV71" i="1" s="1"/>
  <c r="BK171" i="19"/>
  <c r="J171" i="19" s="1"/>
  <c r="J64" i="19" s="1"/>
  <c r="J91" i="23"/>
  <c r="J62" i="23" s="1"/>
  <c r="F78" i="25"/>
  <c r="F52" i="25"/>
  <c r="J83" i="25"/>
  <c r="J58" i="25" s="1"/>
  <c r="BK82" i="25"/>
  <c r="F32" i="21"/>
  <c r="AZ72" i="1" s="1"/>
  <c r="P161" i="22"/>
  <c r="F86" i="23"/>
  <c r="F56" i="23"/>
  <c r="F32" i="23"/>
  <c r="AZ74" i="1" s="1"/>
  <c r="T89" i="23"/>
  <c r="F32" i="24"/>
  <c r="AZ75" i="1" s="1"/>
  <c r="J91" i="24"/>
  <c r="J62" i="24" s="1"/>
  <c r="T82" i="25"/>
  <c r="T81" i="25" s="1"/>
  <c r="F33" i="25"/>
  <c r="BC76" i="1" s="1"/>
  <c r="J53" i="20"/>
  <c r="F56" i="20"/>
  <c r="E47" i="21"/>
  <c r="J53" i="22"/>
  <c r="F56" i="22"/>
  <c r="J129" i="23"/>
  <c r="J66" i="23" s="1"/>
  <c r="BK128" i="23"/>
  <c r="J128" i="23" s="1"/>
  <c r="J65" i="23" s="1"/>
  <c r="BK126" i="24"/>
  <c r="J126" i="24" s="1"/>
  <c r="J65" i="24" s="1"/>
  <c r="J75" i="25"/>
  <c r="J49" i="25"/>
  <c r="T161" i="22"/>
  <c r="T188" i="22"/>
  <c r="J83" i="23"/>
  <c r="J53" i="23"/>
  <c r="F35" i="23"/>
  <c r="BC74" i="1" s="1"/>
  <c r="J32" i="24"/>
  <c r="AV75" i="1" s="1"/>
  <c r="AT75" i="1" s="1"/>
  <c r="T91" i="24"/>
  <c r="T90" i="24" s="1"/>
  <c r="T89" i="24" s="1"/>
  <c r="R82" i="25"/>
  <c r="R81" i="25" s="1"/>
  <c r="J33" i="23"/>
  <c r="AW74" i="1" s="1"/>
  <c r="AT76" i="1" l="1"/>
  <c r="BK90" i="23"/>
  <c r="AT74" i="1"/>
  <c r="AT73" i="1"/>
  <c r="AT72" i="1"/>
  <c r="AT71" i="1"/>
  <c r="BK88" i="20"/>
  <c r="J88" i="20" s="1"/>
  <c r="J61" i="20" s="1"/>
  <c r="BK89" i="18"/>
  <c r="BK88" i="18" s="1"/>
  <c r="AT68" i="1"/>
  <c r="BK91" i="16"/>
  <c r="J91" i="16" s="1"/>
  <c r="J62" i="16" s="1"/>
  <c r="AT66" i="1"/>
  <c r="BK91" i="13"/>
  <c r="J91" i="13" s="1"/>
  <c r="J62" i="13" s="1"/>
  <c r="BK91" i="12"/>
  <c r="BK90" i="12" s="1"/>
  <c r="AT63" i="1"/>
  <c r="AT62" i="1"/>
  <c r="AT61" i="1"/>
  <c r="J60" i="9"/>
  <c r="BK87" i="8"/>
  <c r="BK86" i="8" s="1"/>
  <c r="J86" i="8" s="1"/>
  <c r="J88" i="8"/>
  <c r="J62" i="8" s="1"/>
  <c r="BK84" i="7"/>
  <c r="BK83" i="7" s="1"/>
  <c r="J83" i="7" s="1"/>
  <c r="J86" i="7"/>
  <c r="J59" i="7" s="1"/>
  <c r="AT56" i="1"/>
  <c r="BK90" i="5"/>
  <c r="BK89" i="5" s="1"/>
  <c r="J89" i="5" s="1"/>
  <c r="R391" i="3"/>
  <c r="R103" i="3" s="1"/>
  <c r="P391" i="3"/>
  <c r="P103" i="3" s="1"/>
  <c r="AU53" i="1" s="1"/>
  <c r="T391" i="3"/>
  <c r="T103" i="3" s="1"/>
  <c r="BK104" i="3"/>
  <c r="J104" i="3" s="1"/>
  <c r="J57" i="3" s="1"/>
  <c r="P512" i="2"/>
  <c r="P103" i="2" s="1"/>
  <c r="AU52" i="1" s="1"/>
  <c r="AT52" i="1"/>
  <c r="BK104" i="2"/>
  <c r="J104" i="2" s="1"/>
  <c r="J57" i="2" s="1"/>
  <c r="J105" i="3"/>
  <c r="J58" i="3" s="1"/>
  <c r="AT53" i="1"/>
  <c r="P234" i="4"/>
  <c r="P94" i="4" s="1"/>
  <c r="AU54" i="1" s="1"/>
  <c r="T234" i="4"/>
  <c r="BK234" i="4"/>
  <c r="J234" i="4" s="1"/>
  <c r="J64" i="4" s="1"/>
  <c r="BK95" i="4"/>
  <c r="J95" i="4" s="1"/>
  <c r="J57" i="4" s="1"/>
  <c r="AT54" i="1"/>
  <c r="BK95" i="21"/>
  <c r="BK94" i="21" s="1"/>
  <c r="J94" i="21" s="1"/>
  <c r="BD58" i="1"/>
  <c r="BD51" i="1" s="1"/>
  <c r="W30" i="1" s="1"/>
  <c r="P94" i="22"/>
  <c r="P93" i="22" s="1"/>
  <c r="AU73" i="1" s="1"/>
  <c r="T512" i="2"/>
  <c r="T103" i="2" s="1"/>
  <c r="BK391" i="3"/>
  <c r="J391" i="3" s="1"/>
  <c r="J66" i="3" s="1"/>
  <c r="T94" i="21"/>
  <c r="T89" i="18"/>
  <c r="T88" i="18" s="1"/>
  <c r="T87" i="18" s="1"/>
  <c r="BK90" i="17"/>
  <c r="P84" i="7"/>
  <c r="P83" i="7" s="1"/>
  <c r="AU57" i="1" s="1"/>
  <c r="T95" i="4"/>
  <c r="BB58" i="1"/>
  <c r="AX58" i="1" s="1"/>
  <c r="P95" i="21"/>
  <c r="P94" i="21" s="1"/>
  <c r="AU72" i="1" s="1"/>
  <c r="R104" i="2"/>
  <c r="R103" i="2" s="1"/>
  <c r="T92" i="11"/>
  <c r="T91" i="11" s="1"/>
  <c r="T90" i="11" s="1"/>
  <c r="R84" i="7"/>
  <c r="R83" i="7" s="1"/>
  <c r="R83" i="6"/>
  <c r="R82" i="6" s="1"/>
  <c r="R90" i="5"/>
  <c r="R89" i="5" s="1"/>
  <c r="R87" i="8"/>
  <c r="R86" i="8" s="1"/>
  <c r="BK92" i="11"/>
  <c r="BK91" i="11" s="1"/>
  <c r="BK92" i="15"/>
  <c r="BK91" i="15" s="1"/>
  <c r="T94" i="22"/>
  <c r="T93" i="22" s="1"/>
  <c r="BK94" i="22"/>
  <c r="J94" i="22" s="1"/>
  <c r="J61" i="22" s="1"/>
  <c r="BK90" i="13"/>
  <c r="J90" i="13" s="1"/>
  <c r="J61" i="13" s="1"/>
  <c r="BK512" i="2"/>
  <c r="J512" i="2" s="1"/>
  <c r="J66" i="2" s="1"/>
  <c r="P90" i="5"/>
  <c r="P89" i="5" s="1"/>
  <c r="AU55" i="1" s="1"/>
  <c r="BC58" i="1"/>
  <c r="AY58" i="1" s="1"/>
  <c r="BK83" i="6"/>
  <c r="BK82" i="6" s="1"/>
  <c r="J82" i="6" s="1"/>
  <c r="T83" i="6"/>
  <c r="T82" i="6" s="1"/>
  <c r="R88" i="20"/>
  <c r="R87" i="20" s="1"/>
  <c r="P83" i="6"/>
  <c r="P82" i="6" s="1"/>
  <c r="AU56" i="1" s="1"/>
  <c r="P92" i="15"/>
  <c r="P91" i="15" s="1"/>
  <c r="P90" i="15" s="1"/>
  <c r="AU66" i="1" s="1"/>
  <c r="P90" i="24"/>
  <c r="P89" i="24" s="1"/>
  <c r="AU75" i="1" s="1"/>
  <c r="AT70" i="1"/>
  <c r="J90" i="24"/>
  <c r="J61" i="24" s="1"/>
  <c r="BK89" i="24"/>
  <c r="J89" i="24" s="1"/>
  <c r="AT55" i="1"/>
  <c r="J85" i="10"/>
  <c r="J61" i="10" s="1"/>
  <c r="BK84" i="10"/>
  <c r="J84" i="10" s="1"/>
  <c r="AZ58" i="1"/>
  <c r="AV58" i="1" s="1"/>
  <c r="AT64" i="1"/>
  <c r="J90" i="5"/>
  <c r="J57" i="5" s="1"/>
  <c r="J89" i="14"/>
  <c r="J62" i="14" s="1"/>
  <c r="BK88" i="14"/>
  <c r="BK88" i="19"/>
  <c r="AU58" i="1"/>
  <c r="J38" i="9"/>
  <c r="AG60" i="1"/>
  <c r="AN60" i="1" s="1"/>
  <c r="BK81" i="25"/>
  <c r="J81" i="25" s="1"/>
  <c r="J82" i="25"/>
  <c r="J57" i="25" s="1"/>
  <c r="BK89" i="23"/>
  <c r="J89" i="23" s="1"/>
  <c r="J90" i="23"/>
  <c r="J61" i="23" s="1"/>
  <c r="BA58" i="1"/>
  <c r="AW58" i="1" s="1"/>
  <c r="AT59" i="1"/>
  <c r="BK93" i="22" l="1"/>
  <c r="J93" i="22" s="1"/>
  <c r="J60" i="22" s="1"/>
  <c r="J95" i="21"/>
  <c r="J61" i="21" s="1"/>
  <c r="BK87" i="20"/>
  <c r="J87" i="20" s="1"/>
  <c r="J60" i="20" s="1"/>
  <c r="J89" i="18"/>
  <c r="J62" i="18" s="1"/>
  <c r="BK90" i="16"/>
  <c r="BK89" i="16" s="1"/>
  <c r="J89" i="16" s="1"/>
  <c r="J92" i="15"/>
  <c r="J62" i="15" s="1"/>
  <c r="BK89" i="13"/>
  <c r="J89" i="13" s="1"/>
  <c r="J29" i="13" s="1"/>
  <c r="J91" i="12"/>
  <c r="J62" i="12" s="1"/>
  <c r="J92" i="11"/>
  <c r="J62" i="11" s="1"/>
  <c r="J87" i="8"/>
  <c r="J61" i="8" s="1"/>
  <c r="AZ51" i="1"/>
  <c r="W26" i="1" s="1"/>
  <c r="J84" i="7"/>
  <c r="J57" i="7" s="1"/>
  <c r="J83" i="6"/>
  <c r="J57" i="6" s="1"/>
  <c r="BK103" i="3"/>
  <c r="J103" i="3" s="1"/>
  <c r="J27" i="3" s="1"/>
  <c r="BK103" i="2"/>
  <c r="J103" i="2" s="1"/>
  <c r="J56" i="2" s="1"/>
  <c r="T94" i="4"/>
  <c r="AU51" i="1"/>
  <c r="BK94" i="4"/>
  <c r="J94" i="4" s="1"/>
  <c r="J56" i="4" s="1"/>
  <c r="J90" i="17"/>
  <c r="J62" i="17" s="1"/>
  <c r="BK89" i="17"/>
  <c r="BC51" i="1"/>
  <c r="BB51" i="1"/>
  <c r="BK90" i="15"/>
  <c r="J90" i="15" s="1"/>
  <c r="J91" i="15"/>
  <c r="J61" i="15" s="1"/>
  <c r="J88" i="18"/>
  <c r="J61" i="18" s="1"/>
  <c r="BK87" i="18"/>
  <c r="J87" i="18" s="1"/>
  <c r="J60" i="10"/>
  <c r="J29" i="10"/>
  <c r="J60" i="23"/>
  <c r="J29" i="23"/>
  <c r="J88" i="19"/>
  <c r="J61" i="19" s="1"/>
  <c r="BK87" i="19"/>
  <c r="J87" i="19" s="1"/>
  <c r="J56" i="7"/>
  <c r="J27" i="7"/>
  <c r="J90" i="12"/>
  <c r="J61" i="12" s="1"/>
  <c r="BK89" i="12"/>
  <c r="J89" i="12" s="1"/>
  <c r="J88" i="14"/>
  <c r="J61" i="14" s="1"/>
  <c r="BK87" i="14"/>
  <c r="J87" i="14" s="1"/>
  <c r="BA51" i="1"/>
  <c r="J56" i="6"/>
  <c r="J27" i="6"/>
  <c r="J29" i="21"/>
  <c r="J60" i="21"/>
  <c r="J60" i="8"/>
  <c r="J29" i="8"/>
  <c r="J91" i="11"/>
  <c r="J61" i="11" s="1"/>
  <c r="BK90" i="11"/>
  <c r="J90" i="11" s="1"/>
  <c r="J56" i="25"/>
  <c r="J27" i="25"/>
  <c r="J27" i="5"/>
  <c r="J56" i="5"/>
  <c r="AT58" i="1"/>
  <c r="J60" i="24"/>
  <c r="J29" i="24"/>
  <c r="J29" i="22" l="1"/>
  <c r="J38" i="22" s="1"/>
  <c r="J29" i="20"/>
  <c r="AG71" i="1" s="1"/>
  <c r="AN71" i="1" s="1"/>
  <c r="J90" i="16"/>
  <c r="J61" i="16" s="1"/>
  <c r="J60" i="13"/>
  <c r="AV51" i="1"/>
  <c r="AK26" i="1" s="1"/>
  <c r="J56" i="3"/>
  <c r="J27" i="2"/>
  <c r="AG52" i="1" s="1"/>
  <c r="J27" i="4"/>
  <c r="AG54" i="1" s="1"/>
  <c r="AN54" i="1" s="1"/>
  <c r="AX51" i="1"/>
  <c r="W28" i="1"/>
  <c r="AY51" i="1"/>
  <c r="W29" i="1"/>
  <c r="BK88" i="17"/>
  <c r="J88" i="17" s="1"/>
  <c r="J89" i="17"/>
  <c r="J61" i="17" s="1"/>
  <c r="AG76" i="1"/>
  <c r="AN76" i="1" s="1"/>
  <c r="J36" i="25"/>
  <c r="AG72" i="1"/>
  <c r="AN72" i="1" s="1"/>
  <c r="J38" i="21"/>
  <c r="J29" i="14"/>
  <c r="J60" i="14"/>
  <c r="AG57" i="1"/>
  <c r="AN57" i="1" s="1"/>
  <c r="J36" i="7"/>
  <c r="AG74" i="1"/>
  <c r="AN74" i="1" s="1"/>
  <c r="J38" i="23"/>
  <c r="AG61" i="1"/>
  <c r="AN61" i="1" s="1"/>
  <c r="J38" i="10"/>
  <c r="J60" i="18"/>
  <c r="J29" i="18"/>
  <c r="AG64" i="1"/>
  <c r="AN64" i="1" s="1"/>
  <c r="J38" i="13"/>
  <c r="AG59" i="1"/>
  <c r="J38" i="8"/>
  <c r="AG56" i="1"/>
  <c r="AN56" i="1" s="1"/>
  <c r="J36" i="6"/>
  <c r="J38" i="24"/>
  <c r="AG75" i="1"/>
  <c r="AN75" i="1" s="1"/>
  <c r="AG55" i="1"/>
  <c r="AN55" i="1" s="1"/>
  <c r="J36" i="5"/>
  <c r="J60" i="12"/>
  <c r="J29" i="12"/>
  <c r="J60" i="19"/>
  <c r="J29" i="19"/>
  <c r="J29" i="16"/>
  <c r="J60" i="16"/>
  <c r="J36" i="3"/>
  <c r="AG53" i="1"/>
  <c r="AN53" i="1" s="1"/>
  <c r="J60" i="11"/>
  <c r="J29" i="11"/>
  <c r="AW51" i="1"/>
  <c r="AK27" i="1" s="1"/>
  <c r="W27" i="1"/>
  <c r="J60" i="15"/>
  <c r="J29" i="15"/>
  <c r="AG73" i="1" l="1"/>
  <c r="AN73" i="1" s="1"/>
  <c r="J38" i="20"/>
  <c r="J36" i="2"/>
  <c r="J36" i="4"/>
  <c r="J60" i="17"/>
  <c r="J29" i="17"/>
  <c r="AG62" i="1"/>
  <c r="AN62" i="1" s="1"/>
  <c r="J38" i="11"/>
  <c r="AN52" i="1"/>
  <c r="J38" i="19"/>
  <c r="AG70" i="1"/>
  <c r="AN70" i="1" s="1"/>
  <c r="J38" i="12"/>
  <c r="AG63" i="1"/>
  <c r="AN63" i="1" s="1"/>
  <c r="J38" i="18"/>
  <c r="AG69" i="1"/>
  <c r="AN69" i="1" s="1"/>
  <c r="AT51" i="1"/>
  <c r="AG66" i="1"/>
  <c r="AN66" i="1" s="1"/>
  <c r="J38" i="15"/>
  <c r="AG67" i="1"/>
  <c r="AN67" i="1" s="1"/>
  <c r="J38" i="16"/>
  <c r="AN59" i="1"/>
  <c r="AG65" i="1"/>
  <c r="AN65" i="1" s="1"/>
  <c r="J38" i="14"/>
  <c r="J38" i="17" l="1"/>
  <c r="AG68" i="1"/>
  <c r="AN68" i="1" s="1"/>
  <c r="AG58" i="1" l="1"/>
  <c r="AN58" i="1" s="1"/>
  <c r="AG51" i="1" l="1"/>
  <c r="AK23" i="1" s="1"/>
  <c r="AK32" i="1" s="1"/>
  <c r="AN51" i="1" l="1"/>
</calcChain>
</file>

<file path=xl/sharedStrings.xml><?xml version="1.0" encoding="utf-8"?>
<sst xmlns="http://schemas.openxmlformats.org/spreadsheetml/2006/main" count="38538" uniqueCount="5039">
  <si>
    <t>Export VZ</t>
  </si>
  <si>
    <t>List obsahuje:</t>
  </si>
  <si>
    <t>1) Rekapitulace stavby</t>
  </si>
  <si>
    <t>2) Rekapitulace objektů stavby a soupisů prací</t>
  </si>
  <si>
    <t>3.0</t>
  </si>
  <si>
    <t>ZAMOK</t>
  </si>
  <si>
    <t>False</t>
  </si>
  <si>
    <t>{c4c8fc54-e015-42a3-a990-d424e894380a}</t>
  </si>
  <si>
    <t>0,01</t>
  </si>
  <si>
    <t>21</t>
  </si>
  <si>
    <t>15</t>
  </si>
  <si>
    <t>REKAPITULACE STAVBY</t>
  </si>
  <si>
    <t>v ---  níže se nacházejí doplnkové a pomocné údaje k sestavám  --- v</t>
  </si>
  <si>
    <t>Návod na vyplnění</t>
  </si>
  <si>
    <t>0,001</t>
  </si>
  <si>
    <t>Kód:</t>
  </si>
  <si>
    <t>1463</t>
  </si>
  <si>
    <t>Měnit lze pouze buňky se žlutým podbarvením!_x000D_
_x000D_
1) v Rekapitulaci stavby vyplňte údaje o Uchazeči (přenesou se do ostatních sestav i v jiných listech)_x000D_
_x000D_
2) na vybraných listech vyplňte v sestavě Soupis prací ceny u položek_x000D_
_x000D_
Podrobnosti k vyplnění naleznete na poslední záložce s Pokyny pro vyplnění</t>
  </si>
  <si>
    <t>Stavba:</t>
  </si>
  <si>
    <t>Rekonstrukce bytového domu (použita tatabáze URS 2017)</t>
  </si>
  <si>
    <t>0,1</t>
  </si>
  <si>
    <t>KSO:</t>
  </si>
  <si>
    <t>803 5</t>
  </si>
  <si>
    <t>CC-CZ:</t>
  </si>
  <si>
    <t/>
  </si>
  <si>
    <t>Místo:</t>
  </si>
  <si>
    <t>Na Františku 253/9,Lysá nad Labem.p.p.č.297/1</t>
  </si>
  <si>
    <t>Datum:</t>
  </si>
  <si>
    <t>15. 12. 2016</t>
  </si>
  <si>
    <t>Zadavatel:</t>
  </si>
  <si>
    <t>IČ:</t>
  </si>
  <si>
    <t>00239402</t>
  </si>
  <si>
    <t>Město Lysá n.L.,Husovo nám.23,</t>
  </si>
  <si>
    <t>DIČ:</t>
  </si>
  <si>
    <t>CZ00239402</t>
  </si>
  <si>
    <t>Uchazeč:</t>
  </si>
  <si>
    <t>Vyplň údaj</t>
  </si>
  <si>
    <t>Projektant:</t>
  </si>
  <si>
    <t>40230155</t>
  </si>
  <si>
    <t>AGORA s,arch astaveb atelier s .r.o. Liberec</t>
  </si>
  <si>
    <t>cz40230155</t>
  </si>
  <si>
    <t>True</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</si>
  <si>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</si>
  <si>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</si>
  <si>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</si>
  <si>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</si>
  <si>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</si>
  <si>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</si>
  <si>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</si>
  <si>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</si>
  <si>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</si>
  <si>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</si>
  <si>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</si>
  <si>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</si>
  <si>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</si>
  <si>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</si>
  <si>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</si>
  <si>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</si>
  <si>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</si>
  <si>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</si>
  <si>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Objekt, Soupis prací</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</si>
  <si>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</si>
  <si>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</si>
  <si>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</si>
  <si>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</si>
  <si>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</si>
  <si>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</si>
  <si>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</si>
  <si>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</si>
  <si>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</si>
  <si>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</si>
  <si>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</si>
  <si>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</si>
  <si>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</si>
  <si>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</si>
  <si>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</si>
  <si>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</si>
  <si>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</si>
  <si>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</si>
  <si>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</si>
  <si>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</si>
  <si>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</si>
  <si>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</si>
  <si>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1</t>
  </si>
  <si>
    <t>SO 1.1-1PP,1NP,2NP</t>
  </si>
  <si>
    <t>STA</t>
  </si>
  <si>
    <t>{86b3f538-aa8f-4267-aec8-4b03c8aa5322}</t>
  </si>
  <si>
    <t>2</t>
  </si>
  <si>
    <t>SO 1.2-1PP,1NP,2NP</t>
  </si>
  <si>
    <t>{92be6b0b-d5e1-471f-8b35-0e332b88d6e0}</t>
  </si>
  <si>
    <t>3</t>
  </si>
  <si>
    <t>SO 1.3-3.NP</t>
  </si>
  <si>
    <t>{26b3e9bd-cfdb-4042-b71b-b80cde0488b8}</t>
  </si>
  <si>
    <t>4</t>
  </si>
  <si>
    <t>SO 2 - Venkovní úpravy</t>
  </si>
  <si>
    <t>{19e26eb5-04d0-4423-aac8-7a631fb007e1}</t>
  </si>
  <si>
    <t>5</t>
  </si>
  <si>
    <t>SO 2 - Dešťová kanalizace ,zasakování</t>
  </si>
  <si>
    <t>{cd7466b3-13fe-45cd-b955-5a728fdd609e}</t>
  </si>
  <si>
    <t>6</t>
  </si>
  <si>
    <t>SO 3  WC pro imobilní - změna</t>
  </si>
  <si>
    <t>{93be0306-22b3-42a9-8ebc-2914fbf6ff4c}</t>
  </si>
  <si>
    <t>7</t>
  </si>
  <si>
    <t>Položkové rozpočty řemesel</t>
  </si>
  <si>
    <t>{37965e5f-820f-4a98-b7c5-e029586f441b}</t>
  </si>
  <si>
    <t>ZTI-D143-byty</t>
  </si>
  <si>
    <t>Soupis</t>
  </si>
  <si>
    <t>{064e4aac-c8f0-4539-a971-b9c06299ced3}</t>
  </si>
  <si>
    <t>ZTI-D143-nebyt.prostory</t>
  </si>
  <si>
    <t>{9174d80b-367c-44e3-a6b9-47afdd045e02}</t>
  </si>
  <si>
    <t>Rekonstrukce vodovodní přípojky</t>
  </si>
  <si>
    <t>{a5c56f7d-c71f-4e19-90a0-3ba500bdd467}</t>
  </si>
  <si>
    <t>Domácí telefon-bytová část</t>
  </si>
  <si>
    <t>{5ec61d14-42f6-4dce-a8ea-a3fd9ca861aa}</t>
  </si>
  <si>
    <t>Tel-byt část</t>
  </si>
  <si>
    <t>{4ba3da1a-9c3e-4292-8bf4-53f9b6e9ba0b}</t>
  </si>
  <si>
    <t>{66df3d0a-d5ac-41ef-9168-ac3d52142a31}</t>
  </si>
  <si>
    <t>Spol-chodby</t>
  </si>
  <si>
    <t>{207e4731-5165-4f94-bd31-e67f279029ee}</t>
  </si>
  <si>
    <t>8</t>
  </si>
  <si>
    <t>Dom.tel</t>
  </si>
  <si>
    <t>{fd464ea4-c647-470a-8976-45ce820e9b3b}</t>
  </si>
  <si>
    <t>9</t>
  </si>
  <si>
    <t>Tel-nebyt část</t>
  </si>
  <si>
    <t>{858fcb2e-55a3-4f99-a3d7-ab124b6bd636}</t>
  </si>
  <si>
    <t>10</t>
  </si>
  <si>
    <t>STA-nebyt č.</t>
  </si>
  <si>
    <t>{c5394bac-76a0-4261-8c40-38edc26e171a}</t>
  </si>
  <si>
    <t>11</t>
  </si>
  <si>
    <t>Spol-chodby nebyt</t>
  </si>
  <si>
    <t>{69ab9895-58e7-44d4-bc20-7a6311cc477b}</t>
  </si>
  <si>
    <t>12</t>
  </si>
  <si>
    <t>Elektroinstalace -byt.č.</t>
  </si>
  <si>
    <t>{9bdcd9e9-0dd5-4964-8ccc-3e1162080744}</t>
  </si>
  <si>
    <t>13</t>
  </si>
  <si>
    <t>Elektroinstalace -nebyt</t>
  </si>
  <si>
    <t>{edffe2b5-a4a5-46e4-9084-0f2edbf95cc7}</t>
  </si>
  <si>
    <t>14</t>
  </si>
  <si>
    <t>ÚT-byt.č.</t>
  </si>
  <si>
    <t>{66fb506b-a883-4210-8006-4a499df4426c}</t>
  </si>
  <si>
    <t>ÚT-nebyt</t>
  </si>
  <si>
    <t>{dd6869b0-9e33-4cd4-a314-e00d15a40a9c}</t>
  </si>
  <si>
    <t>16</t>
  </si>
  <si>
    <t>Domovní plynovod-byt.č.</t>
  </si>
  <si>
    <t>{0abaf9ca-dd12-4382-8daa-c44cdf9ba1f6}</t>
  </si>
  <si>
    <t>17</t>
  </si>
  <si>
    <t>Domovní plynovod-nebyt.č.</t>
  </si>
  <si>
    <t>{bd05b408-e7ef-4712-97db-0dc530520bef}</t>
  </si>
  <si>
    <t>Vedlejší rozpočtové náklady</t>
  </si>
  <si>
    <t>{3161c6e1-2335-4be5-b3ce-e67608703c81}</t>
  </si>
  <si>
    <t>1) Krycí list soupisu</t>
  </si>
  <si>
    <t>2) Rekapitulace</t>
  </si>
  <si>
    <t>3) Soupis prací</t>
  </si>
  <si>
    <t>Zpět na list:</t>
  </si>
  <si>
    <t>Rekapitulace stavby</t>
  </si>
  <si>
    <t>KRYCÍ LIST SOUPISU</t>
  </si>
  <si>
    <t>Objekt:</t>
  </si>
  <si>
    <t>1 - SO 1.1-1PP,1NP,2NP</t>
  </si>
  <si>
    <t>Na Františku 253/9,Lysá nad Labem</t>
  </si>
  <si>
    <t>Město Lysá n.L.</t>
  </si>
  <si>
    <t>AGORA s.r.o. Liberec</t>
  </si>
  <si>
    <t>CZ40230155</t>
  </si>
  <si>
    <t>REKAPITULACE ČLENĚNÍ SOUPISU PRACÍ</t>
  </si>
  <si>
    <t>Kód dílu - Popis</t>
  </si>
  <si>
    <t>Cena celkem [CZK]</t>
  </si>
  <si>
    <t>Náklady soupisu celkem</t>
  </si>
  <si>
    <t>-1</t>
  </si>
  <si>
    <t>HSV - Práce a dodávky HSV</t>
  </si>
  <si>
    <t xml:space="preserve">    1 - Zemní práce</t>
  </si>
  <si>
    <t xml:space="preserve">    3 - Svislé a kompletní konstrukce</t>
  </si>
  <si>
    <t xml:space="preserve">    4 - Vodorovné konstrukce</t>
  </si>
  <si>
    <t xml:space="preserve">    5 - Komunikace pozemní</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</si>
  <si>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</si>
  <si>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</si>
  <si>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</si>
  <si>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</si>
  <si>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</si>
  <si>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</si>
  <si>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713 - Izolace tepelné</t>
  </si>
  <si>
    <t xml:space="preserve">    721 - Zdravotechnika - vnitřní kanalizace</t>
  </si>
  <si>
    <t xml:space="preserve">    731 - Ústřední vytápění - kotelny</t>
  </si>
  <si>
    <t xml:space="preserve">    743 - Elektromontáže - hrubá montáž</t>
  </si>
  <si>
    <t xml:space="preserve">    751 - Vzduchotechnika</t>
  </si>
  <si>
    <t xml:space="preserve">    762 - Konstrukce tesařské</t>
  </si>
  <si>
    <t xml:space="preserve">    763 - Konstrukce suché výstavby</t>
  </si>
  <si>
    <t xml:space="preserve">    764 - Konstrukce klempířské</t>
  </si>
  <si>
    <t xml:space="preserve">    766 - Konstrukce truhlářské</t>
  </si>
  <si>
    <t xml:space="preserve">    767 - Konstrukce zámečnické</t>
  </si>
  <si>
    <t xml:space="preserve">    771 - Podlahy z dlaždic</t>
  </si>
  <si>
    <t xml:space="preserve">    776 - Podlahy povlakové</t>
  </si>
  <si>
    <t xml:space="preserve">    777 - Podlahy lité</t>
  </si>
  <si>
    <t xml:space="preserve">    781 - Dokončovací práce - obklady</t>
  </si>
  <si>
    <t xml:space="preserve">    783 - Dokončovací práce - nátěry</t>
  </si>
  <si>
    <t xml:space="preserve">    784 - Dokončovací práce - malby a tapety</t>
  </si>
  <si>
    <t>SOUPIS PRACÍ</t>
  </si>
  <si>
    <t>PČ</t>
  </si>
  <si>
    <t>Popis</t>
  </si>
  <si>
    <t>MJ</t>
  </si>
  <si>
    <t>Množství</t>
  </si>
  <si>
    <t>J.cena [CZK]</t>
  </si>
  <si>
    <t>Cenová soustava</t>
  </si>
  <si>
    <t>Poznámka</t>
  </si>
  <si>
    <t>J. Nh [h]</t>
  </si>
  <si>
    <t>Nh celkem [h]</t>
  </si>
  <si>
    <t>J. hmotnost_x000D_
[t]</t>
  </si>
  <si>
    <t>Hmotnost_x000D_
celkem [t]</t>
  </si>
  <si>
    <t>J. suť [t]</t>
  </si>
  <si>
    <t>Suť Celkem [t]</t>
  </si>
  <si>
    <t>HSV</t>
  </si>
  <si>
    <t>Práce a dodávky HSV</t>
  </si>
  <si>
    <t>ROZPOCET</t>
  </si>
  <si>
    <t>Zemní práce</t>
  </si>
  <si>
    <t>K</t>
  </si>
  <si>
    <t>113106121</t>
  </si>
  <si>
    <t>Rozebrání dlažeb a dílců komunikací pro pěší, vozovek a ploch s přemístěním hmot na skládku na vzdálenost do 3 m nebo s naložením na dopravní prostředek komunikací pro pěší s ložem z kameniva nebo živice a s výplní spár z betonových nebo kameninových dlaždic, desek nebo tvarovek</t>
  </si>
  <si>
    <t>m2</t>
  </si>
  <si>
    <t>CS ÚRS 2017 01</t>
  </si>
  <si>
    <t>993923376</t>
  </si>
  <si>
    <t>PSC</t>
  </si>
  <si>
    <t xml:space="preserve">Poznámka k souboru cen:_x000D_
1. Ceny jsou určeny pro rozebrání dlažeb a dílců včetně odstranění lože. 2. Ceny nelze použít pro rozebrání dlažeb uložených do betonového lože nebo do cementové malty, které se oceňují cenami -7130, -7131, -7132, -7170, -7171, -7172, -7230, -7231 a -7232 Odstranění podkladů nebo krytů z betonu prostého; pro volbu těchto cen je rozhodující tloušťka bourané dlažby včetně lože nebo podkladu. 3. U komunikací pro pěší a u vozovek a ploch menších než 50 m2 jsou ceny určeny pro ruční rozebrání (kromě silničních dílců), u vozovek a ploch větších než 50 m2 pro rozebrání strojní. 4. V cenách nejsou započteny náklady na popř. nutné očištění: a) dlažebních nebo mozaikových kostek, které se oceňuje cenami souboru cen 979 07-11 Očištění vybouraných dlažebních kostek části C01 tohoto ceníku, b) betonových, kameninových nebo kamenných desek nebo dlaždic, které se oceňuje cenami souboru cen 979 0 . - . . Očištění vybouraných obrubníků, krajníků, desek nebo dílců části C01 tohoto ceníku. 5. Přemístění vybourané dlažby včetně materiálu z lože a spár na vzdálenost přes 3 m se oceňuje cenami souborů cen 997 22-1 Vodorovná doprava suti a vybouraných hmot. </t>
  </si>
  <si>
    <t>VV</t>
  </si>
  <si>
    <t>0,6*(2,6+3+3,4+9,35+18,25)</t>
  </si>
  <si>
    <t>132212102</t>
  </si>
  <si>
    <t>Hloubení zapažených i nezapažených rýh šířky do 600 mm ručním nebo pneumatickým nářadím s urovnáním dna do předepsaného profilu a spádu v horninách tř. 3 nesoudržných</t>
  </si>
  <si>
    <t>m3</t>
  </si>
  <si>
    <t>-108061112</t>
  </si>
  <si>
    <t xml:space="preserve">Poznámka k souboru cen:_x000D_
1. V cenách jsou započteny i náklady na přehození výkopku na přilehlém terénu na vzdálenost do 3 m od podélné osy rýhy nebo naložení výkopku na dopravní prostředek. 2. V cenách 12-2101 až 41-2102 jsou započteny i náklady na i svislý přesun horniny po házečkách do 2 metrů. </t>
  </si>
  <si>
    <t>"po obvodě objektu"0,6*0,6*(2,3+3,1+3,5+1,37+1,37+9,35+18,25)</t>
  </si>
  <si>
    <t>139711101</t>
  </si>
  <si>
    <t>Vykopávka v uzavřených prostorách s naložením výkopku na dopravní prostředek v hornině tř. 1 až 4</t>
  </si>
  <si>
    <t>1548033026</t>
  </si>
  <si>
    <t xml:space="preserve">Poznámka k souboru cen:_x000D_
1. V cenách nejsou započteny náklady na podchycení stavebních konstrukcí a případné odvětrávání pracovního prostoru. </t>
  </si>
  <si>
    <t>"1.NP m.č. 112 o -170,celé 1NP o -250mm-výkop 100mm"0,1*2.03*1,77+0,1*(27,99+10,83+3,2+3,05+18,06+9,25+3,11+3,17+13,96+24,73+4,74+3,57+4,93+4,55+3,57)</t>
  </si>
  <si>
    <t>0,1*(1,34+1,2)</t>
  </si>
  <si>
    <t>"131-pod zámk dlažbu" 3,31*0,3</t>
  </si>
  <si>
    <t>Součet</t>
  </si>
  <si>
    <t>162601102</t>
  </si>
  <si>
    <t>Vodorovné přemístění výkopku nebo sypaniny po suchu na obvyklém dopravním prostředku, bez naložení výkopku, avšak se složením bez rozhrnutí z horniny tř. 1 až 4 na vzdálenost přes 4 000 do 5 000 m</t>
  </si>
  <si>
    <t>-999349858</t>
  </si>
  <si>
    <t xml:space="preserve">Poznámka k souboru cen:_x000D_
1. Ceny nelze použít, předepisuje-li projekt přemístit výkopek na místo nepřístupné obvyklým dopravním prostředkům; toto přemístění se oceňuje individuálně. 2. V cenách jsou započteny i náhrady za jízdu loženého vozidla v terénu ve výkopišti nebo na násypišti. 3. V cenách nejsou započteny náklady na rozhrnutí výkopku na násypišti; toto rozhrnutí se oceňuje cenami souboru cen 171 . 0- . . Uložení sypaniny do násypů a 171 20-1201Uložení sypaniny na skládky. 4. Je-li na dopravní dráze pro vodorovné přemístění nějaká překážka, pro kterou je nutno překládat výkopek z jednoho obvyklého dopravního prostředku na jiný obvyklý dopravní prostředek, oceňuje se toto lomené vodorovné přemístění výkopku v každém úseku samostatně příslušnou cenou tohoto souboru cen a překládání výkopku cenami souboru cen 167 10-3 . Nakládání neulehlého výkopku z hromad s ohledem na ustanovení pozn. číslo 5. 5. Přemísťuje-li se výkopek z dočasných skládek vzdálených do 50 m, neoceňuje se nakládání výkopku, i když se provádí. Toto ustanovení neplatí, vylučuje-li projekt použití dozeru. 6. V cenách vodorovného přemístění sypaniny nejsou započteny náklady na dodávku materiálu, tyto se oceňují ve specifikaci. </t>
  </si>
  <si>
    <t>"výkop 1NP+odkop soklu"15,477</t>
  </si>
  <si>
    <t>171201201</t>
  </si>
  <si>
    <t>Uložení sypaniny na skládky</t>
  </si>
  <si>
    <t>1587899527</t>
  </si>
  <si>
    <t xml:space="preserve">Poznámka k souboru cen:_x000D_
1. Cena -1201 je určena i pro: a) uložení výkopku nebo ornice na dočasné skládky předepsané projektem tak, že na 1 m2 projektem určené plochy této skládky připadá přes 2 m3 výkopku nebo ornice; v opačném případě se uložení neoceňuje. Množství výkopku nebo ornice připadající na 1 m2 skládky se určí jako podíl množství výkopku nebo ornice, měřeného v rostlém stavu a projektem určené plochy dočasné skládky; b) zasypání koryt vodotečí a prohlubní v terénu bez předepsaného zhutnění sypaniny; c) uložení výkopku pod vodou do prohlubní ve dně vodotečí nebo nádrží. 2. Cenu -1201 nelze použít pro uložení výkopku nebo ornice: a) při vykopávkách pro podzemní vedení podél hrany výkopu, z něhož byl výkopek získán, a to ani tehdy, jestliže se výkopek po vyhození z výkopu na povrch území ještě dále přemisťuje na hromady podél výkopu; b) na dočasné skládky, které nejsou předepsány projektem; c) na dočasné skládky předepsané projektem tak, že na 1 m2 projektem určené plochy této skládky připadají nejvýše 2 m3 výkopku nebo ornice (viz. též poznámku č. 1 a); d) na dočasné skládky, oceňuje-li se cenou 121 10-1101 Sejmutí ornice nebo lesní půdy do 50 m, nebo oceňuje-li se vodorovné přemístění výkopku do 20 m a 50 m cenami 162 20-1101, 162 20-1102, 162 20-1151 a 162 20-1152. V těchto případech se uložení výkopku nebo ornice na dočasnou skládku neoceňuje. e) na trvalé skládky s předepsaným zhutněním; toto uložení výkopku se oceňuje cenami souboru cen 171 . 0- . . Uložení sypaniny do násypů. 3. V ceně -1201 jsou započteny i náklady na rozprostření sypaniny ve vrstvách s hrubým urovnáním na skládce. 4. V ceně -1201 nejsou započteny náklady na získání skládek ani na poplatky za skládku. 5. Množství jednotek uložení výkopku (sypaniny) se určí v m3 uloženého výkopku (sypaniny),v rostlém stavu zpravidla ve výkopišti. 6. Cenu -1211 lze po dohodě upravit podle místních podmínek. </t>
  </si>
  <si>
    <t>15,477</t>
  </si>
  <si>
    <t>171201211</t>
  </si>
  <si>
    <t>Uložení sypaniny poplatek za uložení sypaniny na skládce (skládkovné)</t>
  </si>
  <si>
    <t>t</t>
  </si>
  <si>
    <t>-1285085449</t>
  </si>
  <si>
    <t>15,477*1,9</t>
  </si>
  <si>
    <t>174101101</t>
  </si>
  <si>
    <t>Zásyp sypaninou z jakékoliv horniny s uložením výkopku ve vrstvách se zhutněním jam, šachet, rýh nebo kolem objektů v těchto vykopávkách</t>
  </si>
  <si>
    <t>744592787</t>
  </si>
  <si>
    <t xml:space="preserve">Poznámka k souboru cen:_x000D_
1. Ceny 174 10- . . jsou určeny pro zhutněné zásypy s mírou zhutnění: a) z hornin soudržných do 100 % PS, b) z hornin nesoudržných do I(d) 0,9, c) z hornin kamenitých pro jakoukoliv míru zhutnění. 2. Je-li projektem předepsáno vyšší zhutnění, podle bodu a) a b) poznámky č 1., ocení se zásyp individuálně. 3. Ceny nelze použít pro zásyp rýh pro drenážní trativody pro lesnicko-technické meliorace a zemědělské. Zásyp těchto rýh se oceňuje cenami souboru cen 174 20-3 . části A 03 Zemní práce pro objekty oborů 831 až 833. Nezhutněný zásyp odvodňovacích kanálů z betonových a železobetonových trub v polních a lučních tratích se oceňuje cenou -1101 Zásyp sypaninou rýh bez ohledu na šířku kanálu; cena obsahuje i náklady na ruční nezhutněný zásyp výšky do 200 mm nad vrchol potrubí. 4. V cenách 10-1101, 10-1103, 20-1101 a 20-1103 je započteno přemístění sypaniny ze vzdálenosti 10 m od kraje výkopu nebo zasypávaného prostoru, měřeno k těžišti skládky. 5. V ceně 10-1102 je započteno přemístění sypaniny ze vzdálenosti 15 m od hrany zasypávaného prostoru, měřeno k těžišti skládky. 6. Objem zásypu je rozdíl objemu výkopu a objemu do něho vestavěných konstrukcí nebo uložených vedení i s jejich obklady a podklady (tento objem se nazývá objemem horniny vytlačené konstrukcí). Objem potrubí do DN 180, příp. i s obalem, se od objemu zásypu neodečítá. Pro stanovení objemu zásypu se od objemu výkopu odečítá i objem obsypu potrubí oceňovaný cenami souboru cen 175 10-11 Obsyp potrubí, přichází-li v úvahu . 7. Odklizení zbylého výkopku po provedení zásypu zářezů se šikmými stěnami pro podzemní vedení nebo zásypu jam a rýh pro podzemní vedení se oceňuje, je-li objem zbylého výkopku: a) do 1 m3 na 1 m vedení a jedná se o výkopek neulehlý - cenami souboru cen 167 10-110 Nakládání výkopku nebo sypaniny a 162 . 0-1 . Vodorovné přemístění výkopku. V případě, že se jedná o výkopek ulehlý - rozpojení a naložení výkopku cenami souboru cen 122 . 0-1 . souboru cen 162 . 0-1 . Vodorovné přemístění výkopku; b) přes 1 m3 na 1 m vedení, jestliže projekt předepíše, že se zbylý výkopek bude odklízet zároveň s prováděním vykopávky, pouze přemístění výkopku cenami souboru cen 162 . 0-1 . Vodorovné přemístění výkopku. Při zmíněném objemu zbylého výkopku se neoceňuje ani naložení ani rozpojení výkopku. Jestliže se zbylý výkopek neodklízí, nýbrž rozprostírá podél výkopu a nad výkopem, platí poznámka č. 8. 8. Rozprostření zbylého výkopku podél výkopu a nad výkopem po provedení zásypů zářezů se šikmými stěnami pro podzemní vedení nebo zásypu jam a rýh pro podzemní vedení se oceňuje: a) cenou 171 20-1101 Uložení sypaniny do nezhutněných násypů, není-li projektem předepsáno zhutnění rozprostřeného zbylého výkopku, b) cenou 171 10-1111 Uložení sypaniny do násypů z hornin sypkých, je-li předepsáno zhutnění rozprostřeného zbylého výkopku, a to v objemu vypočteném podle poznámky č.6, příp. zmenšeném o objem výkopku, který byl již odklizen. 9. Míru zhutnění předepisuje projekt. </t>
  </si>
  <si>
    <t>"zpetný zásyp po obvodě"0,6*0,6*(2,3+3,1+3,5+1,37*2+9,35+18,35)</t>
  </si>
  <si>
    <t>Svislé a kompletní konstrukce</t>
  </si>
  <si>
    <t>310239211</t>
  </si>
  <si>
    <t>Zazdívka otvorů ve zdivu nadzákladovém cihlami pálenými plochy přes 1 m2 do 4 m2 na maltu vápenocementovou</t>
  </si>
  <si>
    <t>-1828672180</t>
  </si>
  <si>
    <t>"1NP"0,6*0,7*0,2*2+0,7*0,8*0,2*2+0,9*0,2*2*4++0,45*1,4*2+0,3*0,35*1,2</t>
  </si>
  <si>
    <t>"2NP"0,25*1*2+0,17*1*2+1,25*0,4*2+0,2*2,5*2,13+0,9*0,2*2+0,6*0,7*0,4*2</t>
  </si>
  <si>
    <t>311211215</t>
  </si>
  <si>
    <t>Zdivo nadzákladové z lomového kamene opracované režné, bez spárování soklové, na maltu MC-15</t>
  </si>
  <si>
    <t>CS ÚRS 2015 01</t>
  </si>
  <si>
    <t>414554001</t>
  </si>
  <si>
    <t>"doplnění zdiva-opuka"1,5</t>
  </si>
  <si>
    <t>314231117</t>
  </si>
  <si>
    <t>Zdivo komínů a ventilací volně stojících z cihel pálených plných dl. 290 mm P 7 M až P 15 M, na maltu ze suché směsi 10 MPa</t>
  </si>
  <si>
    <t>313538209</t>
  </si>
  <si>
    <t xml:space="preserve">Poznámka k souboru cen:_x000D_
1. Množství měrných jednotek se určuje v m3 objemu vyzdívky z cihel nastojato nebo naležato,objem průduchu se odečítá. 2. V cenách zdiva z cihel plných pálených a příčně děrovaných nejsou započteny náklady na: a) úpravu líce režného zdiva; tyto lze ocenit cenami souboru cen 310 90-11 Úprava líce při zdění režného zdiva, b) spárování; tyto lze ocenit cenami souboru cen 62. 63-10.. Spárování vnějších ploch. </t>
  </si>
  <si>
    <t>"D.1.1.5-rozměry dle 2.NP"0,9*0,45*1,2+0,45*0,45*0,6*2+0,9*0,45*1,5</t>
  </si>
  <si>
    <t>317234410</t>
  </si>
  <si>
    <t>Vyzdívka mezi nosníky cihlami pálenými na maltu cementovou</t>
  </si>
  <si>
    <t>2008947511</t>
  </si>
  <si>
    <t xml:space="preserve">Poznámka k souboru cen:_x000D_
1. Cenu lze použít i pro nadezdívku nad nosníky pro jejich osazení (uklínování zdiva). 2. Množství jednotek se určuje v m3 objemu vyzdívky jako součin světlosti neomítnutého otvoru; šířky (rovné tloušťce neomítnuté zdi zmenšené o tloušťku svislého plentování přírub) a výšky nosníku. 3. Plentování ocelových válcovaných nosníků jednostranné cihlami se oceňuje cenami 346 24-4381 až -4384, katalogu 801-1 Budovy a haly-zděné a monolitické. </t>
  </si>
  <si>
    <t>"1NP"0,15*0,15*(1,3*3+1,3*3+1,3*3+1,3*3+1,6*3)</t>
  </si>
  <si>
    <t>"1NP"0,15*0,15*(1,2+1,3+1,2+1,3*3+1,3)</t>
  </si>
  <si>
    <t>"2NP"0,15*0,15*(1,2+1,3+1,2*2+3+2)</t>
  </si>
  <si>
    <t>317944321</t>
  </si>
  <si>
    <t>Válcované nosníky dodatečně osazované do připravených otvorů bez zazdění hlav do č. 12</t>
  </si>
  <si>
    <t>17427091</t>
  </si>
  <si>
    <t xml:space="preserve">Poznámka k souboru cen:_x000D_
1. V cenách jsou zahrnuty náklady na dodávku a montáž válcovaných nosníků. 2. Ceny jsou určeny pouze pro ocenění konstrukce překladů nad otvory. </t>
  </si>
  <si>
    <t>"T.21"0,0111*(1,3*20+2,2*2+1,3*8+1,2*4)</t>
  </si>
  <si>
    <t>317944323</t>
  </si>
  <si>
    <t>Válcované nosníky dodatečně osazované do připravených otvorů bez zazdění hlav č. 14 až 22</t>
  </si>
  <si>
    <t>1525208991</t>
  </si>
  <si>
    <t>"T.21"0,0179*2,2*2+0,0143*(1,3*20+2*2)</t>
  </si>
  <si>
    <t>319201321</t>
  </si>
  <si>
    <t>Vyrovnání nerovného povrchu vnitřního i vnějšího zdiva bez odsekání vadných cihel, maltou (s dodáním hmot) tl. do 30 mm</t>
  </si>
  <si>
    <t>-1165390822</t>
  </si>
  <si>
    <t>"1NP-po vybouraných oknech a dveřích"(3,8*6+2,7+6,6+5,4+4,8*2+4,5*3+4,4*3+3,4)*0,3</t>
  </si>
  <si>
    <t>"2NP"0,15*(2*2+3,06*2+2+2*2)+0,25*2*2+0,3*(2*2+2,75*2+3,4*9+1,2*2)+0,5*2*2</t>
  </si>
  <si>
    <t>319202123</t>
  </si>
  <si>
    <t>Dodatečná izolace zdiva injektáží nízkotlakou metodou křemičitým roztokem, tloušťka zdiva přes 300 do 450 mm</t>
  </si>
  <si>
    <t>m</t>
  </si>
  <si>
    <t>-184892416</t>
  </si>
  <si>
    <t xml:space="preserve">Poznámka k souboru cen:_x000D_
1. Množství měrných jednotek se určuje v m délky izolovaného zdiva. 2. V cenách jsou započteny i náklady vyvrtání otvorů (8 kusů /m), jejich vyčištění a provedení injektáže včetně dodávky injektážní hmoty. 3. V cenách nejsou započteny náklady na uzavření povrchu zdiva před injektováním - otlučení omítek, spárování, zaplnění dutin, penetraci, stěrku apod. </t>
  </si>
  <si>
    <t>4,73+2,59+4,46</t>
  </si>
  <si>
    <t>3,49+2,02+1,28</t>
  </si>
  <si>
    <t>1,8</t>
  </si>
  <si>
    <t>319202124</t>
  </si>
  <si>
    <t>Dodatečná izolace zdiva injektáží nízkotlakou metodou křemičitým roztokem, tloušťka zdiva přes 300 do 600 mm</t>
  </si>
  <si>
    <t>2095710122</t>
  </si>
  <si>
    <t>1,42+3+3,15</t>
  </si>
  <si>
    <t>8+4,58+3,65+4,05+4,58*2</t>
  </si>
  <si>
    <t>319202125</t>
  </si>
  <si>
    <t>Dodatečná izolace zdiva injektáží nízkotlakou metodou křemičitým roztokem, tloušťka zdiva přes 600 do 900 mm</t>
  </si>
  <si>
    <t>-1026711982</t>
  </si>
  <si>
    <t>4,05+2,8</t>
  </si>
  <si>
    <t>4,8+18+3,85+2,65</t>
  </si>
  <si>
    <t>18</t>
  </si>
  <si>
    <t>319202321</t>
  </si>
  <si>
    <t>Vyrovnání nerovného povrchu vnitřního i vnějšího zdiva přizděním, tl. přes 30 do 80 mm</t>
  </si>
  <si>
    <t>859979003</t>
  </si>
  <si>
    <t>"okna do dvora"0,3*1,7*2*6</t>
  </si>
  <si>
    <t>19</t>
  </si>
  <si>
    <t>342248112</t>
  </si>
  <si>
    <t>Příčky jednoduché z cihel děrovaných spojených na pero a drážku klasických na maltu MVC, pevnost cihel P 10, tl. příčky 115 mm</t>
  </si>
  <si>
    <t>140847746</t>
  </si>
  <si>
    <t xml:space="preserve">Poznámka k souboru cen:_x000D_
1. Množství jednotek se určuje v m2 plochy konstrukce. </t>
  </si>
  <si>
    <t>"1NP"2,8*2,18+1,1*2,1</t>
  </si>
  <si>
    <t>20</t>
  </si>
  <si>
    <t>346244381</t>
  </si>
  <si>
    <t>Plentování ocelových válcovaných nosníků jednostranné cihlami na maltu, výška stojiny do 200 mm</t>
  </si>
  <si>
    <t>-2026218484</t>
  </si>
  <si>
    <t>"1NP"0,15*(2,2*2+1,3*2+2,2*2+1,3*2+1,6*2+1,3*2+2*2+1,3*2)</t>
  </si>
  <si>
    <t>"2NP"0,15*(1,2*2+1,3*2+1,2*2+1,3*2+1,3*2+1,3*2)</t>
  </si>
  <si>
    <t>349231811</t>
  </si>
  <si>
    <t>Přizdívka z cihel ostění s ozubem ve vybouraných otvorech, s vysekáním kapes pro zavázaní přes 80 do 150 mm</t>
  </si>
  <si>
    <t>-828692076</t>
  </si>
  <si>
    <t xml:space="preserve">Poznámka k souboru cen:_x000D_
1. Ceny jsou určeny pro přizdívku ostění zavazovaného do přilehlého zdiva. 2. Ceny neplatí pro přizdívku ostění do 80 mm tloušťky; tyto se oceňují příslušnými cenami souboru cen 319 20- . Vyrovnání nerovného povrchu vnitřního i vnějšího zdiva. 3. Množství měrných jednotek se určuje jako součin tloušťky zdi a výšky přizdívaného o ostění. </t>
  </si>
  <si>
    <t>"1NP"0,15*2*2*2</t>
  </si>
  <si>
    <t>Vodorovné konstrukce</t>
  </si>
  <si>
    <t>22</t>
  </si>
  <si>
    <t>411354204</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</si>
  <si>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s povrchem lesklým, výšky vln 40 mm, tl. plechu 0,88 mm</t>
  </si>
  <si>
    <t>-550679962</t>
  </si>
  <si>
    <t xml:space="preserve">Poznámka k souboru cen:_x000D_
1. Konstrukce ocelového profilovaného bednění (ceny -4203 až -4271 za m2 půdorysu shora včetně uložení) vytváří monolitický žebrovaný strop, pro který jsou určeny ceny betonů 411 32-2121 až -2424, ceny výztuže stropů 411 36- . . , je-li předepsána u této spřažené konstrukce, a ceny podpěrné konstrukce. </t>
  </si>
  <si>
    <t>"D.1.2.1"2,1*2,2*2</t>
  </si>
  <si>
    <t>23</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</si>
  <si>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</si>
  <si>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</si>
  <si>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983328534</t>
  </si>
  <si>
    <t>"D1.2.1"0,02278</t>
  </si>
  <si>
    <t>24</t>
  </si>
  <si>
    <t>413231211</t>
  </si>
  <si>
    <t>Zazdívka zhlaví stropních trámů nebo válcovaných nosníků pálenými cihlami trámů, průřezu do 20000 mm2</t>
  </si>
  <si>
    <t>kus</t>
  </si>
  <si>
    <t>952871430</t>
  </si>
  <si>
    <t>"D.1.1.2.3,4"6*3</t>
  </si>
  <si>
    <t>25</t>
  </si>
  <si>
    <t>413941121</t>
  </si>
  <si>
    <t>Osazování ocelových válcovaných nosníků ve stropech I nebo IE nebo U nebo UE nebo L do č.12 nebo výšky do 120 mm</t>
  </si>
  <si>
    <t>1822119028</t>
  </si>
  <si>
    <t xml:space="preserve">Poznámka k souboru cen:_x000D_
1. Ceny jsou určeny pro zednické osazování na cementovou maltu (min. MC-15). 2. Dodávka ocelových nosníků se oceňuje ve specifikaci. 3. Ztratné lze dohodnout ve směrné výši 8 % na krytí nákladů na řezání příslušných délek z hutních délek nosníků a na zbytkový odpad (prořez). </t>
  </si>
  <si>
    <t>"D1.2.1"0,16848</t>
  </si>
  <si>
    <t>26</t>
  </si>
  <si>
    <t>M</t>
  </si>
  <si>
    <t>130107140</t>
  </si>
  <si>
    <t>ocel profilová IPN, v jakosti 11 375, h=120 mm</t>
  </si>
  <si>
    <t>-1393848577</t>
  </si>
  <si>
    <t>P</t>
  </si>
  <si>
    <t>Poznámka k položce:
Hmotnost: 11,10 kg/m</t>
  </si>
  <si>
    <t>"D1.2.1"0,16845*1,08</t>
  </si>
  <si>
    <t>Komunikace pozemní</t>
  </si>
  <si>
    <t>27</t>
  </si>
  <si>
    <t>564752111</t>
  </si>
  <si>
    <t>Podklad nebo kryt z vibrovaného štěrku VŠ s rozprostřením, vlhčením a zhutněním, po zhutnění tl. 150 mm</t>
  </si>
  <si>
    <t>1339473145</t>
  </si>
  <si>
    <t>"131"3,31</t>
  </si>
  <si>
    <t>28</t>
  </si>
  <si>
    <t>564861111</t>
  </si>
  <si>
    <t>Podklad ze štěrkodrti ŠD s rozprostřením a zhutněním, po zhutnění tl. 200 mm</t>
  </si>
  <si>
    <t>-569416094</t>
  </si>
  <si>
    <t>29</t>
  </si>
  <si>
    <t>596211210</t>
  </si>
  <si>
    <t>Kladení dlažby z betonových zámkových dlaždic komunikací pro pěší s ložem z kameniva těženého nebo drceného tl. do 40 mm, s vyplněním spár s dvojitým hutněním, vibrováním a se smetením přebytečného materiálu na krajnici tl. 80 mm skupiny A, pro plochy do 50 m2</t>
  </si>
  <si>
    <t>1258461681</t>
  </si>
  <si>
    <t xml:space="preserve">Poznámka k souboru cen:_x000D_
1. Pro volbu cen dlažeb platí toto rozdělení: Skupina A: dlažby z prvků stejného tvaru, Skupina B: dlažby z prvků dvou a více tvarů nebo z obrazců o ploše jednotlivě do 100 m2, Skupina C: dlažby obloukovitých tvarů (oblouky, kruhy, apod.). 2. V cenách jsou započteny i náklady na dodání hmot pro lože a na dodání materiálu na výplň spár. 3. V cenách nejsou započteny náklady na dodání zámkové dlažby, které se oceňuje ve specifikaci; ztratné lze dohodnout u plochy a) do 100 m2 ve výši 3 %, b) přes 100 do 300 m2 ve výši 2 %, c) přes 300 m2 ve výši 1 %. 4. Část lože přesahující tloušťku 40 mm se oceňuje cenami souboru cen 451 . . -9 . Příplatek za každých dalších 10 mm tloušťky podkladu nebo lože. </t>
  </si>
  <si>
    <t>30</t>
  </si>
  <si>
    <t>592450070</t>
  </si>
  <si>
    <t>dlažba zámková profilová pro komunikace 20x16,5x8 cm přírodní</t>
  </si>
  <si>
    <t>-263568493</t>
  </si>
  <si>
    <t>Úpravy povrchů, podlahy a osazování výplní</t>
  </si>
  <si>
    <t>31</t>
  </si>
  <si>
    <t>611325423</t>
  </si>
  <si>
    <t>Oprava vápenocementové nebo vápenné omítky vnitřních ploch štukové dvouvrstvé, tloušťky do 20 mm stropů, v rozsahu opravované plochy přes 30 do 50%</t>
  </si>
  <si>
    <t>2072628408</t>
  </si>
  <si>
    <t xml:space="preserve">Poznámka k souboru cen:_x000D_
1. Pro ocenění opravy omítek plochy do 1 m2 se použijí ceny souboru cen 61. 32-52.. Vápenocementová nebo vápenná omítka jednotlivých malých ploch. </t>
  </si>
  <si>
    <t>"1NP"2,8*(3,77+3,7)*2+2,8*(4,09*2+3,4+4,73*2+2,29+1,95*2)+2,5*(2,18*2+2,65*2+1,15+1,7)-(1*1,7+1,78*2*2+1,6*4+1,8+1,4*2)</t>
  </si>
  <si>
    <t>2,7*(3,25+2,87+4,46+4,05)*2+2,7*(1,3+1,95)+2,65*(4,58*2+2,98+5,4+4,58*2)+2,5*(2,03+2,28+3,25)-(1*1,7*2+1,6*2+1,8*3+1,6*2*2)</t>
  </si>
  <si>
    <t>3,14*(4,41+2,53+2,59+1,06)*2+2,8*(1,57+4,95)*2-(2,2+3,5*2+3,05+1,8)</t>
  </si>
  <si>
    <t>Mezisoučet</t>
  </si>
  <si>
    <t>"2NP"2,75*(3,64+4,46*2+4,36+3,22+2,8+1,6*2+4,92*3+2,72+2,98+3,36)-(1,6*2+1,8)</t>
  </si>
  <si>
    <t>2,75*(3,45*2+3,8*2+1,7*2+2,33*2+1,3+0,4+0,46+1,1+2,2)+2,5*(2,08*2+2,31*2+2,5*2+5,45*2)-(1,6*11+1*1,2+1*1,7)</t>
  </si>
  <si>
    <t>2,75*(3,68+2,92*2+1,97+1,62+5+4,25*2+2,96*2+2,1*2+2,13*2+3,98*2+1,28*2)-(1*1,7*2+1,6*10)</t>
  </si>
  <si>
    <t>32</t>
  </si>
  <si>
    <t>612231003</t>
  </si>
  <si>
    <t>Montáž vnitřního zateplení z polyuretanových desek stěn, tloušťky desek přes 40 do 80 mm</t>
  </si>
  <si>
    <t>889405390</t>
  </si>
  <si>
    <t xml:space="preserve">Poznámka k souboru cen:_x000D_
1. V cenách jsou započteny náklady na: a) upevnění desek celoplošným lepením. 2. V cenách nejsou započteny náklady na: a) dodávku desek tepelné izolace; tyto se oceňují ve specifikaci, ztratné lze stanovit ve výši 2%, b) provedení omítky, tyto se oceňují cenami souboru cen 612 82-20.1 Omítka kapilárně aktivní. </t>
  </si>
  <si>
    <t>"1NP"2,8*(3,76+2,29)+2,65*(2,98+5,4)-(1,4*1,7*2+1,1*1,7*3)</t>
  </si>
  <si>
    <t>"2NP"2,75*(3,64+4,36+2,72+3,08+3,36)-(1,4*1,7*2+1,1*1,7*3+2,347*1,7)</t>
  </si>
  <si>
    <t>33</t>
  </si>
  <si>
    <t>612232053</t>
  </si>
  <si>
    <t>Montáž vnitřního zateplení ostění nebo nadpraží z polyuretanových desek hloubky špalet přes 200 do 400 mm, tloušťky desek přes 40 do 80 mm</t>
  </si>
  <si>
    <t>-943888568</t>
  </si>
  <si>
    <t xml:space="preserve">Poznámka k souboru cen:_x000D_
1. V cenách jsou započteny náklady na: a) upevnění desek celoplošným lepením. 2. V cenách nejsou započteny náklady na: a) dodávku desek tepelné izolace, tyto se oceňují ve specifikaci; ztratné lze stanovit ve výši 10 %, b) provedení vrchní omítky, tyto se oceňují cenami souboru cen 612 82-20.1 Omítka kapilárně aktivní. 3. Pro ocenění montáže zateplení ostění nebo nadpraží hloubky přes 400 mm se použijí ceny souboru cen 612 23-100. Montáž vnitřního zateplení. </t>
  </si>
  <si>
    <t>"1NP"0,5*(3,4*10+1.4*2+1,1*3)</t>
  </si>
  <si>
    <t>"2NP"0,5*(3,4*12+1,4*2+1,1*2+2,37)</t>
  </si>
  <si>
    <t>34</t>
  </si>
  <si>
    <t>590521060.1</t>
  </si>
  <si>
    <t>deska tepelně izolační z tvrzené PU pěny  80 - vnitřní, kapilárně aktivní, prodyšná</t>
  </si>
  <si>
    <t>-729662296</t>
  </si>
  <si>
    <t>"1,2NP"(61,607+44,135)*1,1</t>
  </si>
  <si>
    <t>35</t>
  </si>
  <si>
    <t>612325302</t>
  </si>
  <si>
    <t>Vápenocementová nebo vápenná omítka ostění nebo nadpraží štuková</t>
  </si>
  <si>
    <t>1267843161</t>
  </si>
  <si>
    <t xml:space="preserve">Poznámka k souboru cen:_x000D_
1. Ceny lze použít jen pro ocenění samostatně upravovaného ostění a nadpraží ( např. při dodatečné výměně oken nebo zárubní ) v šířce do 300 mm okolo upravovaného otvoru. </t>
  </si>
  <si>
    <t>"kolem oken po výměně" 0,5*(1,7*2*3*2+1,2*2*2+1*4*2)</t>
  </si>
  <si>
    <t>"vnitřní stěny kolem oken-odhad"8*5</t>
  </si>
  <si>
    <t>36</t>
  </si>
  <si>
    <t>61242180001</t>
  </si>
  <si>
    <t xml:space="preserve">Vnitřní systémová omítka na polyuretanové desky zateplení </t>
  </si>
  <si>
    <t>498626653</t>
  </si>
  <si>
    <t>"1,2NP"61,607+44,135</t>
  </si>
  <si>
    <t>37</t>
  </si>
  <si>
    <t>619991025</t>
  </si>
  <si>
    <t>Zakrývání vnitřních ploch před znečištěním fólií přilepenou páskou</t>
  </si>
  <si>
    <t>-757710047</t>
  </si>
  <si>
    <t>(1,4*1,7)*2*4+(1,1*1,7)*2*6+(1*1,7)*2*6+(2,4*1,7)*1</t>
  </si>
  <si>
    <t>38</t>
  </si>
  <si>
    <t>619995001</t>
  </si>
  <si>
    <t>Začištění omítek (s dodáním hmot) kolem oken, dveří, podlah, obkladů apod.</t>
  </si>
  <si>
    <t>2002190076</t>
  </si>
  <si>
    <t xml:space="preserve">Poznámka k souboru cen:_x000D_
1. Cenu -5001 lze použít pouze v případě provádění opravy nebo osazování nových oken, dveří, obkladů, podlah apod.; nelze ji použít v případech provádění opravy omítek nebo nové omítky v celé ploše. </t>
  </si>
  <si>
    <t>"odhad"150</t>
  </si>
  <si>
    <t>39</t>
  </si>
  <si>
    <t>621541001</t>
  </si>
  <si>
    <t>Omítka tenkovrstvá silikonsilikátová vnějších ploch hydrofobní, se samočistícím účinkem probarvená, včetně penetrace podkladu zrnitá, tloušťky 1,0 mm podhledů</t>
  </si>
  <si>
    <t>1923691136</t>
  </si>
  <si>
    <t>"balkony spodem"3,13*2</t>
  </si>
  <si>
    <t>40</t>
  </si>
  <si>
    <t>622142001</t>
  </si>
  <si>
    <t>Potažení vnějších ploch pletivem v ploše nebo pruzích, na plném podkladu sklovláknitým vtlačením do tmelu stěn</t>
  </si>
  <si>
    <t>-1495371833</t>
  </si>
  <si>
    <t xml:space="preserve">Poznámka k souboru cen:_x000D_
1. V cenách -2001 jsou započteny i náklady na tmel. </t>
  </si>
  <si>
    <t>"S2,S4-30mm"0,75*(18,25-1,38)+0,55*21,3</t>
  </si>
  <si>
    <t>41</t>
  </si>
  <si>
    <t>6221420011</t>
  </si>
  <si>
    <t>1934652618</t>
  </si>
  <si>
    <t>"S4"0,55*(2,6+3+3,4+1,4+1,37+9,35+18,25)</t>
  </si>
  <si>
    <t>"S2"0,75*(18,25-1,38)</t>
  </si>
  <si>
    <t>42</t>
  </si>
  <si>
    <t>622143003</t>
  </si>
  <si>
    <t>Montáž omítkových profilů plastových nebo pozinkovaných, upevněných vtlačením do podkladní vrstvy nebo přibitím rohových s tkaninou</t>
  </si>
  <si>
    <t>1926810780</t>
  </si>
  <si>
    <t xml:space="preserve">Poznámka k souboru cen:_x000D_
1. V cenách jsou započteny náklady na montáž profilů včetně úchytného materiálu. 2. V cenách nejsou započteny náklady na dodávku profilů, tyto se oceňují ve specifikaci, ztratné lze stanovit ve výši 5%. 3. V ceně -3004 nejsou započteny náklady na ochrannou fólii pro okna a dveře; tyto se oceňují cenou 629 99-1012 podle příslušné plochy otvoru. </t>
  </si>
  <si>
    <t>"vnější okenní"1,7*2*3+1*4*2+1,2*2+1,7*2*3+1,2*2+1*2*4</t>
  </si>
  <si>
    <t>43</t>
  </si>
  <si>
    <t>590514800</t>
  </si>
  <si>
    <t>lišta rohová Al 10/10 cm s tkaninou bal. 2,5 m</t>
  </si>
  <si>
    <t>93819245</t>
  </si>
  <si>
    <t>"vnější okenní"(1,7*2*3+1,2*2+1,7*2*3+1,2*2)*1,1</t>
  </si>
  <si>
    <t>44</t>
  </si>
  <si>
    <t>590514801</t>
  </si>
  <si>
    <t>išta rohová Al 10/10 cm s tkaninou bal. 2,5 m s okapničkou</t>
  </si>
  <si>
    <t>-362644559</t>
  </si>
  <si>
    <t>"vnější okenní" 1*8*1,1</t>
  </si>
  <si>
    <t>45</t>
  </si>
  <si>
    <t>590515120</t>
  </si>
  <si>
    <t>profil parapetní se sklovláknitou armovací tkaninou PVC 2 m</t>
  </si>
  <si>
    <t>951387707</t>
  </si>
  <si>
    <t>46</t>
  </si>
  <si>
    <t>622143004</t>
  </si>
  <si>
    <t xml:space="preserve">Montáž omítkových profilů plastových nebo pozinkovaných, upevněných vtlačením do podkladní vrstvy nebo přibitím začišťovacích samolepících </t>
  </si>
  <si>
    <t>-2136401352</t>
  </si>
  <si>
    <t>(1,5+3,4)*2*4+(1,1+3,4)*2*6+(1+3,4)*2*6+(2,4+3,4)*1</t>
  </si>
  <si>
    <t>47</t>
  </si>
  <si>
    <t>590515180</t>
  </si>
  <si>
    <t>páska začišťovací okenní PVC profil 9 mm dl 1,4m</t>
  </si>
  <si>
    <t>1328673183</t>
  </si>
  <si>
    <t>151,800*1,1</t>
  </si>
  <si>
    <t>166,98*1,05 'Přepočtené koeficientem množství</t>
  </si>
  <si>
    <t>48</t>
  </si>
  <si>
    <t>622143005</t>
  </si>
  <si>
    <t>Montáž omítkových profilů plastových nebo pozinkovaných, upevněných vtlačením do podkladní vrstvy nebo přibitím omítníků</t>
  </si>
  <si>
    <t>-1824326958</t>
  </si>
  <si>
    <t>"vnitřní"1,7*2*4*2</t>
  </si>
  <si>
    <t>49</t>
  </si>
  <si>
    <t>562842030</t>
  </si>
  <si>
    <t>součásti tvářené z plastů pro výrobní spotřebu ostatní profily rohové pro jádrové omítky délky 250, 275, 300 cm č. 6610 pro omítky 10 mm</t>
  </si>
  <si>
    <t>-1239503998</t>
  </si>
  <si>
    <t>27,2*1,1</t>
  </si>
  <si>
    <t>50</t>
  </si>
  <si>
    <t>622211021</t>
  </si>
  <si>
    <t>Montáž kontaktního zateplení z polystyrenových desek nebo z kombinovaných desek na vnější stěny, tloušťky desek přes 80 do 120 mm</t>
  </si>
  <si>
    <t>-985774778</t>
  </si>
  <si>
    <t xml:space="preserve">Poznámka k souboru cen:_x000D_
1. V cenách jsou započteny náklady na: a) upevnění desek lepením a talířovými hmoždinkami, b) přestěrkování izolačních desek, c) vložení sklovláknité výztužné tkaniny. 2. V cenách nejsou započteny náklady na: a) dodávku desek tepelné izolace; tyto se ocení ve specifikaci, ztratné lze stanovit ve výši 2%, b) provedení konečné povrchové úpravy: - vrchní tenkovrstvou omítkou, tyto se ocení příslušnými cenami této části katalogu - nátěrem; tyto se ocení příslušnými cenami části A07 katalogu 800-783 - keramickým obkladem; tyto se ocení příslušnými cenami souboru cen části A01 katalogu 800-781 Obklady keramické, c) osazení lišt; tyto se ocení příslušnými cenami této části katalogu. 3. V cenách -1101 a -1105 jsou započteny náklady na osazení a dodávku tepelněizolačních zátek v počtu 9 ks/m2 pro podhledy a 6 ks/m2 pro stěny. 4. Kombinovaná deska je např. sendvičově uspořádaná deska tvořena izolačním jádrem z grafitového polystyrenu a krycí deskou z minerální vlny. </t>
  </si>
  <si>
    <t>"S6"(1,37+0,6)*2,1+(2*1,25*3,15)+(2*1,25*2,85)</t>
  </si>
  <si>
    <t>"sokl balkonu"0,2*(0,48+0,1*2+1,25*2*2)</t>
  </si>
  <si>
    <t>51</t>
  </si>
  <si>
    <t>2837593801</t>
  </si>
  <si>
    <t>deska fasádní polystyrénová grafitová EPS  F 1000 x 500 x 100 mm</t>
  </si>
  <si>
    <t>1461364172</t>
  </si>
  <si>
    <t>Poznámka k položce:
lambda=0,039 [W / m K]</t>
  </si>
  <si>
    <t>"S6 balkony"((1,37+0,6)*2,1+(2*1,25*3,15)+(2*1,25*2,85)-0,2*1,25*2*2)*1,1</t>
  </si>
  <si>
    <t>52</t>
  </si>
  <si>
    <t>283764210</t>
  </si>
  <si>
    <t>deska z polystyrénu XPS, hrana polodrážková a hladký povrch tl 80 mm</t>
  </si>
  <si>
    <t>-626794233</t>
  </si>
  <si>
    <t>"sokl balkonu"0,2*(0,48+0,1*2+1,25*2*2)*1,1</t>
  </si>
  <si>
    <t>53</t>
  </si>
  <si>
    <t>622211031</t>
  </si>
  <si>
    <t>Montáž kontaktního zateplení z polystyrenových desek nebo z kombinovaných desek na vnější stěny, tloušťky desek přes 120 do 160 mm</t>
  </si>
  <si>
    <t>1728118721</t>
  </si>
  <si>
    <t>"S5"23,6*6,8+0,48*(3,15+2,85)-(2*3,15+2,32*2,1+1*1,7*6+1*1,2*2)</t>
  </si>
  <si>
    <t>54</t>
  </si>
  <si>
    <t>2837595101</t>
  </si>
  <si>
    <t xml:space="preserve">deska fasádní polystyrénová grafitováEPS  F 1000 x 500 x 140 mm </t>
  </si>
  <si>
    <t>-1073573453</t>
  </si>
  <si>
    <t>"S5-sokl balkonů"(23,6*6,8+0,48*(3,15+2,85)-(2*3,15+2,32*2,1+1*1,7*6+1*1,2*2+0,48*0,2*2))*1,1</t>
  </si>
  <si>
    <t>55</t>
  </si>
  <si>
    <t>622252001</t>
  </si>
  <si>
    <t>Montáž lišt kontaktního zateplení zakládacích soklových připevněných hmoždinkami</t>
  </si>
  <si>
    <t>857354783</t>
  </si>
  <si>
    <t xml:space="preserve">Poznámka k souboru cen:_x000D_
1. V cenách jsou započteny náklady na osazení lišt. 2. V cenách nejsou započteny náklady dodávku lišt; tyto se ocení ve specifikaci. Ztratné lze stanovit ve výši 5%. 3. Položku -2002 nelze použít v případě montáže lišt kontaktního zateplení ostění nebo nadpraží, kde jsou náklady na osazení rohovníků již započteny. </t>
  </si>
  <si>
    <t>21,3+0,6+1,37</t>
  </si>
  <si>
    <t>56</t>
  </si>
  <si>
    <t>590516510</t>
  </si>
  <si>
    <t>lišta soklová Al s okapničkou, zakládací U 14 cm, 0,95/200 cm</t>
  </si>
  <si>
    <t>-789989912</t>
  </si>
  <si>
    <t>23,27*1,05 'Přepočtené koeficientem množství</t>
  </si>
  <si>
    <t>57</t>
  </si>
  <si>
    <t>590514320</t>
  </si>
  <si>
    <t>hmoždinka zatloukací na zakládací lištu  6 x 60 mm</t>
  </si>
  <si>
    <t>-1950282332</t>
  </si>
  <si>
    <t>100*1,05 'Přepočtené koeficientem množství</t>
  </si>
  <si>
    <t>58</t>
  </si>
  <si>
    <t>590514400</t>
  </si>
  <si>
    <t>spojka soklových lišt 30 mm</t>
  </si>
  <si>
    <t>240804116</t>
  </si>
  <si>
    <t>10*1,05 'Přepočtené koeficientem množství</t>
  </si>
  <si>
    <t>59</t>
  </si>
  <si>
    <t>590514560</t>
  </si>
  <si>
    <t>podložka distanční pod zakládací lištu 5 mm</t>
  </si>
  <si>
    <t>-2128912378</t>
  </si>
  <si>
    <t>60</t>
  </si>
  <si>
    <t>622325209</t>
  </si>
  <si>
    <t>Oprava vápenocementové omítky vnějších ploch stupně členitosti 1 štukové stěn, v rozsahu opravované plochy přes 80 do 100%</t>
  </si>
  <si>
    <t>-1987649900</t>
  </si>
  <si>
    <t>"omítka do dvora mimo zateplení" 21,3*0,5</t>
  </si>
  <si>
    <t>61</t>
  </si>
  <si>
    <t>622331121</t>
  </si>
  <si>
    <t>Omítka cementová vnějších ploch nanášená ručně jednovrstvá, tloušťky do 15 mm hladká stěn</t>
  </si>
  <si>
    <t>1441245435</t>
  </si>
  <si>
    <t xml:space="preserve">Poznámka k souboru cen:_x000D_
1. Pro ocenění nanášení omítky v tloušťce jádrové omítky přes 15 mm se použije příplatek za každých dalších i započatých 5 mm. 2. Podkladní a spojovací vrstvy se oceňují cenami souboru cen 62.13-1... této části katalogu. </t>
  </si>
  <si>
    <t>"S1,S2,S4"1,15*(18,25+21,3+18,25+21,3+1,37*4)</t>
  </si>
  <si>
    <t>62</t>
  </si>
  <si>
    <t>622541031</t>
  </si>
  <si>
    <t>Omítka tenkovrstvá silikonsilikátová vnějších ploch hydrofobní, se samočistícím účinkem probarvená, včetně penetrace podkladu zrnitá, tloušťky 3,0 mm stěn</t>
  </si>
  <si>
    <t>1412958015</t>
  </si>
  <si>
    <t>"S5+S6"139,588+19,137+1,136</t>
  </si>
  <si>
    <t>63</t>
  </si>
  <si>
    <t>622611201</t>
  </si>
  <si>
    <t>Mezinátěr fasádní barvou</t>
  </si>
  <si>
    <t>-2146916832</t>
  </si>
  <si>
    <t>"S3"18,75*6,8-(1,4*1,7*4+1,1*1,7*6+2,37*1,7)+0,2*(4,8*4+4,6*6+5,8)</t>
  </si>
  <si>
    <t>64</t>
  </si>
  <si>
    <t>623131221</t>
  </si>
  <si>
    <t>Nátěr k neutralizaci chemických procesů v omítce</t>
  </si>
  <si>
    <t>-1970897713</t>
  </si>
  <si>
    <t>65</t>
  </si>
  <si>
    <t>623131222</t>
  </si>
  <si>
    <t>Nátěr omítky zpevňující</t>
  </si>
  <si>
    <t>591072382</t>
  </si>
  <si>
    <t>"S5-oprava omítky"10,65</t>
  </si>
  <si>
    <t>66</t>
  </si>
  <si>
    <t>623381151</t>
  </si>
  <si>
    <t>Nátěr fasády minerální barvou</t>
  </si>
  <si>
    <t>-1202960389</t>
  </si>
  <si>
    <t>67</t>
  </si>
  <si>
    <t>629991011</t>
  </si>
  <si>
    <t>Zakrytí vnějších ploch před znečištěním včetně pozdějšího odkrytí výplní otvorů a svislých ploch fólií přilepenou lepící páskou</t>
  </si>
  <si>
    <t>686304573</t>
  </si>
  <si>
    <t xml:space="preserve">Poznámka k souboru cen:_x000D_
1. V ceně -1012 nejsou započteny náklady na dodávku a montáž začišťovací lišty; tyto se oceňují cenou 622 14-3004 této části katalogu a materiálem ve specifikaci. </t>
  </si>
  <si>
    <t>68</t>
  </si>
  <si>
    <t>629995101</t>
  </si>
  <si>
    <t>Očištění vnějších ploch tlakovou vodou omytím</t>
  </si>
  <si>
    <t>-1781801887</t>
  </si>
  <si>
    <t>"S3"18,75*6,7-(1,1*1,7*3+1,4*1,7*2+1,2*2,54+1,1*1,7*3+1,7*1,7*2+2,37*1,7)+0,2*(1,7*12+1,7*10+1,1*6+1,4*4+2,37+0,3*2,54*2)</t>
  </si>
  <si>
    <t>"S5"23,6*6,8-(1*1,7*3+1*1,2+1*1,7*3+1*1,2)</t>
  </si>
  <si>
    <t>(1,37+0,6)*2,1+2*1,25*(3,15+2,85)</t>
  </si>
  <si>
    <t>69</t>
  </si>
  <si>
    <t>631311113</t>
  </si>
  <si>
    <t>Mazanina z betonu prostého bez zvýšených nároků na prostředí tl. přes 50 do 80 mm tř. C 12/15</t>
  </si>
  <si>
    <t>-1327221687</t>
  </si>
  <si>
    <t xml:space="preserve">Poznámka k souboru cen:_x000D_
1. Ceny jsou určeny pro mazaniny krycí (pochůzné i pojízdné), popř. podkladní, plovoucí, vyrovnávací nebo oddělující pod potěry, podlahy, průmyslové podlahy, popř. pro podlévání provizorně podklínovaných patek usazených strojů a technologických zařízení (s náležitým zatemováním hutného betonu). 2. Pro mazaniny tlouštěk větších než 240 mm jsou určeny: a) pro mazaniny ukládané na zeminu (v halách apod.) ceny souborů cen 27* 31- Základy z betonu prostého a 27* 32 - Základy z betonu železového, b) pro mazaniny v nadzemních podlažích ceny souboru cen 411 31- . . Beton kleneb. 3. Ceny lze použít i pro betonový okapový chodníček budovy (včetně tvarování rigolového žlábku) v příslušných tloušťkách. Jeho podloží se oceňuje samostatně. 4. V ceně jsou započteny i náklady na: a) základní stržení povrchu mazaniny s urovnáním vibrační lištou nebo dřevěným hladítkem, b) vytvoření dilatačních spár v mazanině bez zaplnění, pokud jsou dilatační spáry vytvářeny při provádění betonáže. Jestliže jsou dilatační spáry řezány dodatečně, oceňují se cenami souboru cen 634 91-11 Řezání dilatačních nebo smršťovacích spár. </t>
  </si>
  <si>
    <t>"1NP-podkladní beton-A 1,2,3"(35,8+12,39+104,82)*0,08</t>
  </si>
  <si>
    <t>"1NP-A1,2,3"35,8*0,054+12,39*0,053+104,82*0,056</t>
  </si>
  <si>
    <t>70</t>
  </si>
  <si>
    <t>631311114</t>
  </si>
  <si>
    <t>Mazanina z betonu prostého bez zvýšených nároků na prostředí tl. přes 50 do 80 mm tř. C 16/20</t>
  </si>
  <si>
    <t>-984932806</t>
  </si>
  <si>
    <t>"D1.2.1"2,2*2,1*0,08</t>
  </si>
  <si>
    <t>71</t>
  </si>
  <si>
    <t>631311124</t>
  </si>
  <si>
    <t>Mazanina z betonu prostého bez zvýšených nároků na prostředí tl. přes 80 do 120 mm tř. C 16/20</t>
  </si>
  <si>
    <t>2088767007</t>
  </si>
  <si>
    <t>"podklad -strop D.1.2.1,3,4"0,15*0,2*0,15*6*3</t>
  </si>
  <si>
    <t>72</t>
  </si>
  <si>
    <t>631319171</t>
  </si>
  <si>
    <t>Příplatek k cenám mazanin za stržení povrchu spodní vrstvy mazaniny latí před vložením výztuže nebo pletiva pro tl. obou vrstev mazaniny přes 50 do 80 mm</t>
  </si>
  <si>
    <t>-1351861192</t>
  </si>
  <si>
    <t xml:space="preserve">Poznámka k souboru cen:_x000D_
1. Ceny -9011 až -9023 lze použít pro mazaniny min. tř. C 8/10. 2. V cenách -9011 až -9023 jsou započteny i náklady za přehlazení povrchu mazaniny ocelovým hladítkem. 3. Ceny -9171 až -9175 lze také použít, bude-li do mazaniny vkládána druhá vrstva výztuže nad sebou oddělená vrstvou betonové směsi, kdy se oceňuje druhé stržení povrchu latí rovněž výměrou (m3) celkové tloušťky tří vrstev mazaniny. </t>
  </si>
  <si>
    <t>73</t>
  </si>
  <si>
    <t>631362021</t>
  </si>
  <si>
    <t>Výztuž mazanin ze svařovaných sítí z drátů typu KARI</t>
  </si>
  <si>
    <t>-482089437</t>
  </si>
  <si>
    <t>"1NP-podkladní beton-A 1,2,3"(35,8+12,39+104,82)*0,0045</t>
  </si>
  <si>
    <t>74</t>
  </si>
  <si>
    <t>632450131</t>
  </si>
  <si>
    <t>Potěr cementový vyrovnávací ze suchých směsí v ploše o průměrné (střední) tl. od 10 do 20 mm</t>
  </si>
  <si>
    <t>-1055079664</t>
  </si>
  <si>
    <t xml:space="preserve">Poznámka k souboru cen:_x000D_
1. Ceny –0121 až –0124 jsou určeny pro vyrovnávací potěr v pásu vodorovný nebo ve spádu do 15 st. na zdivu jako podklad pod izolaci, pod parapety z prefabrikovaných dílců, pod oplechování, jako podklad pro uložení ocelových profilů, překladů, stropních nosníků, apod. 2. Ceny –0131 až –0134 jsou určeny pro vyrovnávací potěr v ploše na stropech z prefabrikovaných dílců jako podklad pod izolaci, pod podlahové konstrukce apod., na mazaninách jen jako podklad pod izolaci proti vodě, jako ochrana izolace shora tvořící lože při kladení plošných prefa panelů (např. v kanálech). 3. Ceny –0131 až –0134 lze použít i pro podlévání provizorně podklínovaných patek usazených strojů a technologických zařízení, s náležitým zatemováním hutné malty. 4. V cenách jsou započteny i náklady na základní stržení povrchu potěru s urovnáním vibrační lištou nebo dřevěným hladítkem. </t>
  </si>
  <si>
    <t>"2NP-B10"15,44</t>
  </si>
  <si>
    <t>75</t>
  </si>
  <si>
    <t>632451411</t>
  </si>
  <si>
    <t>Doplnění cementového potěru na mazaninách a betonových podkladech (s dodáním hmot), hlazeného dřevěným nebo ocelovým hladítkem, plochy jednotlivě do 1 m2 a tl. do 10 mm</t>
  </si>
  <si>
    <t>1502470557</t>
  </si>
  <si>
    <t>"vyrovnání parapetů " 0,3*1,0*8</t>
  </si>
  <si>
    <t>76</t>
  </si>
  <si>
    <t>632456411</t>
  </si>
  <si>
    <t>Oprava -cementová mrazuvzdorná hmota s vlákny</t>
  </si>
  <si>
    <t>1904241688</t>
  </si>
  <si>
    <t>"balkony " 3,13*2</t>
  </si>
  <si>
    <t>77</t>
  </si>
  <si>
    <t>637211122</t>
  </si>
  <si>
    <t>Okapový chodník z dlaždic betonových se zalitím spár cementovou maltou do písku, tl. dlaždic 60 mm</t>
  </si>
  <si>
    <t>1300443039</t>
  </si>
  <si>
    <t>0,4*(3,5+3,2+3+9,5)</t>
  </si>
  <si>
    <t>78</t>
  </si>
  <si>
    <t>642942111</t>
  </si>
  <si>
    <t>Osazování zárubní nebo rámů kovových dveřních lisovaných nebo z úhelníků bez dveřních křídel, na cementovou maltu, plochy otvoru do 2,5 m2</t>
  </si>
  <si>
    <t>-1862406103</t>
  </si>
  <si>
    <t xml:space="preserve">Poznámka k souboru cen:_x000D_
1. Ceny lze použít i pro osazování zárubní a rámů do stěn z prefadílců např. pórobetonových nebo sesazovaných, které se provádí současně nebo bezprostředně po osazení stěnových dílců; podobně platí u konstrukcí zděných přes 150 mm tloušťky, kde se osazování provádí převážně až po jejich vyzdění. 2. Ceny lze použít i pro osazení ocelových rámů na maltu určených pro zasklívání sklem profilovaným oceňované cenami katalogu 800-787 Zasklívání. 3. V cenách jsou započteny i náklady na kotvení rámů do zdiva. 4. Ceny jsou určeny pro jakýkoliv způsob provádění (např. bodovým přivařením k obnažené výztuži, uklínováním, zalitím pracen apod.). 5. V cenách nejsou započteny náklady na dodávku zárubní nebo rámů, které se oceňují ve specifikaci. </t>
  </si>
  <si>
    <t>"D07"7</t>
  </si>
  <si>
    <t>"D08"14</t>
  </si>
  <si>
    <t>"D09"9</t>
  </si>
  <si>
    <t>79</t>
  </si>
  <si>
    <t>553311020</t>
  </si>
  <si>
    <t>zárubeň ocelová pro běžné zdění hranatý profil 95 700 L/P</t>
  </si>
  <si>
    <t>1490811380</t>
  </si>
  <si>
    <t>80</t>
  </si>
  <si>
    <t>553311040</t>
  </si>
  <si>
    <t>zárubeň ocelová pro běžné zdění hranatý profil 95 800 L/P</t>
  </si>
  <si>
    <t>825605387</t>
  </si>
  <si>
    <t>81</t>
  </si>
  <si>
    <t>553311060</t>
  </si>
  <si>
    <t>zárubeň ocelová pro běžné zdění hranatý profil 95 900 L/P</t>
  </si>
  <si>
    <t>726396717</t>
  </si>
  <si>
    <t>82</t>
  </si>
  <si>
    <t>553311430</t>
  </si>
  <si>
    <t>zárubeň ocelová pro běžné zdění hranatý profil 145 800 L/P</t>
  </si>
  <si>
    <t>-209191621</t>
  </si>
  <si>
    <t>83</t>
  </si>
  <si>
    <t>553311450</t>
  </si>
  <si>
    <t>zárubeň ocelová pro běžné zdění hranatý profil 145 900 L/P</t>
  </si>
  <si>
    <t>1786787864</t>
  </si>
  <si>
    <t>84</t>
  </si>
  <si>
    <t>553311770</t>
  </si>
  <si>
    <t>zárubeň ocelová pro běžné zdění hranatý profil 190 800 L/P</t>
  </si>
  <si>
    <t>328631690</t>
  </si>
  <si>
    <t>85</t>
  </si>
  <si>
    <t>553311790</t>
  </si>
  <si>
    <t>zárubeň ocelová pro běžné zdění hranatý profil 190 900 L/P</t>
  </si>
  <si>
    <t>85775758</t>
  </si>
  <si>
    <t>86</t>
  </si>
  <si>
    <t>553311795</t>
  </si>
  <si>
    <t>zárubeň ocelová pro běžné zdění H 250 700 L/P</t>
  </si>
  <si>
    <t>1576283831</t>
  </si>
  <si>
    <t>87</t>
  </si>
  <si>
    <t>553311796</t>
  </si>
  <si>
    <t>zárubeň ocelová pro běžné zdění H 250 800 L/P</t>
  </si>
  <si>
    <t>-1035484141</t>
  </si>
  <si>
    <t>88</t>
  </si>
  <si>
    <t>553311797</t>
  </si>
  <si>
    <t>zárubeň ocelová pro běžné zdění H 250 900 L/P</t>
  </si>
  <si>
    <t>521563772</t>
  </si>
  <si>
    <t>89</t>
  </si>
  <si>
    <t>644941111</t>
  </si>
  <si>
    <t>Montáž průvětrníků nebo mřížek odvětrávacích velikosti do 150 x 200 mm</t>
  </si>
  <si>
    <t>1817649735</t>
  </si>
  <si>
    <t xml:space="preserve">Poznámka k souboru cen:_x000D_
1. V cenách nejsou započteny náklady na dodávku průvětrníku nebo mřížky, tyto se oceňují ve specifikaci. </t>
  </si>
  <si>
    <t>90</t>
  </si>
  <si>
    <t>562456070</t>
  </si>
  <si>
    <t>mřížka větrací hranatá plast 150x200 bílá se síťovinou</t>
  </si>
  <si>
    <t>-720649136</t>
  </si>
  <si>
    <t>Ostatní konstrukce a práce, bourání</t>
  </si>
  <si>
    <t>91</t>
  </si>
  <si>
    <t>941211112</t>
  </si>
  <si>
    <t>Montáž lešení řadového rámového lehkého pracovního s podlahami s provozním zatížením tř. 3 do 200 kg/m2 šířky tř. SW06 přes 0,6 do 0,9 m, výšky přes 10 do 25 m</t>
  </si>
  <si>
    <t>1644103317</t>
  </si>
  <si>
    <t xml:space="preserve">Poznámka k souboru cen:_x000D_
1. V ceně jsou započteny i náklady na kotvení lešení. 2. Montáž lešení řadového rámového lehkého výšky přes 40 m se oceňuje individuálně. 3. Šířkou se rozumí půdorysná vzdálenost, měřená od vnitřního líce sloupků zábradlí k protilehlému volnému okraji podlahy nebo mezi vnitřními líci. </t>
  </si>
  <si>
    <t>(21+2+2+18+2)*8</t>
  </si>
  <si>
    <t>92</t>
  </si>
  <si>
    <t>941211211</t>
  </si>
  <si>
    <t>Montáž lešení řadového rámového lehkého pracovního s podlahami s provozním zatížením tř. 3 do 200 kg/m2 Příplatek za první a každý další den použití lešení k ceně -1111 nebo -1112</t>
  </si>
  <si>
    <t>1587971258</t>
  </si>
  <si>
    <t>360,000*40</t>
  </si>
  <si>
    <t>93</t>
  </si>
  <si>
    <t>941211812</t>
  </si>
  <si>
    <t>Demontáž lešení řadového rámového lehkého pracovního s provozním zatížením tř. 3 do 200 kg/m2 šířky tř. SW06 přes 0,6 do 0,9 m, výšky přes 10 do 25 m</t>
  </si>
  <si>
    <t>-1925479878</t>
  </si>
  <si>
    <t xml:space="preserve">Poznámka k souboru cen:_x000D_
1. Demontáž lešení řadového rámového lehkého výšky přes 40 m se oceňuje individuálně. </t>
  </si>
  <si>
    <t>94</t>
  </si>
  <si>
    <t>949101111</t>
  </si>
  <si>
    <t>Lešení pomocné pracovní pro objekty pozemních staveb pro zatížení do 150 kg/m2, o výšce lešeňové podlahy do 1,9 m</t>
  </si>
  <si>
    <t>-1667653818</t>
  </si>
  <si>
    <t xml:space="preserve">Poznámka k souboru cen:_x000D_
1. V ceně jsou započteny i náklady na montáž, opotřebení a demontáž lešení. 2. V ceně nejsou započteny náklady na manipulaci s lešením; tyto jsou již zahrnuty v cenách příslušných stavebních prací. 3. Množství měrných jednotek se určuje m2 podlahové plochy, na které se práce provádí. </t>
  </si>
  <si>
    <t>"1NP"27,99+10,83+3,2+3,05+18,06+9,25+3,11+3,17+13,96+24,73+4,74+3,57+3,57</t>
  </si>
  <si>
    <t>"2NP"15,6+13,23+4,64+3,36+14,57+3,84+2,98+21,48+3,71+2,24+16,53+4,37+5,96+21,45+10,75+3,87+3,03</t>
  </si>
  <si>
    <t>95</t>
  </si>
  <si>
    <t>952901111</t>
  </si>
  <si>
    <t>Vyčištění budov nebo objektů před předáním do užívání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při světlé výšce podlaží do 4 m</t>
  </si>
  <si>
    <t>-654595684</t>
  </si>
  <si>
    <t xml:space="preserve">Poznámka k souboru cen:_x000D_
1. Cena -1111 lze použít i pro vyčištění půdy a rovné střechy budov, pokud definitivní úprava umožňuje, aby se ploché střechy používalo jako terasy, nebo tehdy, když je nutno čistit konstrukce na těchto střechách (světlíky, dveře apod.). Do výměry se započítávají jednou třetinou plochy. 2. Střešní plochy hal se světlíky nebo okny se oceňují jako podlaží cenou -1221. 3. Množství měrných jednotek se určuje v m2 půdorysné plochy každého podlaží, dané vnějším obrysem podlaží budovy. Plochy balkonů se přičítají. </t>
  </si>
  <si>
    <t>96</t>
  </si>
  <si>
    <t>953312110</t>
  </si>
  <si>
    <t>Vložky do dilatačních spár z fasádních polystyrénových desek tl 20 mm</t>
  </si>
  <si>
    <t>-1983451092</t>
  </si>
  <si>
    <t>"D.1.2.1,3,4"0,2*0,15*6*3</t>
  </si>
  <si>
    <t>97</t>
  </si>
  <si>
    <t>953312112</t>
  </si>
  <si>
    <t>Vložky svislé do dilatačních spár z polystyrenových desek fasádních včetně dodání a osazení, v jakémkoliv zdivu přes 10 do 20 mm</t>
  </si>
  <si>
    <t>-1409836746</t>
  </si>
  <si>
    <t>98</t>
  </si>
  <si>
    <t>953731123</t>
  </si>
  <si>
    <t xml:space="preserve">O/01-Odvětrání vodor troubami plastovými DN do 110 mm </t>
  </si>
  <si>
    <t>-2040662966</t>
  </si>
  <si>
    <t>99</t>
  </si>
  <si>
    <t>962031132</t>
  </si>
  <si>
    <t>Bourání příček z cihel, tvárnic nebo příčkovek z cihel pálených, plných nebo dutých na maltu vápennou nebo vápenocementovou, tl. do 100 mm</t>
  </si>
  <si>
    <t>-61606296</t>
  </si>
  <si>
    <t>"1NP"2,8*(1,1+1,2+2+1+1,8+1,4+1)</t>
  </si>
  <si>
    <t>"2NP"3,38*1,2*2+2,5*2,13+2,75*(1,5+0,5)+2,75*4,29-(1,6*3)</t>
  </si>
  <si>
    <t>100</t>
  </si>
  <si>
    <t>962031133</t>
  </si>
  <si>
    <t>Bourání příček z cihel, tvárnic nebo příčkovek z cihel pálených, plných nebo dutých na maltu vápennou nebo vápenocementovou, tl. do 150 mm</t>
  </si>
  <si>
    <t>-875919617</t>
  </si>
  <si>
    <t>"1NP"2,8*(1+2+1,3+1,6+0,9)</t>
  </si>
  <si>
    <t>"2NP"2,5*2,13</t>
  </si>
  <si>
    <t>101</t>
  </si>
  <si>
    <t>962032230</t>
  </si>
  <si>
    <t>Bourání zdiva nadzákladového z cihel nebo tvárnic z cihel pálených nebo vápenopískových, na maltu vápennou nebo vápenocementovou, objemu do 1 m3</t>
  </si>
  <si>
    <t>-708870285</t>
  </si>
  <si>
    <t xml:space="preserve">Poznámka k souboru cen:_x000D_
1. Bourání pilířů o průřezu přes 0,36 m2 se oceňuje příslušnými cenami -2230, -2231, -2240, -2241,-2253 a -2254 jako bourání zdiva nadzákladového cihelného. </t>
  </si>
  <si>
    <t>"1NP"0,2*0,7*1+0,35*1,2*0,65+1*0,35*2+0,25*1*1,25</t>
  </si>
  <si>
    <t>"2NP"0,2*2,5*(2,35+1,5+2)+0,2*0,7*2+0,2*0,8*2+1*0,5*2*2</t>
  </si>
  <si>
    <t>102</t>
  </si>
  <si>
    <t>962032231</t>
  </si>
  <si>
    <t>Bourání zdiva nadzákladového z cihel nebo tvárnic z cihel pálených nebo vápenopískových, na maltu vápennou nebo vápenocementovou, objemu přes 1 m3</t>
  </si>
  <si>
    <t>1403132243</t>
  </si>
  <si>
    <t>"1NP"0,9*0,35*2+0,3*(1,4+1,0)*2+0,5*0,9*2</t>
  </si>
  <si>
    <t>103</t>
  </si>
  <si>
    <t>962032631</t>
  </si>
  <si>
    <t>Bourání zdiva nadzákladového z cihel nebo tvárnic komínového z cihel pálených, šamotových nebo vápenopískových nad střechou na maltu vápennou nebo vápenocementovou</t>
  </si>
  <si>
    <t>-75856550</t>
  </si>
  <si>
    <t>104</t>
  </si>
  <si>
    <t>962042320</t>
  </si>
  <si>
    <t>Bourání zdiva z betonu prostého nadzákladového objemu do 1 m3</t>
  </si>
  <si>
    <t>-581483820</t>
  </si>
  <si>
    <t xml:space="preserve">Poznámka k souboru cen:_x000D_
1. Bourání pilířů o průřezu přes 0,36 m2 se oceňuje cenami -2320 a - 2321 jako bourání zdiva nadzákladového z betonu prostého. </t>
  </si>
  <si>
    <t>"2NP-truhlík"0,2*0,15*1,0</t>
  </si>
  <si>
    <t>"parapety do dvora"1*0,1*0,3*8</t>
  </si>
  <si>
    <t>105</t>
  </si>
  <si>
    <t>965042141</t>
  </si>
  <si>
    <t>Bourání mazanin betonových nebo z litého asfaltu tl. do 100 mm, plochy přes 4 m2</t>
  </si>
  <si>
    <t>2135963514</t>
  </si>
  <si>
    <t>"1.NP celé 1NP "0,1*(27,99+10,83+3,2+3,05+18,06+9,25+3,11+3,17+13,96+24,73+4,74+3,57+4,93+4,55+3,57+1,34+1,2)</t>
  </si>
  <si>
    <t>106</t>
  </si>
  <si>
    <t>965042231</t>
  </si>
  <si>
    <t>Bourání mazanin betonových nebo z litého asfaltu tl. přes 100 mm, plochy do 4 m2</t>
  </si>
  <si>
    <t>-1192369513</t>
  </si>
  <si>
    <t>"1.NP m.č. 112 o -170"0,2*2.03*1,77</t>
  </si>
  <si>
    <t>107</t>
  </si>
  <si>
    <t>965082923</t>
  </si>
  <si>
    <t>Odstranění násypu pod podlahami nebo ochranného násypu na střechách tl. do 100 mm, plochy přes 2 m2</t>
  </si>
  <si>
    <t>-1324902004</t>
  </si>
  <si>
    <t>"dtto přeložení podlah"151,61*0,1</t>
  </si>
  <si>
    <t>108</t>
  </si>
  <si>
    <t>967033963</t>
  </si>
  <si>
    <t>Odsekání okenních obrub předsazených před líc zdiva přes 50 mm</t>
  </si>
  <si>
    <t>-18702329</t>
  </si>
  <si>
    <t>"šambrány do dvora"0,15*(4,4*6+3,4*2)</t>
  </si>
  <si>
    <t>109</t>
  </si>
  <si>
    <t>968062356</t>
  </si>
  <si>
    <t>Vybourání dřevěných rámů oken s křídly, dveřních zárubní, vrat, stěn, ostění nebo obkladů rámů oken s křídly dvojitých, plochy do 4 m2</t>
  </si>
  <si>
    <t>2116749711</t>
  </si>
  <si>
    <t xml:space="preserve">Poznámka k souboru cen:_x000D_
1. V cenách -2244 až -2747 jsou započteny i náklady na vyvěšení křídel. </t>
  </si>
  <si>
    <t>"1.NP"1,4*1,7*2+1,1*1,7*3+1*1,7*3+1*1,2+0,55*0,7*2</t>
  </si>
  <si>
    <t>"2NP"1,4*1,7*2+1,1*1,7*3+2,37*1,7+1*1,7*3+1*1,2</t>
  </si>
  <si>
    <t>110</t>
  </si>
  <si>
    <t>968062455</t>
  </si>
  <si>
    <t>Vybourání dřevěných rámů oken s křídly, dveřních zárubní, vrat, stěn, ostění nebo obkladů dveřních zárubní, plochy do 2 m2</t>
  </si>
  <si>
    <t>-543670298</t>
  </si>
  <si>
    <t>"1NP"1,6*6+1,4</t>
  </si>
  <si>
    <t>"2NP"1,6*13</t>
  </si>
  <si>
    <t>111</t>
  </si>
  <si>
    <t>968062456</t>
  </si>
  <si>
    <t>Vybourání dřevěných rámů oken s křídly, dveřních zárubní, vrat, stěn, ostění nebo obkladů dveřních zárubní, plochy přes 2 m2</t>
  </si>
  <si>
    <t>-1812690049</t>
  </si>
  <si>
    <t>"1NP"2,64*2+1,4*2</t>
  </si>
  <si>
    <t>112</t>
  </si>
  <si>
    <t>968062458</t>
  </si>
  <si>
    <t>Sanace trhlin</t>
  </si>
  <si>
    <t>1314411140</t>
  </si>
  <si>
    <t>356</t>
  </si>
  <si>
    <t>113</t>
  </si>
  <si>
    <t>973031335</t>
  </si>
  <si>
    <t>Vysekání výklenků nebo kapes ve zdivu z cihel na maltu vápennou nebo vápenocementovou kapes, plochy do 0,16 m2, hl. do 300 mm</t>
  </si>
  <si>
    <t>1266723889</t>
  </si>
  <si>
    <t>"strop D.1.2.1"6</t>
  </si>
  <si>
    <t>"D.1.2.3,4"6+6</t>
  </si>
  <si>
    <t>114</t>
  </si>
  <si>
    <t>974031264</t>
  </si>
  <si>
    <t>Vysekání rýh ve zdivu cihelném na maltu vápennou nebo vápenocementovou v prostoru přilehlém ke stropní konstrukci do hl. 150 mm a šířky do 150 mm</t>
  </si>
  <si>
    <t>1438550013</t>
  </si>
  <si>
    <t>"1NP-potrubí VZT"2</t>
  </si>
  <si>
    <t>"2NP"1,3*2+1,3*2+1,2*2</t>
  </si>
  <si>
    <t>115</t>
  </si>
  <si>
    <t>974031285</t>
  </si>
  <si>
    <t>Vysekání rýh ve zdivu cihelném na maltu vápennou nebo vápenocementovou v prostoru přilehlém ke stropní konstrukci do hl. 300 mm a šířky do 200 mm</t>
  </si>
  <si>
    <t>-1350412144</t>
  </si>
  <si>
    <t>"1NP"1,3*3+1,3*2+1,3*2+1,6*3+1,3*3+2+2,2</t>
  </si>
  <si>
    <t>"2NP"1,20*2+1,3*2+1,3*2</t>
  </si>
  <si>
    <t>116</t>
  </si>
  <si>
    <t>978011121</t>
  </si>
  <si>
    <t>Otlučení vápenných nebo vápenocementových omítek vnitřních ploch stropů, v rozsahu přes 5 do 10 %</t>
  </si>
  <si>
    <t>-2052639708</t>
  </si>
  <si>
    <t xml:space="preserve">Poznámka k souboru cen:_x000D_
1. Položky lze použít i pro ocenění otlučení sádrových, hliněných apod. vnitřních omítek. </t>
  </si>
  <si>
    <t>"odstranění nesoudržné omítky"</t>
  </si>
  <si>
    <t>"1NP"27,99+10,83+3,2+3,05+18,06+9,25+3,11+3,17+13,96+24,73+4,74+3,57</t>
  </si>
  <si>
    <t>117</t>
  </si>
  <si>
    <t>978023251</t>
  </si>
  <si>
    <t>Vyškrabání cementové malty ze spár zdiva kamenného režného z lomového kamene</t>
  </si>
  <si>
    <t>1807136397</t>
  </si>
  <si>
    <t>118</t>
  </si>
  <si>
    <t>985131211</t>
  </si>
  <si>
    <t>Očištění ploch stěn, rubu kleneb a podlah tryskání pískem sušeným</t>
  </si>
  <si>
    <t>953641969</t>
  </si>
  <si>
    <t xml:space="preserve">Poznámka k souboru cen:_x000D_
1. V cenách jsou započteny i náklady na dodání všech hmot. 2. V cenách očištění ploch pískem jsou započteny i náklady smetení písku dohromady nebo naložení na dopravní prostředek. 3. V cenách očištění ploch pískem nejsou započteny náklady na odvoz písku, které se oceňují cenami odvozu suti příslušného katalogu pro objekt, na kterém se práce provádí. </t>
  </si>
  <si>
    <t>"schody"(0,27+0,186)*1,15*(11+7+10+7)+(0,29+0,16)*1,15*2</t>
  </si>
  <si>
    <t>119</t>
  </si>
  <si>
    <t>985131601</t>
  </si>
  <si>
    <t>Napuštění zpevňovačem kamene</t>
  </si>
  <si>
    <t>-896891767</t>
  </si>
  <si>
    <t>120</t>
  </si>
  <si>
    <t>985131791</t>
  </si>
  <si>
    <t>O/10- sestava domovních stránek-3 řady x 4 sloupce (1ks-325/240/60)</t>
  </si>
  <si>
    <t>ks</t>
  </si>
  <si>
    <t>1164227753</t>
  </si>
  <si>
    <t>121</t>
  </si>
  <si>
    <t>985131795</t>
  </si>
  <si>
    <t>O/14- ukončovací balkonový profil dl.2,5 m</t>
  </si>
  <si>
    <t>356672395</t>
  </si>
  <si>
    <t>122</t>
  </si>
  <si>
    <t>985131801</t>
  </si>
  <si>
    <t>O/17-směrovka k zařízení PO</t>
  </si>
  <si>
    <t>1317699820</t>
  </si>
  <si>
    <t>123</t>
  </si>
  <si>
    <t>985131802</t>
  </si>
  <si>
    <t>O/18-označení hydrantu</t>
  </si>
  <si>
    <t>-1578245969</t>
  </si>
  <si>
    <t>124</t>
  </si>
  <si>
    <t>985131803</t>
  </si>
  <si>
    <t>O/19- ozn.hasící přístroj</t>
  </si>
  <si>
    <t>-384047849</t>
  </si>
  <si>
    <t>125</t>
  </si>
  <si>
    <t>985131804</t>
  </si>
  <si>
    <t>O/20- únikový východ</t>
  </si>
  <si>
    <t>1891001581</t>
  </si>
  <si>
    <t>126</t>
  </si>
  <si>
    <t>985131805</t>
  </si>
  <si>
    <t>O/21- směr úniku-směrová šipka</t>
  </si>
  <si>
    <t>1288842784</t>
  </si>
  <si>
    <t>127</t>
  </si>
  <si>
    <t>985131806</t>
  </si>
  <si>
    <t>O/22- hasící přístroj práškový P6/21A</t>
  </si>
  <si>
    <t>991706228</t>
  </si>
  <si>
    <t>128</t>
  </si>
  <si>
    <t>985131807</t>
  </si>
  <si>
    <t>O/23- protipožární mannžety na potrubí ZTI DN 110</t>
  </si>
  <si>
    <t>1029682781</t>
  </si>
  <si>
    <t>129</t>
  </si>
  <si>
    <t>985131809</t>
  </si>
  <si>
    <t xml:space="preserve">O/25-zařízení autonomní detekce a signalizace </t>
  </si>
  <si>
    <t>-2134399099</t>
  </si>
  <si>
    <t>997</t>
  </si>
  <si>
    <t>Přesun sutě</t>
  </si>
  <si>
    <t>130</t>
  </si>
  <si>
    <t>997013112</t>
  </si>
  <si>
    <t>Vnitrostaveništní doprava suti a vybouraných hmot vodorovně do 50 m svisle s použitím mechanizace pro budovy a haly výšky přes 6 do 9 m</t>
  </si>
  <si>
    <t>-1391339270</t>
  </si>
  <si>
    <t xml:space="preserve">Poznámka k souboru cen:_x000D_
1. V cenách -3111 až -3217 jsou započteny i náklady na: a) vodorovnou dopravu na uvedenou vzdálenost, b) svislou dopravu pro uvedenou výšku budovy, c) naložení na vodorovný dopravní prostředek pro odvoz na skládku nebo meziskládku, d) náklady na rozhrnutí a urovnání suti na dopravním prostředku. 2. Jestliže se pro svislý přesun použije shoz nebo zařízení investora (např. výtah v budově), užije se pro ocenění dopravy suti cena -3111 (pro nejmenší výšku, tj. 6 m). 3. Montáž, demontáž a pronájem shozu se ocení cenami souboru cen 997 01-33 Shoz suti. 4. Ceny -3151 až -3162 lze použít v případě, kdy dochází ke ztížení dopravy suti např. tím, že není možné instalovat jeřáb. </t>
  </si>
  <si>
    <t>131</t>
  </si>
  <si>
    <t>997013212</t>
  </si>
  <si>
    <t>Vnitrostaveništní doprava suti a vybouraných hmot vodorovně do 50 m svisle ručně (nošením po schodech) pro budovy a haly výšky přes 6 do 9 m</t>
  </si>
  <si>
    <t>1553208146</t>
  </si>
  <si>
    <t>132</t>
  </si>
  <si>
    <t>997013501</t>
  </si>
  <si>
    <t>Odvoz suti a vybouraných hmot na skládku nebo meziskládku se složením, na vzdálenost do 1 km</t>
  </si>
  <si>
    <t>529893767</t>
  </si>
  <si>
    <t xml:space="preserve">Poznámka k souboru cen:_x000D_
1. Délka odvozu suti je vzdálenost od místa naložení suti na dopravní prostředek až po místo složení na určené skládce nebo meziskládce. 2. V ceně -3501 jsou započteny i náklady na složení suti na skládku nebo meziskládku. 3. Ceny jsou určeny pro odvoz suti na skládku nebo meziskládku jakýmkoliv způsobem silniční dopravy (i prostřednictvím kontejnerů). 4. Odvoz suti z meziskládky se oceňuje cenou 997 01-3511. </t>
  </si>
  <si>
    <t>133</t>
  </si>
  <si>
    <t>997013509</t>
  </si>
  <si>
    <t>Odvoz suti a vybouraných hmot na skládku nebo meziskládku se složením, na vzdálenost Příplatek k ceně za každý další i započatý 1 km přes 1 km</t>
  </si>
  <si>
    <t>1790454382</t>
  </si>
  <si>
    <t>146,251*10</t>
  </si>
  <si>
    <t>134</t>
  </si>
  <si>
    <t>997013831</t>
  </si>
  <si>
    <t>Poplatek za uložení stavebního odpadu na skládce (skládkovné) směsného</t>
  </si>
  <si>
    <t>282895941</t>
  </si>
  <si>
    <t xml:space="preserve">Poznámka k souboru cen:_x000D_
1. Ceny uvedené v souboru lze po dohodě upravit podle místních podmínek. 2. Uložení odpadů neuvedených v souboru cen se oceňuje individuálně. 3. V cenách je započítán poplatek za ukládaní odpadu dle zákona 185/2001 Sb. 4. Případné drcení stavebního odpadu lze ocenit souborem cen 997 00-60 Drcení stavebního odpadu z katalogu 800-6 Demolice objektů. </t>
  </si>
  <si>
    <t>998</t>
  </si>
  <si>
    <t>Přesun hmot</t>
  </si>
  <si>
    <t>135</t>
  </si>
  <si>
    <t>998011002</t>
  </si>
  <si>
    <t>Přesun hmot pro budovy občanské výstavby, bydlení, výrobu a služby s nosnou svislou konstrukcí zděnou z cihel, tvárnic nebo kamene vodorovná dopravní vzdálenost do 100 m pro budovy výšky přes 6 do 12 m</t>
  </si>
  <si>
    <t>1393775936</t>
  </si>
  <si>
    <t xml:space="preserve">Poznámka k souboru cen:_x000D_
1. Ceny -7001 až -7006 lze použít v případě, kdy dochází ke ztížení přesunu např. tím, že není možné instalovat jeřáb. 2. K cenám -7001 až -7006 lze použít příplatky za zvětšený přesun -1014 až -1019, -2034 až -2039 nebo -2114 až 2119. 3. Jestliže pro svislý přesun používá zařízení investora (např. výtah v budově), užijí se pro ocenění přesunu hmot ceny stanovené pro nejmenší výšku, tj. 6 m. </t>
  </si>
  <si>
    <t>PSV</t>
  </si>
  <si>
    <t>Práce a dodávky PSV</t>
  </si>
  <si>
    <t>711</t>
  </si>
  <si>
    <t>Izolace proti vodě, vlhkosti a plynům</t>
  </si>
  <si>
    <t>136</t>
  </si>
  <si>
    <t>711111001</t>
  </si>
  <si>
    <t>Provedení izolace proti zemní vlhkosti natěradly a tmely za studena na ploše vodorovné V nátěrem penetračním</t>
  </si>
  <si>
    <t>958726055</t>
  </si>
  <si>
    <t xml:space="preserve">Poznámka k souboru cen:_x000D_
1. Izolace plochy jednotlivě do 10 m2 se oceňují skladebně cenou příslušné izolace a cenou 711 19-9095 Příplatek za plochu do 10 m2. </t>
  </si>
  <si>
    <t>"A1,2,3"35,8+12,39+104,82</t>
  </si>
  <si>
    <t>"příplatek na vytažení 50mm +5%"153,01*0,05</t>
  </si>
  <si>
    <t>137</t>
  </si>
  <si>
    <t>111631500</t>
  </si>
  <si>
    <t>lak asfaltový penetrační (MJ t) bal 9 kg</t>
  </si>
  <si>
    <t>-2082454080</t>
  </si>
  <si>
    <t>Poznámka k položce:
Spotřeba 0,3-0,4kg/m2 dle povrchu, ředidlo technický benzín</t>
  </si>
  <si>
    <t>160,661*0,00035</t>
  </si>
  <si>
    <t>138</t>
  </si>
  <si>
    <t>711141559</t>
  </si>
  <si>
    <t>Provedení izolace proti zemní vlhkosti pásy přitavením NAIP na ploše vodorovné V</t>
  </si>
  <si>
    <t>-521989982</t>
  </si>
  <si>
    <t xml:space="preserve">Poznámka k souboru cen:_x000D_
1. Izolace plochy jednotlivě do 10 m2 se oceňují skladebně cenou příslušné izolace a cenou 711 19-9097 Příplatek za plochu do 10 m2. </t>
  </si>
  <si>
    <t>"D.1.2.3,4-pod trámy" 0,15*0,2*6*2</t>
  </si>
  <si>
    <t>139</t>
  </si>
  <si>
    <t>628322800</t>
  </si>
  <si>
    <t>pás těžký asfaltovaný V60 S35</t>
  </si>
  <si>
    <t>123391988</t>
  </si>
  <si>
    <t>161,021*1,15</t>
  </si>
  <si>
    <t>140</t>
  </si>
  <si>
    <t>711161306</t>
  </si>
  <si>
    <t>Izolace proti zemní vlhkosti nopovými foliemi základů nebo stěn pro běžné podmínky tloušťky 0,5 mm, šířky 1,0 m</t>
  </si>
  <si>
    <t>-1558364802</t>
  </si>
  <si>
    <t xml:space="preserve">Poznámka k souboru cen:_x000D_
1. V cenách -1302 až -1361 nejsou započteny náklady na ukončení izolace lištou. 2. Prostupy izolací se oceňují cenami souboru 711 76 - Provedení detailů fóliemi. </t>
  </si>
  <si>
    <t>"S1"0,6*(21,3+1,37*2+18,25)</t>
  </si>
  <si>
    <t>141</t>
  </si>
  <si>
    <t>711493132</t>
  </si>
  <si>
    <t>Hydroizolace S hyroizolační stěrkou 2xvrstva vč.penetrace</t>
  </si>
  <si>
    <t>247466940</t>
  </si>
  <si>
    <t>"S1"0,9*(18,25+21,3+1,37*2)</t>
  </si>
  <si>
    <t>"balkony"0,3*(0,48+0,1+0,1)*2</t>
  </si>
  <si>
    <t>142</t>
  </si>
  <si>
    <t>711493134</t>
  </si>
  <si>
    <t xml:space="preserve">Dvousložková pružná cementová stěrka ,vodotěsná s vloženou skelnou tkaninou </t>
  </si>
  <si>
    <t>1641277637</t>
  </si>
  <si>
    <t>"S2,S4"0,75*(18,25-1,38)+0,55*(21,3+1,37*2)</t>
  </si>
  <si>
    <t>143</t>
  </si>
  <si>
    <t>998711202</t>
  </si>
  <si>
    <t>Přesun hmot pro izolace proti vodě, vlhkosti a plynům stanovený procentní sazbou (%) z ceny vodorovná dopravní vzdálenost do 50 m v objektech výšky přes 6 do 12 m</t>
  </si>
  <si>
    <t>%</t>
  </si>
  <si>
    <t>-1160455764</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</si>
  <si>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-1181 pro přesun prováděný bez použití mechanizace, tj. za ztížených podmínek, lze použít pouze pro hmotnost materiálu, která se tímto způsobem skutečně přemísťuje. </t>
  </si>
  <si>
    <t>713</t>
  </si>
  <si>
    <t>Izolace tepelné</t>
  </si>
  <si>
    <t>144</t>
  </si>
  <si>
    <t>713111111</t>
  </si>
  <si>
    <t>Montáž tepelné izolace stropů rohožemi, pásy, dílci, deskami, bloky (izolační materiál ve specifikaci) vrchem bez překrytí lepenkou kladenými volně</t>
  </si>
  <si>
    <t>-1603414941</t>
  </si>
  <si>
    <t>"dtto přeložení podlah"151,61</t>
  </si>
  <si>
    <t>145</t>
  </si>
  <si>
    <t>631669140</t>
  </si>
  <si>
    <t>deska tepelně izolační akustická tl 60 mm</t>
  </si>
  <si>
    <t>-1977185444</t>
  </si>
  <si>
    <t>151,61*1,08</t>
  </si>
  <si>
    <t>146</t>
  </si>
  <si>
    <t>713121111</t>
  </si>
  <si>
    <t>Montáž tepelné izolace podlah rohožemi, pásy, deskami, dílci, bloky (izolační materiál ve specifikaci) kladenými volně jednovrstvá</t>
  </si>
  <si>
    <t>1211960597</t>
  </si>
  <si>
    <t xml:space="preserve">Poznámka k souboru cen:_x000D_
1. Množství tepelné izolace podlah okrajovými pásky k ceně -1211 se určuje v m projektované délky obložení (bez přesahů) na obvodu podlahy. </t>
  </si>
  <si>
    <t>"1NP-podkladní beton-A 1,2,3"(35,8+12,39+104,82)</t>
  </si>
  <si>
    <t>"kročejová -B1,B2,B3,B4"113,61+15,79+17,57+4,64</t>
  </si>
  <si>
    <t>"m.č. 203"4,64</t>
  </si>
  <si>
    <t>147</t>
  </si>
  <si>
    <t>2837230901</t>
  </si>
  <si>
    <t>deska z pěnového polystyrenu s garfitem  100 S 1000 x 500 x 100 mm</t>
  </si>
  <si>
    <t>-1840101374</t>
  </si>
  <si>
    <t>Poznámka k položce:
lambda=0,037 [W / m K]</t>
  </si>
  <si>
    <t>"1NP"(35,8+12,39+104,82)*1,1</t>
  </si>
  <si>
    <t>148</t>
  </si>
  <si>
    <t>283723020</t>
  </si>
  <si>
    <t>deska z pěnového polystyrenu pro trvalé zatížení v tlaku (max. 2000 kg/m2) 1000 x 500 x 30 mm</t>
  </si>
  <si>
    <t>1145688033</t>
  </si>
  <si>
    <t>"B4"4,64*1,1</t>
  </si>
  <si>
    <t>149</t>
  </si>
  <si>
    <t>631514355</t>
  </si>
  <si>
    <t>deska minerální normální izolační  tl.30 mm proti kročejovému hluku</t>
  </si>
  <si>
    <t>172845029</t>
  </si>
  <si>
    <t>"kročejová -B1,B2,B3"(113,61+15,79+17,57)*1,1</t>
  </si>
  <si>
    <t>150</t>
  </si>
  <si>
    <t>713121211</t>
  </si>
  <si>
    <t>Montáž tepelné izolace podlah okrajovými pásky kladenými volně</t>
  </si>
  <si>
    <t>2013500918</t>
  </si>
  <si>
    <t>(3,7+3,46+4,09+3,76+4,73+2,29+2,64+1,95+2,18+2,02+1,83+2,59+1,06+4,41+2,53+4,74+1,57+4,58+2,98+5,4+4,58)*2</t>
  </si>
  <si>
    <t>(3,25+1,27+0,8+2,03+1,77+2,71+1,91+1,525+1,98+1,625+1,95+3,75+2,87+4,46+4,05+0,65+0,55+0,55+0,48+0,45+0,53+0,45)*2</t>
  </si>
  <si>
    <t>151</t>
  </si>
  <si>
    <t>631402730</t>
  </si>
  <si>
    <t>pásek okrajový izolační minerální plovoucích podlah š 80 mm tl.12 mm</t>
  </si>
  <si>
    <t>160434194</t>
  </si>
  <si>
    <t>213,4*1,1</t>
  </si>
  <si>
    <t>152</t>
  </si>
  <si>
    <t>713131141</t>
  </si>
  <si>
    <t>Montáž tepelné izolace stěn rohožemi, pásy, deskami, dílci, bloky (izolační materiál ve specifikaci) lepením celoplošně</t>
  </si>
  <si>
    <t>-35727879</t>
  </si>
  <si>
    <t xml:space="preserve">Poznámka k souboru cen:_x000D_
1. Položky Montáž tepelných izolací stěn lze použít i pro ocenění montáže svislých tepelných izolací základových konstrukcí (základové pásy, desky apod.). 2. V cenách -1161 až -1167 nejsou započteny náklady na podkladní rošt a olištování zdí; tyto se oceňují pro kovový rošt cenami souboru 763 12-16 katalogu 763 - Konstrukce suché výstavby nebo pro dřevěný rošt cenami souboru 766 41-72 katalogu 766 – Konstrukce truhlářské. </t>
  </si>
  <si>
    <t>"S1"0,6*(18,25+21,03+1,37*2)</t>
  </si>
  <si>
    <t>"S2-30mm"0,75*(18,25-1,38)</t>
  </si>
  <si>
    <t>"S4-80mm"0,55*(21,3+1,37*2)</t>
  </si>
  <si>
    <t>153</t>
  </si>
  <si>
    <t>283763550</t>
  </si>
  <si>
    <t>deska fasádní polystyrénová pro tepelné izolace spodní stavby 1250 x 600 x 120 mm</t>
  </si>
  <si>
    <t>-1743354248</t>
  </si>
  <si>
    <t>Poznámka k položce:
lambda=0,034 [W / m K]</t>
  </si>
  <si>
    <t>"S1"0,6*(18,25+21,03+1,37*2)*1,1</t>
  </si>
  <si>
    <t>154</t>
  </si>
  <si>
    <t>283763560</t>
  </si>
  <si>
    <t>deska fasádní polystyrénová pro tepelné izolace spodní stavby 1250 x 600 x 80 mm</t>
  </si>
  <si>
    <t>1589691980</t>
  </si>
  <si>
    <t>"S4-80mm"0,55*(21,3+1,37*2)*1,1</t>
  </si>
  <si>
    <t>155</t>
  </si>
  <si>
    <t>283763500</t>
  </si>
  <si>
    <t>desky z lehčených plastů desky z expandovaného polystyrenu Perimeter izolační desky 1265 x 615 mm, lambda 0,034 W/m K Isover EPS PERIMETR  30 x 1250 x 600 mm</t>
  </si>
  <si>
    <t>1186104035</t>
  </si>
  <si>
    <t>"S2-30mm"0,75*(18,25-1,38)*1,1</t>
  </si>
  <si>
    <t>156</t>
  </si>
  <si>
    <t>713131150</t>
  </si>
  <si>
    <t>Montáž tepelné izolace stěn rohožemi, pásy, deskami, dílci, bloky (izolační materiál ve specifikaci) vložením jednovrstvě</t>
  </si>
  <si>
    <t>-1400986196</t>
  </si>
  <si>
    <t>"D1.2.1.,3,4"0,2*0,2*6*3</t>
  </si>
  <si>
    <t>157</t>
  </si>
  <si>
    <t>631508490</t>
  </si>
  <si>
    <t>pás tepelně izolační pro izolace trámových stropů, podhledů a nepochůz.půd 100 mm 7500x1200 mm</t>
  </si>
  <si>
    <t>-2144092139</t>
  </si>
  <si>
    <t>0,72*1,1</t>
  </si>
  <si>
    <t>158</t>
  </si>
  <si>
    <t>713191132</t>
  </si>
  <si>
    <t>Montáž tepelné izolace stavebních konstrukcí - doplňky a konstrukční součásti podlah, stropů vrchem nebo střech překrytím fólií separační z PE</t>
  </si>
  <si>
    <t>-877696071</t>
  </si>
  <si>
    <t>"1NP"35,8+12,39+104,82</t>
  </si>
  <si>
    <t>"203"4,64</t>
  </si>
  <si>
    <t>159</t>
  </si>
  <si>
    <t>283231500</t>
  </si>
  <si>
    <t>fólie separační PE bal. 100 m2</t>
  </si>
  <si>
    <t>-1035426149</t>
  </si>
  <si>
    <t>Poznámka k položce:
oddělení betonových nebo samonivelačních vyrovnávacích vrstev</t>
  </si>
  <si>
    <t>157,65*1,15</t>
  </si>
  <si>
    <t>160</t>
  </si>
  <si>
    <t>998713202</t>
  </si>
  <si>
    <t>Přesun hmot pro izolace tepelné stanovený procentní sazbou (%) z ceny vodorovná dopravní vzdálenost do 50 m v objektech výšky přes 6 do 12 m</t>
  </si>
  <si>
    <t>-1344236770</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</si>
  <si>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-3181 pro přesun prováděný bez použití mechanizace, tj. za ztížených podmínek, lze použít pouze pro hmotnost materiálu, která se tímto způsobem skutečně přemísťuje. </t>
  </si>
  <si>
    <t>721</t>
  </si>
  <si>
    <t>Zdravotechnika - vnitřní kanalizace</t>
  </si>
  <si>
    <t>161</t>
  </si>
  <si>
    <t>721100001</t>
  </si>
  <si>
    <t>D.1. zdravotechnické instalace</t>
  </si>
  <si>
    <t>kpl</t>
  </si>
  <si>
    <t>-648485487</t>
  </si>
  <si>
    <t>731</t>
  </si>
  <si>
    <t>Ústřední vytápění - kotelny</t>
  </si>
  <si>
    <t>162</t>
  </si>
  <si>
    <t>731100001</t>
  </si>
  <si>
    <t>D.1,4.1-Ústřední topení</t>
  </si>
  <si>
    <t>Kč</t>
  </si>
  <si>
    <t>-1147031231</t>
  </si>
  <si>
    <t>163</t>
  </si>
  <si>
    <t>731100002</t>
  </si>
  <si>
    <t>D.1.4.6-Plynovod</t>
  </si>
  <si>
    <t>-1187503914</t>
  </si>
  <si>
    <t>743</t>
  </si>
  <si>
    <t>Elektromontáže - hrubá montáž</t>
  </si>
  <si>
    <t>164</t>
  </si>
  <si>
    <t>743111001</t>
  </si>
  <si>
    <t>D.1.4.4-Elektroinstalace</t>
  </si>
  <si>
    <t>-177378389</t>
  </si>
  <si>
    <t>165</t>
  </si>
  <si>
    <t>743111002</t>
  </si>
  <si>
    <t>D.1.4.5.2-Elektro-slaboproud</t>
  </si>
  <si>
    <t>539632381</t>
  </si>
  <si>
    <t>166</t>
  </si>
  <si>
    <t>743111005</t>
  </si>
  <si>
    <t>Elektro-hromosvody</t>
  </si>
  <si>
    <t>-1838989034</t>
  </si>
  <si>
    <t>167</t>
  </si>
  <si>
    <t>743611111</t>
  </si>
  <si>
    <t>Montáž uzemňovacího vedení s upevněním, propojením a připojením pomocí svorek na povrchu vodičů FeZn pásku D do 120 mm2</t>
  </si>
  <si>
    <t>2030583781</t>
  </si>
  <si>
    <t>(2,6+3+3,4+1,4+1,37+9,35+18,25+5)</t>
  </si>
  <si>
    <t>168</t>
  </si>
  <si>
    <t>354420620</t>
  </si>
  <si>
    <t>pás zemnící 30 x 4 mm FeZn</t>
  </si>
  <si>
    <t>kg</t>
  </si>
  <si>
    <t>-1897436511</t>
  </si>
  <si>
    <t>751</t>
  </si>
  <si>
    <t>Vzduchotechnika</t>
  </si>
  <si>
    <t>169</t>
  </si>
  <si>
    <t>751111701</t>
  </si>
  <si>
    <t>O/05-Montáž a dodání ventilátoru radiálního SP120</t>
  </si>
  <si>
    <t>401013085</t>
  </si>
  <si>
    <t>170</t>
  </si>
  <si>
    <t>751111801</t>
  </si>
  <si>
    <t>O/03-Montáž a dodání ventilátoru axiálního nízkotlakého nástěnného EDM 200</t>
  </si>
  <si>
    <t>1921324853</t>
  </si>
  <si>
    <t>171</t>
  </si>
  <si>
    <t>751510041</t>
  </si>
  <si>
    <t>Vzduchotechnické potrubí z pozinkovaného plechu kruhové, trouba spirálně vinutá bez příruby, průměru do 100 mm</t>
  </si>
  <si>
    <t>239529450</t>
  </si>
  <si>
    <t xml:space="preserve">Poznámka k souboru cen:_x000D_
1. V cenách jsou započteny i náklady na dodání a montáž trub včetně tvarovek. 2. V cenách -0010 až -0023 jsou započteny i náklady na: a) dodání a osazení přírubových lišt, b) tmelení akrylátovým tmelem. 3. V cenách -0041 až -0053 nejsou započteny náklady na příruby, spoje jsou prováděné pomocí spojek. </t>
  </si>
  <si>
    <t>172</t>
  </si>
  <si>
    <t>751510042</t>
  </si>
  <si>
    <t>Vzduchotechnické potrubí z pozinkovaného plechu kruhové, trouba spirálně vinutá bez příruby, průměru přes 100 do 200 mm</t>
  </si>
  <si>
    <t>1894531171</t>
  </si>
  <si>
    <t>"O/06"60</t>
  </si>
  <si>
    <t>173</t>
  </si>
  <si>
    <t>751510062</t>
  </si>
  <si>
    <t>Hadice pro odvod kondenzátu</t>
  </si>
  <si>
    <t>813144899</t>
  </si>
  <si>
    <t>762</t>
  </si>
  <si>
    <t>Konstrukce tesařské</t>
  </si>
  <si>
    <t>174</t>
  </si>
  <si>
    <t>762511210</t>
  </si>
  <si>
    <t xml:space="preserve">Systém lehké plovoucí podlahy z desek OSB tl 15+20 mm </t>
  </si>
  <si>
    <t>-1543618185</t>
  </si>
  <si>
    <t>"B1,B3"113,61+17,57</t>
  </si>
  <si>
    <t>175</t>
  </si>
  <si>
    <t>762521104</t>
  </si>
  <si>
    <t>Položení podlah nehoblovaných na sraz z prken hrubých</t>
  </si>
  <si>
    <t>317376246</t>
  </si>
  <si>
    <t xml:space="preserve">Poznámka k souboru cen:_x000D_
1. Cenu 762 52-1104, 762 52-1108 lze použít na provizorní zakrytí výkopu uvnitř budov. </t>
  </si>
  <si>
    <t>"D.1.2.2"16,25</t>
  </si>
  <si>
    <t>"D.1.2.3"3</t>
  </si>
  <si>
    <t>"D.1.2.4"3</t>
  </si>
  <si>
    <t>176</t>
  </si>
  <si>
    <t>605151110</t>
  </si>
  <si>
    <t>řezivo jehličnaté boční prkno jakost I.-II. 2 - 3 cm</t>
  </si>
  <si>
    <t>1382836483</t>
  </si>
  <si>
    <t>"D1.2.2"16,250*0,03*1,1</t>
  </si>
  <si>
    <t>"doplnění části podlah prken-30%"29,59*0,3*0,03*1,1</t>
  </si>
  <si>
    <t>"D.1.2.3,4"3*0,03*1,1*2</t>
  </si>
  <si>
    <t>177</t>
  </si>
  <si>
    <t>762522811</t>
  </si>
  <si>
    <t>Demontáž podlah s polštáři z prken tl. do 32 mm</t>
  </si>
  <si>
    <t>-885247137</t>
  </si>
  <si>
    <t>"1.NP" 27,99+10,83+3,2+3,05+18,06+9,25+3,11+3,17+13,96+24,73+4,74+3,57+4,93+4,55+3,57+1,34+1,2</t>
  </si>
  <si>
    <t>"2NP-m.č. 201,202,203,204,206,207,208,209,210,211,212,213,214,215,217,218"</t>
  </si>
  <si>
    <t>15,6+13,23+4,64+3,36+14,57+3,84+2,98+21,48+3,71+2,24+16,53+4,37+5,96+21,45+10,75+3,87+3,03</t>
  </si>
  <si>
    <t>178</t>
  </si>
  <si>
    <t>762523104</t>
  </si>
  <si>
    <t>Položení podlah hoblovaných na sraz z prken</t>
  </si>
  <si>
    <t>955282312</t>
  </si>
  <si>
    <t>"2NP-zpětná montáž "151,61-2,2*2,1</t>
  </si>
  <si>
    <t>179</t>
  </si>
  <si>
    <t>762811811</t>
  </si>
  <si>
    <t>Demontáž záklopů stropů vrchních a zapuštěných z hrubých prken, tl. do 32 mm</t>
  </si>
  <si>
    <t>676229647</t>
  </si>
  <si>
    <t>"m.č. 203" 2,2*2,1</t>
  </si>
  <si>
    <t>180</t>
  </si>
  <si>
    <t>762822120</t>
  </si>
  <si>
    <t>Montáž stropních trámů z hraněného a polohraněného řeziva s trámovými výměnami, průřezové plochy přes 144 do 288 cm2</t>
  </si>
  <si>
    <t>-1012321590</t>
  </si>
  <si>
    <t>"D.1.2.3,4"2,5*3+2,5*4</t>
  </si>
  <si>
    <t>181</t>
  </si>
  <si>
    <t>605121210</t>
  </si>
  <si>
    <t>řezivo jehličnaté hranol jakost I-II délka 4 - 5 m</t>
  </si>
  <si>
    <t>1755252051</t>
  </si>
  <si>
    <t>"D.1.2.3,4"(0,126+0,168)*1,1</t>
  </si>
  <si>
    <t>182</t>
  </si>
  <si>
    <t>762822820</t>
  </si>
  <si>
    <t>Demontáž stropních trámů z hraněného řeziva, průřezové plochy přes 144 do 288 cm2</t>
  </si>
  <si>
    <t>-1355418149</t>
  </si>
  <si>
    <t>"m.č.203"2,4*4</t>
  </si>
  <si>
    <t>183</t>
  </si>
  <si>
    <t>762822922</t>
  </si>
  <si>
    <t>Nosná konstrukce stropů doplnění části stropního trámu z hranolů, nebo hranolků (materiál v ceně), průřezové plochy přes 120 do 224 cm2</t>
  </si>
  <si>
    <t>1113098047</t>
  </si>
  <si>
    <t xml:space="preserve">Poznámka k souboru cen:_x000D_
1. Množství měrných jednotek se určuje v m součtem délek jednotlivých prvků. </t>
  </si>
  <si>
    <t>"D.1.2.2-příložky"48</t>
  </si>
  <si>
    <t>"oprava a doplnění poškozených trámů-odhad" 100</t>
  </si>
  <si>
    <t>184</t>
  </si>
  <si>
    <t>762841812</t>
  </si>
  <si>
    <t>Demontáž podbíjení obkladů stropů a střech sklonu do 60 st. z hrubých prken tl. do 35 mm s omítkou</t>
  </si>
  <si>
    <t>737622590</t>
  </si>
  <si>
    <t>"m.č. 103,129"2,18*0,5+2,35*2,02</t>
  </si>
  <si>
    <t>185</t>
  </si>
  <si>
    <t>998762202</t>
  </si>
  <si>
    <t>Přesun hmot pro konstrukce tesařské stanovený procentní sazbou (%) z ceny vodorovná dopravní vzdálenost do 50 m v objektech výšky přes 6 do 12 m</t>
  </si>
  <si>
    <t>686730836</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</si>
  <si>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-2181 pro přesun prováděný bez použití mechanizace, tj. za ztížených podmínek, lze použít pouze pro hmotnost materiálu, která se tímto způsobem skutečně přemísťuje. </t>
  </si>
  <si>
    <t>763</t>
  </si>
  <si>
    <t>Konstrukce suché výstavby</t>
  </si>
  <si>
    <t>186</t>
  </si>
  <si>
    <t>763111361</t>
  </si>
  <si>
    <t>Příčka ze sádrokartonových desek s nosnou konstrukcí z jednoduchých ocelových profilů UW, CW jednoduše opláštěná deskou akustickou tl. 12,5 mm, EI 45, příčka tl. 100 mm, profil 75 TI tl. 60 mm 40 kg/m3, Rw 49 dB</t>
  </si>
  <si>
    <t>-1781300153</t>
  </si>
  <si>
    <t xml:space="preserve">Poznámka k souboru cen:_x000D_
1. V cenách jsou započteny i náklady na tmelení a výztužnou pásku. 2. V cenách nejsou započteny náklady na základní penetrační nátěr; tyto se oceňují cenou cenou -1717. 3. Cenu -1524 lze použít i pro příčky s tepelnou izolací tl. 100 mm o objemové hmotnosti min. 16 kg/m3. 4. Cena -1611 Montáž nosné konstrukce je stanovena pro m2 plochy příčky. 5. Ceny -1621 až -1627 Montáž desek, -1717 Penetrační nátěr, -1718 Úprava spar separační páskou a -1771, -1772 Příplatek za rovinnost jsou stanoveny pro obě strany příčky. 6. V ceně -1611 nejsou započteny náklady na profily; tyto se oceňují ve specifikaci. Doporučené množství na 1 m2 příčky je 1,9 m profilu CW a 0,8 m profilu UW. 7. V cenách -1621 až -1627 nejsou započteny náklady na desky; tato dodávka se oceňuje ve specifikaci. </t>
  </si>
  <si>
    <t>"1NP"2,7*(1,625+1,95+1,55)-(1,6+1,4+1,4)+1,15*2,5-1,4</t>
  </si>
  <si>
    <t>"2NP"2,75*(4,36+1,6+3,82+1,7+1,6+2,13+1,3+1,92)-(1,*2+1,4*4)</t>
  </si>
  <si>
    <t>187</t>
  </si>
  <si>
    <t>763111417</t>
  </si>
  <si>
    <t>Příčka ze sádrokartonových desek s nosnou konstrukcí z jednoduchých ocelových profilů UW, CW dvojitě opláštěná deskami standardními A tl. 2 x 12,5 mm, EI 60, příčka tl. 150 mm, profil 100 TI tl. 100 mm, Rw 55 dB</t>
  </si>
  <si>
    <t>-977594193</t>
  </si>
  <si>
    <t>"1NP"2,7*1,6</t>
  </si>
  <si>
    <t>188</t>
  </si>
  <si>
    <t>763121449</t>
  </si>
  <si>
    <t>Stěna předsazená ze sádrokartonových desek s nosnou konstrukcí z ocelových profilů CW, UW jednoduše opláštěná deskou akustickou tl. 12,5 mm, TI tl. 40 mm 30 kg/m3, EI 30 stěna tl. 90 mm, profil 75</t>
  </si>
  <si>
    <t>-256094318</t>
  </si>
  <si>
    <t xml:space="preserve">Poznámka k souboru cen:_x000D_
1. V cenách jsou započteny i náklady na tmelení a výztužnou pásku. 2. V cenách nejsou započteny náklady na základní penetrační nátěr; tyto se oceňují cenou 763 12-1714. 3. Ceny pro předsazené stěny lepené celoplošně jsou určeny pro lepení na rovný podklad, lepené na bochánky jsou určeny pro podklad o nerovnosti do 20 mm a lepené na pásky jsou určeny pro podklad o nerovnosti přes 20 mm. 4. Ceny -1611 a -1612 Montáž nosné konstrukce je stanoveny pro m2 plochy předsazené stěny. 5. V ceně -1611 a -1612 nejsou započteny náklady na profily; tyto se oceňují ve specifikaci. Doporučené množství na 1 m2 stěny je: a) 1,9 m profilu CW a 0,8 m profilu UW u ceny. -1611, b) 1,9 m profilu CD a 0,5 m profilu UD u ceny -1612. 6. V cenách -1621 až -1641 Montáž desek nejsou započteny náklady na desky; tato dodávka se oceňuje ve specifikaci. 7. Ostatní konstrukce a práce a příplatky, neuvedené v tomto souboru cen, se oceňují cenami 763 11-17.. pro příčky ze sádrokartonových desek. </t>
  </si>
  <si>
    <t>"1NP"1,1*2,65+2,28*2,5+2,03*2,5+(1,77+0,9)*2,5+2,02*2,16+0,6*2,7</t>
  </si>
  <si>
    <t>"2NP"2,75*(1,9+4,92+1,1+3,9+0,2+5)-1,8</t>
  </si>
  <si>
    <t>189</t>
  </si>
  <si>
    <t>763121714</t>
  </si>
  <si>
    <t>Stěna předsazená ze sádrokartonových desek ostatní konstrukce a práce na předsazených stěnách ze sádrokartonových desek základní penetrační nátěr</t>
  </si>
  <si>
    <t>-1295541777</t>
  </si>
  <si>
    <t>"příčky+přestěna"(4,32+53,996)*2+71,353</t>
  </si>
  <si>
    <t>190</t>
  </si>
  <si>
    <t>763131431</t>
  </si>
  <si>
    <t>Podhled ze sádrokartonových desek dvouvrstvá zavěšená spodní konstrukce z ocelových profilů CD, UD jednoduše opláštěná deskou protipožární DF, tl. 12,5 mm, bez TI</t>
  </si>
  <si>
    <t>-260926286</t>
  </si>
  <si>
    <t xml:space="preserve">Poznámka k souboru cen:_x000D_
1. V cenách jsou započteny i náklady na tmelení a výztužnou pásku. 2. V cenách nejsou započteny náklady na základní penetrační nátěr; tyto se oceňují cenou -1714. 3. Ceny 763 13-13 lze použít i pro dvouvrstvou dřevěnou spodní konstrukci s nosnými latěmi 60 x 40 mm a montážnímu latěmi 48 x 24 mm. 4. Ceny -1611 až -1613 Montáž nosné konstrukce je stanoveny pro m2 plochy podhledu. 5. V ceně -1611 nejsou započteny náklady na dřevo a v cenách -2612 a -2613 náklady na profily; tyto se oceňují ve specifikaci. Doporučené množství na 1 m2 příčky je 3,0 m profilu CD a 0,9 m profilu UD. 6. V cenách -1621 až -1624 Montáž desek nejsou započteny náklady na desky; tato dodávka se oceňuje ve specifikaci. 7. V ceně -1763 Příplatek za průhyb nosného stropu přes 20 mm je započtena pouze montáž, atypický profil se oceňuje individuálně ve specifikaci. </t>
  </si>
  <si>
    <t>191</t>
  </si>
  <si>
    <t>763131714</t>
  </si>
  <si>
    <t>Podhled ze sádrokartonových desek ostatní práce a konstrukce na podhledech ze sádrokartonových desek základní penetrační nátěr</t>
  </si>
  <si>
    <t>1124031692</t>
  </si>
  <si>
    <t>192</t>
  </si>
  <si>
    <t>763131751</t>
  </si>
  <si>
    <t>Podhled ze sádrokartonových desek ostatní práce a konstrukce na podhledech ze sádrokartonových desek montáž parotěsné zábrany</t>
  </si>
  <si>
    <t>-50398583</t>
  </si>
  <si>
    <t>280,84</t>
  </si>
  <si>
    <t>193</t>
  </si>
  <si>
    <t>283292340</t>
  </si>
  <si>
    <t>fólie podstřešní parotěsná PE  tl 0,20 mm bal 4 x 25 m</t>
  </si>
  <si>
    <t>-1016420642</t>
  </si>
  <si>
    <t>280,84*1,15</t>
  </si>
  <si>
    <t>194</t>
  </si>
  <si>
    <t>763153111</t>
  </si>
  <si>
    <t>Podlaha ze sádrokartonových desek lepených na pero a drážku, s penetrací deska tl. 25 mm, podlaha tl. 25 mm, bez podsypu</t>
  </si>
  <si>
    <t>-895964601</t>
  </si>
  <si>
    <t>"2NP-B2"15,79</t>
  </si>
  <si>
    <t>195</t>
  </si>
  <si>
    <t>998763402</t>
  </si>
  <si>
    <t>Přesun hmot pro konstrukce montované z desek stanovený procentní sazbou (%) z ceny vodorovná dopravní vzdálenost do 50 m v objektech výšky přes 6 do 12 m</t>
  </si>
  <si>
    <t>1334999728</t>
  </si>
  <si>
    <t xml:space="preserve">Poznámka k souboru cen:_x000D_
1. Ceny pro přesun hmot stanovený z hmotnosti přesunovaného materiálu se použijí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-3381 pro přesun prováděný bez použití mechanizace, tj. za ztížených podmínek, lze použít pouze pro hmotnost materiálu, která se tímto způsobem skutečně přemísťuje. U přesunu stanoveného procentní sazbou se ztížení přesunu ocení individuálně. </t>
  </si>
  <si>
    <t>764</t>
  </si>
  <si>
    <t>Konstrukce klempířské</t>
  </si>
  <si>
    <t>196</t>
  </si>
  <si>
    <t>764216602</t>
  </si>
  <si>
    <t>Oplechování parapetů z pozinkovaného plechu s povrchovou úpravou rovných mechanicky kotvené, bez rohů rš 200 mm</t>
  </si>
  <si>
    <t>-366624741</t>
  </si>
  <si>
    <t>"K/14"14,5</t>
  </si>
  <si>
    <t>197</t>
  </si>
  <si>
    <t>764216603</t>
  </si>
  <si>
    <t>Oplechování parapetů z pozinkovaného plechu s povrchovou úpravou rovných mechanicky kotvené, bez rohů rš 250 mm</t>
  </si>
  <si>
    <t>-1213395165</t>
  </si>
  <si>
    <t>"K/10 " 0,9*(2+2)</t>
  </si>
  <si>
    <t>198</t>
  </si>
  <si>
    <t>764216605</t>
  </si>
  <si>
    <t>Oplechování parapetů z pozinkovaného plechu s povrchovou úpravou rovných mechanicky kotvené, bez rohů rš 400 mm</t>
  </si>
  <si>
    <t>-26323645</t>
  </si>
  <si>
    <t>"K/01,02"1,4*2+1,1*6</t>
  </si>
  <si>
    <t>199</t>
  </si>
  <si>
    <t>764216606</t>
  </si>
  <si>
    <t>Oplechování parapetů z pozinkovaného plechu s povrchovou úpravou rovných mechanicky kotvené, bez rohů rš 500 mm</t>
  </si>
  <si>
    <t>-490610686</t>
  </si>
  <si>
    <t>"K/08"2,7*1</t>
  </si>
  <si>
    <t>200</t>
  </si>
  <si>
    <t>998764202</t>
  </si>
  <si>
    <t>Přesun hmot pro konstrukce klempířské stanovený procentní sazbou (%) z ceny vodorovná dopravní vzdálenost do 50 m v objektech výšky přes 6 do 12 m</t>
  </si>
  <si>
    <t>-1137108639</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</si>
  <si>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-4181 pro přesun prováděný bez použití mechanizace, tj. za ztížených podmínek, lze použít pouze pro hmotnost materiálu, která se tímto způsobem skutečně přemísťuje. </t>
  </si>
  <si>
    <t>766</t>
  </si>
  <si>
    <t>Konstrukce truhlářské</t>
  </si>
  <si>
    <t>201</t>
  </si>
  <si>
    <t>76661001</t>
  </si>
  <si>
    <t>O1-okno 1480/1780,dodání +montáž vč.kování</t>
  </si>
  <si>
    <t>-454038272</t>
  </si>
  <si>
    <t>202</t>
  </si>
  <si>
    <t>76661002</t>
  </si>
  <si>
    <t>O2-okno 1180/1780,dodání +montáž vč.kování</t>
  </si>
  <si>
    <t>-946625935</t>
  </si>
  <si>
    <t>203</t>
  </si>
  <si>
    <t>76661008</t>
  </si>
  <si>
    <t>O8-okno 1000/1700,dodání +montáž vč.kování</t>
  </si>
  <si>
    <t>757099105</t>
  </si>
  <si>
    <t>204</t>
  </si>
  <si>
    <t>76661009</t>
  </si>
  <si>
    <t>O9-okno 2370/1700-lomené,dodání +montáž vč.kování</t>
  </si>
  <si>
    <t>659977447</t>
  </si>
  <si>
    <t>205</t>
  </si>
  <si>
    <t>76661012</t>
  </si>
  <si>
    <t>O12-okno 1000/1200,dodání +montáž vč.kování</t>
  </si>
  <si>
    <t>1389037333</t>
  </si>
  <si>
    <t>206</t>
  </si>
  <si>
    <t>76661014</t>
  </si>
  <si>
    <t>O14-okno 850/1500,dodání +montáž vč.kování</t>
  </si>
  <si>
    <t>919458398</t>
  </si>
  <si>
    <t>207</t>
  </si>
  <si>
    <t>76661015</t>
  </si>
  <si>
    <t>O15-dveře balkonové 900/2370,dodání +montáž vč.kování</t>
  </si>
  <si>
    <t>1132520690</t>
  </si>
  <si>
    <t>208</t>
  </si>
  <si>
    <t>766665001</t>
  </si>
  <si>
    <t>D01-dveře vchodové ,repase+montáž</t>
  </si>
  <si>
    <t>-416858145</t>
  </si>
  <si>
    <t xml:space="preserve">1 </t>
  </si>
  <si>
    <t>209</t>
  </si>
  <si>
    <t>766665002</t>
  </si>
  <si>
    <t>D03-dveře vchodové repase+montáž</t>
  </si>
  <si>
    <t>1571408243</t>
  </si>
  <si>
    <t>210</t>
  </si>
  <si>
    <t>766665003</t>
  </si>
  <si>
    <t>D04-dveře vchodové 800/1970 včetně rámové zárubně,dodání +montáž,kování</t>
  </si>
  <si>
    <t>588412652</t>
  </si>
  <si>
    <t>211</t>
  </si>
  <si>
    <t>766665007</t>
  </si>
  <si>
    <t>D07-dveře vchodové 900/1970-EI30 DP3,CPL ,dodání+montáž,kování</t>
  </si>
  <si>
    <t>-1930800276</t>
  </si>
  <si>
    <t>1+1+2+3</t>
  </si>
  <si>
    <t>212</t>
  </si>
  <si>
    <t>766666001</t>
  </si>
  <si>
    <t>D02-dveře vnitřní repase+montáž</t>
  </si>
  <si>
    <t>1146245818</t>
  </si>
  <si>
    <t>213</t>
  </si>
  <si>
    <t>766666008</t>
  </si>
  <si>
    <t>D08-dveře vnitřní 800/1970 ,dodání+montáž,včetně kování</t>
  </si>
  <si>
    <t>1098230362</t>
  </si>
  <si>
    <t>5+2+1+2+4</t>
  </si>
  <si>
    <t>214</t>
  </si>
  <si>
    <t>766666009</t>
  </si>
  <si>
    <t>D09-dveře vnitřní 700/1970 ,dodání+montáž,včetně kování</t>
  </si>
  <si>
    <t>-739284098</t>
  </si>
  <si>
    <t>2+6+1</t>
  </si>
  <si>
    <t>215</t>
  </si>
  <si>
    <t>766666013</t>
  </si>
  <si>
    <t>D13-dveře vnitřní ,repase+montáž</t>
  </si>
  <si>
    <t>-813254699</t>
  </si>
  <si>
    <t>216</t>
  </si>
  <si>
    <t>766694121</t>
  </si>
  <si>
    <t>Montáž ostatních truhlářských konstrukcí parapetních desek dřevěných nebo plastových šířky přes 300 mm, délky do 1000 mm</t>
  </si>
  <si>
    <t>-1038359088</t>
  </si>
  <si>
    <t xml:space="preserve">Poznámka k souboru cen:_x000D_
1. Cenami -8111 a -8112 se oceňuje montáž vrat oboru JKPOV 611. 2. Cenami -97 . . nelze oceňovat venkovní krycí lišty balkónových dveří; tato montáž se oceňuje cenou -1610. </t>
  </si>
  <si>
    <t>2+1</t>
  </si>
  <si>
    <t>217</t>
  </si>
  <si>
    <t>766694122</t>
  </si>
  <si>
    <t>Montáž ostatních truhlářských konstrukcí parapetních desek dřevěných nebo plastových šířky přes 300 mm, délky přes 1000 do 1600 mm</t>
  </si>
  <si>
    <t>286122268</t>
  </si>
  <si>
    <t>3+1+3+2</t>
  </si>
  <si>
    <t>218</t>
  </si>
  <si>
    <t>766694123</t>
  </si>
  <si>
    <t>Montáž ostatních truhlářských konstrukcí parapetních desek dřevěných nebo plastových šířky přes 300 mm, délky přes 1600 do 2600 mm</t>
  </si>
  <si>
    <t>95797645</t>
  </si>
  <si>
    <t>2+1+2</t>
  </si>
  <si>
    <t>219</t>
  </si>
  <si>
    <t>6079410401</t>
  </si>
  <si>
    <t>deska parapetní dřevotřísková vnitřní POSTFORMING 0,35 x 1 m</t>
  </si>
  <si>
    <t>-265576701</t>
  </si>
  <si>
    <t>1,64*2+1,34*3+1*2</t>
  </si>
  <si>
    <t>220</t>
  </si>
  <si>
    <t>607941050</t>
  </si>
  <si>
    <t>deska parapetní dřevotřísková vnitřní 0,4 x 1 m</t>
  </si>
  <si>
    <t>-1984521049</t>
  </si>
  <si>
    <t>1,67*2+1,38*3</t>
  </si>
  <si>
    <t>221</t>
  </si>
  <si>
    <t>607941060</t>
  </si>
  <si>
    <t>deska parapetní dřevotřísková vnitřní 0,45 x 1 m</t>
  </si>
  <si>
    <t>-1627679760</t>
  </si>
  <si>
    <t>1,25*2</t>
  </si>
  <si>
    <t>222</t>
  </si>
  <si>
    <t>607941070</t>
  </si>
  <si>
    <t>deska parapetní dřevotřísková vnitřní 0,5 x 1 m</t>
  </si>
  <si>
    <t>876391992</t>
  </si>
  <si>
    <t>1*1</t>
  </si>
  <si>
    <t>223</t>
  </si>
  <si>
    <t>607941080</t>
  </si>
  <si>
    <t>deska parapetní dřevotřísková vnitřní 0,55 x 1 m</t>
  </si>
  <si>
    <t>2125564411</t>
  </si>
  <si>
    <t>2,1*1</t>
  </si>
  <si>
    <t>224</t>
  </si>
  <si>
    <t>607941100</t>
  </si>
  <si>
    <t>deska parapetní dřevotřísková vnitřní POSTFORMING 0,70x 1 m</t>
  </si>
  <si>
    <t>-956443896</t>
  </si>
  <si>
    <t>1,37</t>
  </si>
  <si>
    <t>225</t>
  </si>
  <si>
    <t>766695212</t>
  </si>
  <si>
    <t>Montáž ostatních truhlářských konstrukcí prahů dveří jednokřídlových, šířky do 100 mm</t>
  </si>
  <si>
    <t>1487177683</t>
  </si>
  <si>
    <t>1+9+8</t>
  </si>
  <si>
    <t>226</t>
  </si>
  <si>
    <t>611871360</t>
  </si>
  <si>
    <t>prah dveřní dřevěný dubový tl 2 cm dl.72 cm š 10 cm</t>
  </si>
  <si>
    <t>2105752598</t>
  </si>
  <si>
    <t>227</t>
  </si>
  <si>
    <t>611871560</t>
  </si>
  <si>
    <t>prah dveřní dřevěný dubový tl 2 cm dl.82 cm š 10 cm</t>
  </si>
  <si>
    <t>1459303258</t>
  </si>
  <si>
    <t>228</t>
  </si>
  <si>
    <t>611871760</t>
  </si>
  <si>
    <t>prah dveřní dřevěný dubový tl 2 cm dl.92 cm š 10 cm</t>
  </si>
  <si>
    <t>1837691403</t>
  </si>
  <si>
    <t>229</t>
  </si>
  <si>
    <t>766695213</t>
  </si>
  <si>
    <t>Montáž ostatních truhlářských konstrukcí prahů dveří jednokřídlových, šířky přes 100 mm</t>
  </si>
  <si>
    <t>-1310828457</t>
  </si>
  <si>
    <t>2+2+3+2+1+2+1</t>
  </si>
  <si>
    <t>230</t>
  </si>
  <si>
    <t>611871610</t>
  </si>
  <si>
    <t>prah dveřní dřevěný dubový tl 2 cm dl.82 cm š 15 cm</t>
  </si>
  <si>
    <t>1308863407</t>
  </si>
  <si>
    <t>231</t>
  </si>
  <si>
    <t>611871410</t>
  </si>
  <si>
    <t>prah dveřní dřevěný dubový tl 2 cm dl.72 cm š 15 cm</t>
  </si>
  <si>
    <t>-1321892092</t>
  </si>
  <si>
    <t>232</t>
  </si>
  <si>
    <t>611871810</t>
  </si>
  <si>
    <t>prah dveřní dřevěný dubový tl 2 cm dl.92 cm š 15 cm</t>
  </si>
  <si>
    <t>977425803</t>
  </si>
  <si>
    <t>2+2+3</t>
  </si>
  <si>
    <t>233</t>
  </si>
  <si>
    <t>766811110</t>
  </si>
  <si>
    <t>O/O15-dodání a montáž kuchyňských linek</t>
  </si>
  <si>
    <t>-27626149</t>
  </si>
  <si>
    <t>234</t>
  </si>
  <si>
    <t>998766202</t>
  </si>
  <si>
    <t>Přesun hmot pro konstrukce truhlářské stanovený procentní sazbou (%) z ceny vodorovná dopravní vzdálenost do 50 m v objektech výšky přes 6 do 12 m</t>
  </si>
  <si>
    <t>357072582</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</si>
  <si>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-6181 pro přesun prováděný bez použití mechanizace, tj. za ztížených podmínek, lze použít pouze pro hmotnost materiálu, která se tímto způsobem skutečně přemísťuje. </t>
  </si>
  <si>
    <t>767</t>
  </si>
  <si>
    <t>Konstrukce zámečnické</t>
  </si>
  <si>
    <t>235</t>
  </si>
  <si>
    <t>767691901</t>
  </si>
  <si>
    <t>Repase zábradlí vč.madla</t>
  </si>
  <si>
    <t>1789539878</t>
  </si>
  <si>
    <t>236</t>
  </si>
  <si>
    <t>767691902</t>
  </si>
  <si>
    <t>Repase zábradlí balkonů</t>
  </si>
  <si>
    <t>-1246109978</t>
  </si>
  <si>
    <t>"dle řezu C-C"2</t>
  </si>
  <si>
    <t>237</t>
  </si>
  <si>
    <t>767691961</t>
  </si>
  <si>
    <t>O/O9-dodání a montáž čistící rohože 1600/1800,al.rám,</t>
  </si>
  <si>
    <t>-1853692366</t>
  </si>
  <si>
    <t>238</t>
  </si>
  <si>
    <t>998767202</t>
  </si>
  <si>
    <t>Přesun hmot pro zámečnické konstrukce stanovený procentní sazbou (%) z ceny vodorovná dopravní vzdálenost do 50 m v objektech výšky přes 6 do 12 m</t>
  </si>
  <si>
    <t>-1527578654</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</si>
  <si>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-7181 pro přesun prováděný bez použití mechanizace, tj. za ztížených podmínek, lze použít pouze pro hmotnost materiálu, která se tímto způsobem skutečně přemísťuje. </t>
  </si>
  <si>
    <t>771</t>
  </si>
  <si>
    <t>Podlahy z dlaždic</t>
  </si>
  <si>
    <t>239</t>
  </si>
  <si>
    <t>771444133</t>
  </si>
  <si>
    <t>Montáž soklíků z obkladaček hutných nebo polohutných lepených flexibilním lepidlem schodišťových stupňovitých výšky přes 90 do 120 mm</t>
  </si>
  <si>
    <t>-1352669631</t>
  </si>
  <si>
    <t>"podesty"2,5+1,65+2,55+1,07*2+2,5+1,83+2,5+2,75+1,07*2+2,5-(1,25+1,28+0,85+0,9+0,9*2+0,85+0,9)</t>
  </si>
  <si>
    <t>"strupně"(0,27+0,186)*(11+7+10+7)</t>
  </si>
  <si>
    <t>240</t>
  </si>
  <si>
    <t>771474113</t>
  </si>
  <si>
    <t>Montáž soklíků z dlaždic keramických lepených flexibilním lepidlem rovných výšky přes 90 do 120 mm</t>
  </si>
  <si>
    <t>1868109507</t>
  </si>
  <si>
    <t>"1NP"(2,64+1,2+0,3+0,35)*2-(0,8+0,9+0,8+1,2)+(1,625+1,95)*2-(0,9+0,7+0,8)+(1,59+1,77+0,55+0,6)*2-(0,9+0,7+0,8)+(2,53+4,41+1,06)*2-(1,1+1,27+1,35+1,26)</t>
  </si>
  <si>
    <t>(3,76+1,27)*2-(1,27+0,9+0,9)+(1,83+2,02)*2-0,8</t>
  </si>
  <si>
    <t>"2NP"(2,33+2,14+1,86+1,6+1,6+1,4+2,9+2,13+1,62+1,97+5,45+2,5+1,25+3,95+1,28+1,6+1,31)*2+2,5-(0,7+0,8+0,8+0,7+0,9+0,9+0,7+0,8+0,8+0,9+0,7+1,28+1,4)</t>
  </si>
  <si>
    <t>-(0,9+0,85+0,9+0,85+1,28+0,9*2+1,4+0,9*2)</t>
  </si>
  <si>
    <t>"balkony"(1,25*2+0,5+0,1*2)*2</t>
  </si>
  <si>
    <t>241</t>
  </si>
  <si>
    <t>597614160.1</t>
  </si>
  <si>
    <t>dlaždice keramické slinuté neglazované mrazuvzdorné , sokl - S 29,8 x 8,0 x 0,9 cm</t>
  </si>
  <si>
    <t>96269269</t>
  </si>
  <si>
    <t>"1,2NP"(96,68+31,19+6,4)/0,3*1,05</t>
  </si>
  <si>
    <t>242</t>
  </si>
  <si>
    <t>771574113</t>
  </si>
  <si>
    <t>Montáž podlah z dlaždic keramických lepených flexibilním lepidlem režných nebo glazovaných hladkých přes 9 do 12 ks/ m2</t>
  </si>
  <si>
    <t>-398648404</t>
  </si>
  <si>
    <t>"1NP-A1,2"35,8+12,39</t>
  </si>
  <si>
    <t>"2NP-B2,B4.B10,B11"15,79+4,64+15,44+3,13</t>
  </si>
  <si>
    <t>243</t>
  </si>
  <si>
    <t>5976141001.1</t>
  </si>
  <si>
    <t>dlaždice keramické slinuté neglazované mrazuvzdorné  S 29,8 x 29,8 x 0,8 cm</t>
  </si>
  <si>
    <t>50536829</t>
  </si>
  <si>
    <t>"1NP-A1"35,8*1,1</t>
  </si>
  <si>
    <t>"2NP-B10,B11"(15,44+3,13)*1,1</t>
  </si>
  <si>
    <t>244</t>
  </si>
  <si>
    <t>5976141005.1</t>
  </si>
  <si>
    <t>dlaždice keramické slinuté glazované mrazuvzdorné  29,8 x 29,8 x 0,9 cm</t>
  </si>
  <si>
    <t>-90266709</t>
  </si>
  <si>
    <t>"1NP-A2"12,39*1,1</t>
  </si>
  <si>
    <t>"B2,4"(15,79+4,64)*1,1</t>
  </si>
  <si>
    <t>245</t>
  </si>
  <si>
    <t>771574513</t>
  </si>
  <si>
    <t>Montáž podlah keramických režných hladkých lepených flexibilním lepidlem C2TE do 12 ks/m2</t>
  </si>
  <si>
    <t>-413031345</t>
  </si>
  <si>
    <t>"balkony"3,13*2</t>
  </si>
  <si>
    <t>246</t>
  </si>
  <si>
    <t>597614355</t>
  </si>
  <si>
    <t>dlaždice keramické slinuté exteriérové mrazuvzdorné  S 29,8 x 29,8 x 0,9 cm</t>
  </si>
  <si>
    <t>-907602362</t>
  </si>
  <si>
    <t>6,26*1,1</t>
  </si>
  <si>
    <t>247</t>
  </si>
  <si>
    <t>771579187</t>
  </si>
  <si>
    <t>Příplatek k montáž podlah keramických - systémový penetrační nátěr</t>
  </si>
  <si>
    <t>2115686389</t>
  </si>
  <si>
    <t>248</t>
  </si>
  <si>
    <t>771579188</t>
  </si>
  <si>
    <t>Příplatek k montáž podlah keramických - systémová hydroizolační dif.folie do flex lepidla</t>
  </si>
  <si>
    <t>2055554726</t>
  </si>
  <si>
    <t>249</t>
  </si>
  <si>
    <t>771579189</t>
  </si>
  <si>
    <t>Příplatek k montáž podlah keramických - za spárovací mrazuvzdornou hmotu</t>
  </si>
  <si>
    <t>-1876207577</t>
  </si>
  <si>
    <t>250</t>
  </si>
  <si>
    <t>771579190</t>
  </si>
  <si>
    <t>Příplatek k montáž podlah keramických - za těsnící pásku</t>
  </si>
  <si>
    <t>-131520869</t>
  </si>
  <si>
    <t>"balkony"(1,25*2+2,5)*2</t>
  </si>
  <si>
    <t>251</t>
  </si>
  <si>
    <t>7715791901</t>
  </si>
  <si>
    <t>Příplatek k montáž podlah keramických - za polyuretanový flex tmel</t>
  </si>
  <si>
    <t>1358850752</t>
  </si>
  <si>
    <t>252</t>
  </si>
  <si>
    <t>771579198</t>
  </si>
  <si>
    <t>Příplatek k montáž podlah keramických - penetrace podkladu</t>
  </si>
  <si>
    <t>-1309843069</t>
  </si>
  <si>
    <t>253</t>
  </si>
  <si>
    <t>771579199</t>
  </si>
  <si>
    <t>Příplatek k montáž podlah keramických - hydroizolační stěrka</t>
  </si>
  <si>
    <t>410754291</t>
  </si>
  <si>
    <t>"1NP-A2"12,39*2</t>
  </si>
  <si>
    <t>254</t>
  </si>
  <si>
    <t>771579200</t>
  </si>
  <si>
    <t>Terče reflexní na schodišťové stupně</t>
  </si>
  <si>
    <t>1909462098</t>
  </si>
  <si>
    <t>255</t>
  </si>
  <si>
    <t>771591161</t>
  </si>
  <si>
    <t>Podlahy - ostatní práce montáž profilu dilatační spáry v rovině dlažby</t>
  </si>
  <si>
    <t>-1849002662</t>
  </si>
  <si>
    <t xml:space="preserve">Poznámka k souboru cen:_x000D_
1. Množství měrných jednotek u ceny -1185 se stanoví podle počtu řezaných dlaždic, nezávisle na jejich velikosti. 2. Položkou -1185 lze ocenit provádění více řezů na jednom kusu dlažby. </t>
  </si>
  <si>
    <t>256</t>
  </si>
  <si>
    <t>562845001</t>
  </si>
  <si>
    <t>O/07-profily dilatační AL do  podlah 1,0m</t>
  </si>
  <si>
    <t>435564946</t>
  </si>
  <si>
    <t>24*1,1 'Přepočtené koeficientem množství</t>
  </si>
  <si>
    <t>257</t>
  </si>
  <si>
    <t>998771202</t>
  </si>
  <si>
    <t>Přesun hmot pro podlahy z dlaždic stanovený procentní sazbou (%) z ceny vodorovná dopravní vzdálenost do 50 m v objektech výšky přes 6 do 12 m</t>
  </si>
  <si>
    <t>1836297929</t>
  </si>
  <si>
    <t>776</t>
  </si>
  <si>
    <t>Podlahy povlakové</t>
  </si>
  <si>
    <t>258</t>
  </si>
  <si>
    <t>776421100</t>
  </si>
  <si>
    <t>Lepení obvodových soklíků nebo lišt z plastů měkčených</t>
  </si>
  <si>
    <t>-595350307</t>
  </si>
  <si>
    <t>"1NP"(3,76+4,09+3,7+3,76+0,48)*2-(0,8+1,78*2)+(3,25+2,87+4,46+4,05+0,55)*2-(0,8*2+0,8)</t>
  </si>
  <si>
    <t>(2,98+4,88+5,4+4,58+0,3*3+0,5+0,5)*2-(1,1*2+1,19)</t>
  </si>
  <si>
    <t>"2NP"(3,64+4,46+3,14+3,8+4,36+3,22+5,8+4,92+4,92+3,36+2,9+2,13+0,260+0,3*6+3,68+2,92+5+4,3)*2-(0,8*9+0,9)</t>
  </si>
  <si>
    <t>259</t>
  </si>
  <si>
    <t>284110060</t>
  </si>
  <si>
    <t>lišta speciální soklová PVC samolepící 15 x 50 mm role 50 m</t>
  </si>
  <si>
    <t>-163994651</t>
  </si>
  <si>
    <t>"1,2NP"212,39*1,1</t>
  </si>
  <si>
    <t>260</t>
  </si>
  <si>
    <t>776511820</t>
  </si>
  <si>
    <t>Odstranění povlakových podlah lepených ručně s podložkou</t>
  </si>
  <si>
    <t>231827473</t>
  </si>
  <si>
    <t>"1.NP celé 1NP "27,99+10,83+3,2+3,05+18,06+9,25+3,11+3,17+13,96+24,73+4,74+3,57+4,93+4,55+3,57+1,34+1,2</t>
  </si>
  <si>
    <t>261</t>
  </si>
  <si>
    <t>776521100</t>
  </si>
  <si>
    <t>Montáž povlakových podlah plastových lepením bez podkladu pásů</t>
  </si>
  <si>
    <t>-1003875595</t>
  </si>
  <si>
    <t>"1NP-A3"104,82</t>
  </si>
  <si>
    <t>"2.NP-B1,B3"113,61+17,57</t>
  </si>
  <si>
    <t>262</t>
  </si>
  <si>
    <t>284110130</t>
  </si>
  <si>
    <t>PVC heterogenní protiskluzné, nášlapná vrstva 0,70 mm, R 11, zátěž 34/43, otlak do 0,05 mm, hořlavost Bfl S1</t>
  </si>
  <si>
    <t>-2097834870</t>
  </si>
  <si>
    <t>Poznámka k položce:
nášlapná vrstva 0,70 mm, R 11, zátěž 34/43, otlak do 0,05 mm, hořlavost Bfl S1</t>
  </si>
  <si>
    <t>"A3"(104,82+113,61+17,57)*1,1</t>
  </si>
  <si>
    <t>263</t>
  </si>
  <si>
    <t>998776202</t>
  </si>
  <si>
    <t>Přesun hmot pro podlahy povlakové stanovený procentní sazbou (%) z ceny vodorovná dopravní vzdálenost do 50 m v objektech výšky přes 6 do 12 m</t>
  </si>
  <si>
    <t>1974202376</t>
  </si>
  <si>
    <t>777</t>
  </si>
  <si>
    <t>Podlahy lité</t>
  </si>
  <si>
    <t>264</t>
  </si>
  <si>
    <t>777530025</t>
  </si>
  <si>
    <t>Podlahy ze stěrky brousitelné tl 3 mm</t>
  </si>
  <si>
    <t>1287410474</t>
  </si>
  <si>
    <t>"B1"42,08</t>
  </si>
  <si>
    <t>265</t>
  </si>
  <si>
    <t>777551112</t>
  </si>
  <si>
    <t>Podlahy ze stěrky silikátové s penetrací tl. 5 mm, samonivelační Nivelit plus</t>
  </si>
  <si>
    <t>-486510081</t>
  </si>
  <si>
    <t>"1NP-A3,A4"19,94+32,63</t>
  </si>
  <si>
    <t>266</t>
  </si>
  <si>
    <t>777551192</t>
  </si>
  <si>
    <t>Podlahy ze stěrky silikátové s penetrací tl. 5 mm, samonivelační Příplatek k cenám za každý další 1 mm tloušťky Nivelit plus</t>
  </si>
  <si>
    <t>1879938732</t>
  </si>
  <si>
    <t>52,57*3</t>
  </si>
  <si>
    <t>267</t>
  </si>
  <si>
    <t>998777202</t>
  </si>
  <si>
    <t>Přesun hmot pro podlahy lité stanovený procentní sazbou (%) z ceny vodorovná dopravní vzdálenost do 50 m v objektech výšky přes 6 do 12 m</t>
  </si>
  <si>
    <t>-2109017984</t>
  </si>
  <si>
    <t>781</t>
  </si>
  <si>
    <t>Dokončovací práce - obklady</t>
  </si>
  <si>
    <t>268</t>
  </si>
  <si>
    <t>781414111</t>
  </si>
  <si>
    <t>Montáž obkladů vnitřních stěn z obkladaček a dekorů (listel) pórovinových lepených flexibilním lepidlem z obkladaček pravoúhlých do 22 ks/m2</t>
  </si>
  <si>
    <t>-1821607575</t>
  </si>
  <si>
    <t>"1 NP"2,0*((2,18+1,95)*2+(1,525+1,98)*2+(2,28+1,91)*2)+1,6*(1,85+0,6+2,5+0,6+0,2+2,45+0,6)</t>
  </si>
  <si>
    <t>-(1,4+1,4+1,4)</t>
  </si>
  <si>
    <t>"2NP"2,0*((2,08+2,31)*2+(1,6+2,4)*2+(2,32+1,6)*2)+1,6*(1,8+0,6+1,8+0,6*2+1,8+0,6)</t>
  </si>
  <si>
    <t>269</t>
  </si>
  <si>
    <t>5976100001</t>
  </si>
  <si>
    <t xml:space="preserve">obkládačky keramické </t>
  </si>
  <si>
    <t>-1013084445</t>
  </si>
  <si>
    <t>118,9*1,1 'Přepočtené koeficientem množství</t>
  </si>
  <si>
    <t>270</t>
  </si>
  <si>
    <t>998781202</t>
  </si>
  <si>
    <t>Přesun hmot pro obklady keramické stanovený procentní sazbou (%) z ceny vodorovná dopravní vzdálenost do 50 m v objektech výšky přes 6 do 12 m</t>
  </si>
  <si>
    <t>61111895</t>
  </si>
  <si>
    <t>783</t>
  </si>
  <si>
    <t>Dokončovací práce - nátěry</t>
  </si>
  <si>
    <t>271</t>
  </si>
  <si>
    <t>783221111</t>
  </si>
  <si>
    <t>Nátěry kovových stavebních doplňkových konstrukcí syntetické na vzduchu schnoucí dražšími barvami (např. Düfa, …) lesklý povrch 1x antikorozní, 1x základní 1x email</t>
  </si>
  <si>
    <t>1511432796</t>
  </si>
  <si>
    <t>"D1.2.1"2,1*2,2*2+0,5*2,2*3</t>
  </si>
  <si>
    <t>"zárubně"0,65*18+0,75*4+0,1*3+1,2*6</t>
  </si>
  <si>
    <t>784</t>
  </si>
  <si>
    <t>Dokončovací práce - malby a tapety</t>
  </si>
  <si>
    <t>272</t>
  </si>
  <si>
    <t>784221101</t>
  </si>
  <si>
    <t>Malby z malířských směsí otěruvzdorných za sucha dvojnásobné, bílé za sucha otěruvzdorné dobře v místnostech výšky do 3,80 m</t>
  </si>
  <si>
    <t>1882210161</t>
  </si>
  <si>
    <t>750,428+56,6+105,742+187,985+280,84-118,9</t>
  </si>
  <si>
    <t>2 - SO 1.2-1PP,1NP,2NP</t>
  </si>
  <si>
    <t>CS ÚRS 2012 02</t>
  </si>
  <si>
    <t>-1163738448</t>
  </si>
  <si>
    <t>0,6*(4,75+4+3,8+6,15+8)</t>
  </si>
  <si>
    <t>132202102</t>
  </si>
  <si>
    <t>Hloubení rýh š do 600 mm ručním nebo pneum nářadím v nesoudržných horninách tř. 3</t>
  </si>
  <si>
    <t>594469060</t>
  </si>
  <si>
    <t>"po obvodě objektu"0,6*0,6*26,7</t>
  </si>
  <si>
    <t>"1.NP m.č. 122 o -170,celé 1NP o -250mm-výkop 100mm"0,17*(1,0*1,2+1,54*4,8+2,637*2,56)+0,1*(15,43+12,32+6,62+4,71+1,94+2,4+1,09+1,23+5,87+4,47+5,53)</t>
  </si>
  <si>
    <t>0,1*(3,15+7,77)</t>
  </si>
  <si>
    <t>"132-pod zámk dlažbu" 1,2*0,3</t>
  </si>
  <si>
    <t>"výkop 1NP+odkop soklu"10,221</t>
  </si>
  <si>
    <t>10,221</t>
  </si>
  <si>
    <t>10,221*1,9</t>
  </si>
  <si>
    <t>1443429225</t>
  </si>
  <si>
    <t>"po obvodě objektu-zpětný zásyp"9,612</t>
  </si>
  <si>
    <t>"1NP"0,95*0,3*2+0,2*0,8*2+0,45*(0,6+0,5)*0,85+0,15*0,85*1+0,1*1,4</t>
  </si>
  <si>
    <t>"2NP"0,5*1,1*2,2+0,8*0,45*1,3</t>
  </si>
  <si>
    <t>310278842</t>
  </si>
  <si>
    <t>Zazdívka otvorů ve zdivu nadzákladovém nepálenými tvárnicemi plochy přes 0,25 m2 do 1 m2 , ve zdi tl. do 300 mm</t>
  </si>
  <si>
    <t>453941297</t>
  </si>
  <si>
    <t>"komíny"3*0,15*0,15*13</t>
  </si>
  <si>
    <t>580776627</t>
  </si>
  <si>
    <t>" D.1,1.5"0,45*0,45*1,0</t>
  </si>
  <si>
    <t>"1NP"0,15*0,15*(1,2+1,2)</t>
  </si>
  <si>
    <t>"2NP"0,15*0,15*2,2</t>
  </si>
  <si>
    <t>"T.21"0,0111*1,2*4</t>
  </si>
  <si>
    <t>"T.21"0,0179*2,2*2</t>
  </si>
  <si>
    <t>"1NP-po vybouraných oknech a dveřích"(1,31*2+1,7*2+0,58*4+0,85*2)*0,3+0,2*2*6</t>
  </si>
  <si>
    <t>"2NP"0,15*2*2+0,3*2*2+0,15*2,5*2</t>
  </si>
  <si>
    <t>319202122</t>
  </si>
  <si>
    <t>Dodatečná izolace zdiva injektáží nízkotlakou metodou křemičitým roztokem, tloušťka zdiva přes 150 do 300 mm</t>
  </si>
  <si>
    <t>1683765158</t>
  </si>
  <si>
    <t>4,65</t>
  </si>
  <si>
    <t>-409270706</t>
  </si>
  <si>
    <t>4,65+4,65+5,5</t>
  </si>
  <si>
    <t>1064542559</t>
  </si>
  <si>
    <t>6+3,6</t>
  </si>
  <si>
    <t>4+6,4+4</t>
  </si>
  <si>
    <t>Příčky jednoduché z cihel děrovaných POROTHERM spojených na pero a drážku klasických na maltu MVC, pevnost cihel P 10, tl. příčky 115 mm</t>
  </si>
  <si>
    <t>"1NP"0,8*2</t>
  </si>
  <si>
    <t>"1NP"0,15*(1,2*4)</t>
  </si>
  <si>
    <t>"2NP"0,15*(2,2*2)</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</si>
  <si>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-4271 s povrchem lesklým, výšky vln 40 mm, tl. plechu 0,88 mm</t>
  </si>
  <si>
    <t>"D.1.2.5"1,25*2,8</t>
  </si>
  <si>
    <t>"D1.2.5"0,0086</t>
  </si>
  <si>
    <t>"D.1.2.5"4</t>
  </si>
  <si>
    <t>"D1.2.5"0,04576+0,02349</t>
  </si>
  <si>
    <t>130107160</t>
  </si>
  <si>
    <t>ocel profilová v jakosti 11 375 ocel profilová I IPN h=140 mm</t>
  </si>
  <si>
    <t>128622684</t>
  </si>
  <si>
    <t>Poznámka k položce:
Hmotnost: 14,40 kg/m</t>
  </si>
  <si>
    <t>"D.1.2.5"0,04576*1,08</t>
  </si>
  <si>
    <t>130104320</t>
  </si>
  <si>
    <t>ocel profilová v jakosti 11 375 ocel profilová L úhelníky rovnostranné 80 x 80 x 6 mm</t>
  </si>
  <si>
    <t>1919962909</t>
  </si>
  <si>
    <t>Poznámka k položce:
Hmotnost: 7,64 kg/m</t>
  </si>
  <si>
    <t>"D1.2.5"0,02349*1,08</t>
  </si>
  <si>
    <t>"132"1,2</t>
  </si>
  <si>
    <t>dlaždice betonové dlažba zámková (ČSN EN 1338) dlažba H-PROFIL s fazetou, 1 m2=36 kusů HBB  20 x 16,5 x 8 přírodní</t>
  </si>
  <si>
    <t>1,2*1,05</t>
  </si>
  <si>
    <t>"1NP"2,65*(2,69+3,37+4,58*4+0,44*2)+2,97*4,2*2+3,14*(1,93+4,35*2+2,6+1+1,2)+2,3*(1,2+3,6)+2,5*3,6*2+2,3*((2,67+2,43)*2+2,8+2+4,25)+2,5*(1,59+1,22)</t>
  </si>
  <si>
    <t>2,3*(1,8+1,25)-(1,8*2+1,6*6+1,4*4+1,4*2,16)</t>
  </si>
  <si>
    <t>"2NP"2,75*(2,76+3,66+5*2+5,18*2)+2,75*(3,47*2+6,51*2)+2,75*(2,8+3,6)*2+2,5*(1+2,8)-(1,05*2,05*2+1,6*4)</t>
  </si>
  <si>
    <t>"1NP"2,65*(2,69+3,37)-(1,4*1,31+1,6*1,7)</t>
  </si>
  <si>
    <t>"2NP"2,75*(2,76+3,66)-(2,37*1,7+1,61*1,7)</t>
  </si>
  <si>
    <t>612232054</t>
  </si>
  <si>
    <t>Montáž zateplení vnitřního ostění, nadpraží hl do 500 mm polyuretanovými deskami tl do 80 mm</t>
  </si>
  <si>
    <t>1959497174</t>
  </si>
  <si>
    <t>"1NP"0,5*(1,67*2+1,4+1,7*2+1,6)</t>
  </si>
  <si>
    <t>"2NP"0,5*(1,7*2+2,37+1,7*2+1,61)</t>
  </si>
  <si>
    <t>590521060</t>
  </si>
  <si>
    <t>zateplovací systémy vnitřní vnitřní zateplovací systém Remmers tepelně izolační deska z tvrzené PUR pěny, vnitřní, kapilárně aktivní, prodyšná Remmers iQ-Therm 80</t>
  </si>
  <si>
    <t>1918387905</t>
  </si>
  <si>
    <t>"1,2NP"(22,394+10,26)*1,1</t>
  </si>
  <si>
    <t>"kolem oken po výměně" 0,5*(1,31*2+1,7*2+0,58*4+1,31*2+1,7*2+2,2*2+2,141*2)</t>
  </si>
  <si>
    <t>"vybvourané dveře"0,2*2*6</t>
  </si>
  <si>
    <t>"vnitřní stěny kolem oken-odhad"9*3</t>
  </si>
  <si>
    <t>"1,2NP"22,394+9.245</t>
  </si>
  <si>
    <t>612631011</t>
  </si>
  <si>
    <t>Spárování vnitřních ploch pohledového zdiva z tvárnic nebo kamene, spárovací maltou stěn</t>
  </si>
  <si>
    <t>-984329517</t>
  </si>
  <si>
    <t>"1PP"42</t>
  </si>
  <si>
    <t>1,38*1,78+1,03*1,78+1,03*1,38+0,54*0,66*2+0,65*0,85*2+2,37*1,7*1+1*2,15+3,23*2,15</t>
  </si>
  <si>
    <t>"odhad"100</t>
  </si>
  <si>
    <t>"S2,S4-30mm"0,75*7,45+0,55*(15,1+4,8)</t>
  </si>
  <si>
    <t>Dvouskožková pružná cementová sterka</t>
  </si>
  <si>
    <t>"S4"0,55*(15,1+4,8-1,54)</t>
  </si>
  <si>
    <t>"S2"0,75*7,45</t>
  </si>
  <si>
    <t>"vnější okenní-rohové+roh s okap" 3*2+1,5+0,46*2*2+0,58*4+0,65*2*2+0,85*4+1*2+2,2*2+3,23*2+2,14*2</t>
  </si>
  <si>
    <t>kontaktní zateplovací systémy příslušenství kontaktních zateplovacích systémů lišta rohová s tkaninou - rohovník  2,5m Al 10/10 cm</t>
  </si>
  <si>
    <t>"vnější okenní-rohové+roh s okap" (3*2+0,58*4+0,85*4+2,2*2+2,14*2)*1,1</t>
  </si>
  <si>
    <t>lišta rohová Al 10/10 cm s tkaninou bal. 2,5 m s okapničkou</t>
  </si>
  <si>
    <t>"vnější okenní" (1,54+0,46*2+0,65*2+1+3,23)*1,1</t>
  </si>
  <si>
    <t>kontaktní zateplovací systémy příslušenství kontaktních zateplovacích systémů profil okenní s nepřiznanou okapnicí - Thermospoj LPE plast 2 m</t>
  </si>
  <si>
    <t>-1303321446</t>
  </si>
  <si>
    <t>Montáž omítkových profilů plastových nebo pozinkovaných, upevněných vtlačením do podkladní vrstvy nebo přibitím začišťovacích samolepících (APU lišty)</t>
  </si>
  <si>
    <t>2*(1,67*2+1,4+1,7*2+1,6+0,46*2+0,58*4+0,65*2+0,85*4+1,7*2+2,37+1,7*2+1,61+1+2,2*2+3,23+2,14*2)</t>
  </si>
  <si>
    <t>začišťovací páska okenní PVC profil 9 mm dl 1,4m</t>
  </si>
  <si>
    <t>82,74*1,1</t>
  </si>
  <si>
    <t>"vnitřní"9*2+1,7*2*3+0,95*2</t>
  </si>
  <si>
    <t>562842020</t>
  </si>
  <si>
    <t>součásti tvářené z plastů pro výrobní spotřebu ostatní profily rohové pro jádrové omítky délky 250, 275, 300 cm č. 6608 pro omítky 8 mm</t>
  </si>
  <si>
    <t>-1082690707</t>
  </si>
  <si>
    <t>30,1*1,1</t>
  </si>
  <si>
    <t>"XPS -arkýř"4,8*2,1-(0,65*0,085*2)</t>
  </si>
  <si>
    <t>deska z extrudovaného polystyrénu  XPS 300 SF 80 mm</t>
  </si>
  <si>
    <t>329867042</t>
  </si>
  <si>
    <t>"XPS -arkýř"(4,8*2,1-(0,65*0,085*2))*1,1</t>
  </si>
  <si>
    <t>"S5"(15,1+4,8)*6,75-(1,54*2,3+0,46*0,58*2+1*2,2+3,23*2,14)-(4,8*2,1)</t>
  </si>
  <si>
    <t>"S5"111,057*1,1</t>
  </si>
  <si>
    <t>(15,1+4,8)-1,54</t>
  </si>
  <si>
    <t>kontaktní zateplovací systémy příslušenství kontaktních zateplovacích systémů lišty soklové  - zakládací spodní profil U - Form s okapničkou, Al, délka 200 cm U 14 cm  0,95/200</t>
  </si>
  <si>
    <t>18,36*1,1</t>
  </si>
  <si>
    <t>kontaktní zateplovací systémy příslušenství kontaktních zateplovacích systémů hmoždinka zatloukací na zakládací lištu zápustná hlava ND 6  x 60</t>
  </si>
  <si>
    <t>18*5</t>
  </si>
  <si>
    <t>kontaktní zateplovací systémy příslušenství kontaktních zateplovacích systémů spojka soklových lišt délka 30 mm</t>
  </si>
  <si>
    <t>18/2</t>
  </si>
  <si>
    <t>kontaktní zateplovací systémy příslušenství kontaktních zateplovacích systémů vymezovací podložka pod zakládací lištu 5 mm</t>
  </si>
  <si>
    <t>Oprava vápenné nebo vápenocementové omítky vnějších ploch stupně členitosti I štukové stěn, v rozsahu opravované plochy přes 80 do 100%</t>
  </si>
  <si>
    <t xml:space="preserve">"omítka do dvora mimo zateplení" </t>
  </si>
  <si>
    <t>"S3"7,45*6,75-(1,4*1,31+1,6*1,7+2,37*1,7+1,61*1,7)</t>
  </si>
  <si>
    <t>"S1,S2,S4"1,15*(7,45+15,1+4,8)</t>
  </si>
  <si>
    <t>"S5"(15,1+4,8)*6,75-(1,54*2,3+0,46*0,58*2+1*2,2+3,23*2,14+0,65*0,85*2)</t>
  </si>
  <si>
    <t>"S2,S4"0,75*7,45+0,55*(15,1+4,8)</t>
  </si>
  <si>
    <t>"arkýř"9,97</t>
  </si>
  <si>
    <t xml:space="preserve">Mezinátěr fasádní barvou </t>
  </si>
  <si>
    <t>Nátěr k neutralizaci chem procesů v omítce</t>
  </si>
  <si>
    <t>20,653</t>
  </si>
  <si>
    <t>"S5"(15,1+4,8)*6,75-(1,54*2,3+0,46*0,58*2+1*2,2+3,23*2,14)</t>
  </si>
  <si>
    <t>"-arkýř"-((4,8*2,1)-(0,65*0,85*2))</t>
  </si>
  <si>
    <t>Mazanina z betonu prostého tl. přes 50 do 80 mm tř. C 12/15</t>
  </si>
  <si>
    <t>"1NP-podkladní beton-A 2,3,4"(6,66+19,94+32,63)*0,08</t>
  </si>
  <si>
    <t>"1NP-A2,3,4"6,66*0,053+19,94*0,*0,56+32,63*0,056</t>
  </si>
  <si>
    <t>Mazanina z betonu prostého tl. přes 50 do 80 mm tř. C 16/20</t>
  </si>
  <si>
    <t>"D1.2.5"1,25*2,8*0,08</t>
  </si>
  <si>
    <t>Mazanina z betonu prostého tl. přes 80 do 120 mm tř. C 16/20</t>
  </si>
  <si>
    <t>"podklad -strop nosníky D.1.2.5"0,15*0,2*0,15*4</t>
  </si>
  <si>
    <t>"1NP-podkladní beton-A 2,3,4"(6,66+19,94+32,63)*0,0045</t>
  </si>
  <si>
    <t>"vyrovnání parapetů " 0,45*0,65</t>
  </si>
  <si>
    <t>0,6*(4,75+4+3,8+6,15)</t>
  </si>
  <si>
    <t>Osazování zárubní nebo rámů kovových dveřních lisovaných nebo z úhelníků bez dveřních křídel, na cementovou maltu, o ploše otvoru do 2,5 m2</t>
  </si>
  <si>
    <t>"D07"1</t>
  </si>
  <si>
    <t>"D08"4</t>
  </si>
  <si>
    <t>"D09"8</t>
  </si>
  <si>
    <t>zárubně kovové zárubně ocelové pro zdění H 95 700 L/P</t>
  </si>
  <si>
    <t>zárubně kovové zárubně ocelové pro zdění H 95 800 L/P</t>
  </si>
  <si>
    <t>zárubně kovové zárubně ocelové pro zdění H 145 800 L/P</t>
  </si>
  <si>
    <t>553311760</t>
  </si>
  <si>
    <t>zárubně kovové zárubně ocelové pro zdění H 190 700 L/P</t>
  </si>
  <si>
    <t>1392075248</t>
  </si>
  <si>
    <t>zárubně kovové zárubně ocelové pro zdění H 190 900 L/P</t>
  </si>
  <si>
    <t>-413232696</t>
  </si>
  <si>
    <t>644941110</t>
  </si>
  <si>
    <t>1901022522</t>
  </si>
  <si>
    <t>stavební části z ostatních plastů mřížky větrací plastové [ASA] hranaté VM 150x200 B  bílá se síťovinou</t>
  </si>
  <si>
    <t>-227827487</t>
  </si>
  <si>
    <t>(7,5+13+2+5,5+2+2)*8</t>
  </si>
  <si>
    <t>256,000*40</t>
  </si>
  <si>
    <t>"1NP"15,43+12,32+6,62+4,71+1,94+2,4+1,09+1,23+5,87+4,47+5,53+3,15+1,2</t>
  </si>
  <si>
    <t>"2NP"18,59+13,78+9,71+1,35+1,26+2,34+1,2+1,35+6,7+10,19+6,59</t>
  </si>
  <si>
    <t>"D.1.2.5"0,2*0,15*4</t>
  </si>
  <si>
    <t>Vložky svislé do dilatačních spár z polystyrenových desek fasádních včetně dodání a osazení, v jakémkoliv zdivu přes 20 mm</t>
  </si>
  <si>
    <t>O/01-Odvětrání vodorovnéé plastovými troubami DN 110mm</t>
  </si>
  <si>
    <t>3,5</t>
  </si>
  <si>
    <t>"1NP"3,26*(1,4+0,5)</t>
  </si>
  <si>
    <t>"1NP"2,8*1,2</t>
  </si>
  <si>
    <t>"1NP"0,2*1,6*2</t>
  </si>
  <si>
    <t>"2NP"0,2*2,5*2,65</t>
  </si>
  <si>
    <t>-1800091002</t>
  </si>
  <si>
    <t>"dle D.1.1.5-rozměry dle 2.NP"0,6*0,45*1,0+1,4*0,45*1,0</t>
  </si>
  <si>
    <t>Bourání podkladů pod dlažby nebo litých celistvých podlah a mazanin betonových nebo z litého asfaltu tl. do 100 mm, plochy přes 4 m2</t>
  </si>
  <si>
    <t>"1.NP m.č. 122 o -170,celé 1NP o -250mm-výkop 100mm"0,1*(15,43+12,32+6,62+4,71+1,94+2,4+1,09+1,23+5,87+4,47+5,53+3,15+7,77+1,2)</t>
  </si>
  <si>
    <t>"132-pod zámk dlažbu" 1,2*0,1</t>
  </si>
  <si>
    <t>"2NP-222,225,224,226"0,1*(1,35+1,2+2,34+1,35)</t>
  </si>
  <si>
    <t>Bourání podkladů pod dlažby nebo litých celistvých podlah a mazanin betonových nebo z litého asfaltu tl. přes 100 mm, plochy do 4 m2</t>
  </si>
  <si>
    <t>"1.NP m.č. 115,116,121,122 o -170"0,2*(1,3*1,4+4,71+1,54*4,8+2,67*2,56)</t>
  </si>
  <si>
    <t>"dtto přeložení podlah"(42,08+1,85+5,65)*0,1</t>
  </si>
  <si>
    <t>"1.NP"1,8*1,7+0,46*0,58*2+0,95*1,3+1,6*1,7+1,4*1,31</t>
  </si>
  <si>
    <t>"2NP"1*2,2+0,95*1,3+1,61*1,7+2,37*1,7</t>
  </si>
  <si>
    <t>968062357</t>
  </si>
  <si>
    <t>Vybourání dřevěných rámů oken s křídly, dveřních zárubní, vrat, stěn, ostění nebo obkladů rámů oken s křídly dvojitých, plochy přes 4 m2</t>
  </si>
  <si>
    <t>-1273496007</t>
  </si>
  <si>
    <t>"2NP"3,23*2,14</t>
  </si>
  <si>
    <t>"1NP"1,4*3+1,6+1,8*3</t>
  </si>
  <si>
    <t>"2NP"1,6*2</t>
  </si>
  <si>
    <t>"1NP"1,4*2,65</t>
  </si>
  <si>
    <t>"D.1.2.7"64</t>
  </si>
  <si>
    <t>"strop D.1.2.5"4</t>
  </si>
  <si>
    <t>"1NP"1,2*4</t>
  </si>
  <si>
    <t>"2NP"2,2*2</t>
  </si>
  <si>
    <t>"1NP"15,43+12,32+6,62+4,71+1,94+2,4+1,09+1,23+7,77</t>
  </si>
  <si>
    <t>"2NP"18,59+13,78+9,71+1,35+1,26+2,34+1,2+1,35</t>
  </si>
  <si>
    <t>"1PP-spárování"42</t>
  </si>
  <si>
    <t>985131808</t>
  </si>
  <si>
    <t>O/24-okenní mříž 700/400</t>
  </si>
  <si>
    <t>880218894</t>
  </si>
  <si>
    <t>O/25-zařízení autonomní detekce a signalizace</t>
  </si>
  <si>
    <t>-1719344086</t>
  </si>
  <si>
    <t>57,913*10</t>
  </si>
  <si>
    <t>-450593984</t>
  </si>
  <si>
    <t>"A2,3,4"6,66+19,94+32,63</t>
  </si>
  <si>
    <t>"příplatek na vytažení 50mm +5%"59,23*0,05</t>
  </si>
  <si>
    <t>výrobky asfaltové izolační a zálivkové hmoty asfalty oxidované stavebně-izolační k penetraci suchých a očištěných podkladů pod asfaltové izolační krytiny a izolace ALP/9 bal 9 kg</t>
  </si>
  <si>
    <t>62,192*0,00035</t>
  </si>
  <si>
    <t>"příplatek na vytažení 50mm +5%"66,93*0,05</t>
  </si>
  <si>
    <t>"D.1.2.5-pod I" 0,15*0,2*4</t>
  </si>
  <si>
    <t>pásy asfaltované těžké vložka skleněná rohož BITUBITAGIT PE V60S35   (10m)</t>
  </si>
  <si>
    <t>62,697*1,15</t>
  </si>
  <si>
    <t>Izolace proti zemní vlhkosti nopovými foliemi FONDALINE základů nebo stěn pro běžné podmínky tloušťky 0,5 mm, šířky 1,0 m</t>
  </si>
  <si>
    <t>"S1"0,6*(7,45+15,1+4,8-1,54)</t>
  </si>
  <si>
    <t>711161382</t>
  </si>
  <si>
    <t>Izolace proti zemní vlhkosti nopovými foliemi FONDALINE ukončení izolace lištou provětrávací</t>
  </si>
  <si>
    <t>-2031189537</t>
  </si>
  <si>
    <t>(7,45+15,1+4,8-1,54)</t>
  </si>
  <si>
    <t>Hydroizolace S hydroizol stěrkou 2 x vrstva vč.penetrace</t>
  </si>
  <si>
    <t>"S1"0,9*(7,45+15,1+4,8)</t>
  </si>
  <si>
    <t>Dvousložková pružná cementrová stěrka,vodotěsná s vloženou tkaninou</t>
  </si>
  <si>
    <t>Přesun hmot pro izolace proti vodě, vlhkosti a plynům stanovený procentní sazbou z ceny vodorovná dopravní vzdálenost do 50 m v objektech výšky přes 6 do 12 m</t>
  </si>
  <si>
    <t>"B1,B6"42,08+5,65</t>
  </si>
  <si>
    <t>deska akustická minerální tl.60 mm</t>
  </si>
  <si>
    <t>47,73*1,08</t>
  </si>
  <si>
    <t>"1NP-podkladní beton-A 2,3,4"(6,66+19,94+32,63)</t>
  </si>
  <si>
    <t>"kročejová -B1,B5,B6"42,08+1,85+5,65</t>
  </si>
  <si>
    <t>Deska z pěnového polys_x000D_
tyrenu s grafitem 100 S 1000x500x100mm</t>
  </si>
  <si>
    <t>"1NP"(6,66+19,94+32,63)*1,1</t>
  </si>
  <si>
    <t>Deska minerální normální izolační tl.30 mm proti kročejovému hluku</t>
  </si>
  <si>
    <t>"kročejová -B1,B5,B6"49,58*1,1</t>
  </si>
  <si>
    <t>(3,37+2,68+4,58*2+1,4+4,4+1,9+1,65+3,7+1+2,67+2,56+2,8+2,01+2,7+0,91+1,59+1,22+1,81+1,37)*2</t>
  </si>
  <si>
    <t>pásek okrajový  š 80 mm tl.12 mm</t>
  </si>
  <si>
    <t>97,8*1,1</t>
  </si>
  <si>
    <t>"S1"0,6*(7,45+15,1+4,8)</t>
  </si>
  <si>
    <t>"S2-30mm"0,75*7,45</t>
  </si>
  <si>
    <t>"S4-80mm"0,55*(15,1+4,8)-1,54</t>
  </si>
  <si>
    <t>desky z lehčených plastů desky z expandovaného polystyrenu Perimeter izolační desky 1265 x 615 mm, lambda 0,034 W/m K Isover EPS PERIMETR  120 x 1250 x 600 mm</t>
  </si>
  <si>
    <t>"S1"0,6*(7,45+15,1+4,8)*1,1</t>
  </si>
  <si>
    <t>desky z lehčených plastů desky z expandovaného polystyrenu Perimeter izolační desky 1265 x 615 mm, lambda 0,034 W/m K Isover EPS PERIMETR  80 x 1250 x 600 mm</t>
  </si>
  <si>
    <t>"S4-80mm"0,55*(15,1+4,8-1,54)*1,1</t>
  </si>
  <si>
    <t>"S2-30mm"0,75*7,45*1,1</t>
  </si>
  <si>
    <t>"D1.5"0,2*0,2*4</t>
  </si>
  <si>
    <t>vlákna skleněná izolační ISOVER - strop pod nevytápěným prostorem tepelně izolační pás ISOVER DOMO izolace trámových stropů, podhledů a nepochůz.půd, DOMO 10, 100mm,   7500x1200</t>
  </si>
  <si>
    <t>0,16*1,1</t>
  </si>
  <si>
    <t>"1NP"6,66+19,94+32,63</t>
  </si>
  <si>
    <t>59,23*1,15</t>
  </si>
  <si>
    <t>Přesun hmot pro izolace tepelné stanovený procentní sazbou z ceny vodorovná dopravní vzdálenost do 50 m v objektech výšky přes 6 do 12 m</t>
  </si>
  <si>
    <t>721100902</t>
  </si>
  <si>
    <t>Zdravotechnické instalace</t>
  </si>
  <si>
    <t>-1941179102</t>
  </si>
  <si>
    <t xml:space="preserve">D.1.4.4-Elektro-silnoproud </t>
  </si>
  <si>
    <t>D.1.4.5.2-Elektro slaboproud</t>
  </si>
  <si>
    <t>-738198445</t>
  </si>
  <si>
    <t>Elektro -hromosvody</t>
  </si>
  <si>
    <t>8+15+5</t>
  </si>
  <si>
    <t>součásti pro hromosvody a uzemňování zemniče pásy zemnící 30 x 4 mm FeZn</t>
  </si>
  <si>
    <t>O/03-montáž a dodání ventolátoru axiálního nizkotlakého nástěnného</t>
  </si>
  <si>
    <t>1540922458</t>
  </si>
  <si>
    <t>-309191873</t>
  </si>
  <si>
    <t>Systém lehké plovoucí pdlahy z desek OSB tl.15+20 mm</t>
  </si>
  <si>
    <t xml:space="preserve">"1.NP-bourání-snížení podlah"15,43+12,32+6,62+4,71+1,94+2,4+1,09+1,23 </t>
  </si>
  <si>
    <t>"2NPvšechny podlahy"18,59+13,78+9,71+1,35+1,26+2,34+1,2+1,35</t>
  </si>
  <si>
    <t>Přesun hmot pro konstrukce tesařské stanovený procentní sazbou z ceny vodorovná dopravní vzdálenost do 50 m v objektech výšky přes 6 do 12 m</t>
  </si>
  <si>
    <t>"2NP"2,75*(2,8+1,5+2,9+2,9)-1,4</t>
  </si>
  <si>
    <t>"1NP"2,3*(1,81+1,2)-1,6</t>
  </si>
  <si>
    <t>"1NP"2,87*1*2</t>
  </si>
  <si>
    <t>763111717</t>
  </si>
  <si>
    <t>Příčka ze sádrokartonových desek ostatní konstrukce a práce na příčkách ze sádrokartonových desek základní penetrační nátěr</t>
  </si>
  <si>
    <t>2066010872</t>
  </si>
  <si>
    <t>(31,698+5,74)*2</t>
  </si>
  <si>
    <t>103,09</t>
  </si>
  <si>
    <t>fólie  PE B2 0,20 mm balení 2 x 50 m</t>
  </si>
  <si>
    <t>103,09*1,15</t>
  </si>
  <si>
    <t>"2NP-B5,B6"1,85+5,65</t>
  </si>
  <si>
    <t>Přesun hmot pro konstrukce montované z desek stanovený procentní sazbou z ceny vodorovná dopravní vzdálenost do 50 m v objektech výšky přes 6 do 12 m</t>
  </si>
  <si>
    <t>764111641</t>
  </si>
  <si>
    <t>Krytina ze svitků nebo z taškových tabulí z pozinkovaného plechu s povrchovou úpravou s úpravou u okapů, prostupů a výčnělků střechy rovné drážkováním ze svitků rš 670 mm, sklon střechy do 30 st.</t>
  </si>
  <si>
    <t>1913171857</t>
  </si>
  <si>
    <t>"K26,27"0,4*14,5+0,5*5</t>
  </si>
  <si>
    <t>"K/14"7</t>
  </si>
  <si>
    <t>"K/07,09,13 " 1*8+1*1+2,32*1</t>
  </si>
  <si>
    <t>"K/01,03,04,05,06"1,4*3+1,61*2+1,3*1+0,46*2+0,65*2</t>
  </si>
  <si>
    <t>Přesun hmot pro konstrukce klempířské stanovený procentní sazbou z ceny vodorovná dopravní vzdálenost do 50 m v objektech výšky přes 6 do 12 m</t>
  </si>
  <si>
    <t>766111820</t>
  </si>
  <si>
    <t>Demontáž dřevěných stěn plných</t>
  </si>
  <si>
    <t>913194798</t>
  </si>
  <si>
    <t>"2NP"2,75*2</t>
  </si>
  <si>
    <t>766411821</t>
  </si>
  <si>
    <t>Demontáž obložení stěn palubkami</t>
  </si>
  <si>
    <t>557166440</t>
  </si>
  <si>
    <t>"2NP"2,75*(2+3,1)-1,05*2,05</t>
  </si>
  <si>
    <t>766411822</t>
  </si>
  <si>
    <t>Demontáž obložení stěn podkladových roštů</t>
  </si>
  <si>
    <t>781081359</t>
  </si>
  <si>
    <t>766441822</t>
  </si>
  <si>
    <t>Demontáž parapetních desek dřevěných nebo plastových šířky přes 300 mm délky přes 1m</t>
  </si>
  <si>
    <t>-1035336714</t>
  </si>
  <si>
    <t>"1NP"1</t>
  </si>
  <si>
    <t>76661003</t>
  </si>
  <si>
    <t>O3-okno 1380/1780,dodání +montáž vč.kování</t>
  </si>
  <si>
    <t>-1387229230</t>
  </si>
  <si>
    <t>76661004</t>
  </si>
  <si>
    <t>O4-okno 1030/1780,dodání +montáž vč.kování</t>
  </si>
  <si>
    <t>-2140693745</t>
  </si>
  <si>
    <t>76661005</t>
  </si>
  <si>
    <t>O5-okno 1030/1380,dodání +montáž vč.kování</t>
  </si>
  <si>
    <t>401380843</t>
  </si>
  <si>
    <t>76661006</t>
  </si>
  <si>
    <t>O6-okno 540/860,dodání +montáž vč.kování</t>
  </si>
  <si>
    <t>1374875992</t>
  </si>
  <si>
    <t>76661007</t>
  </si>
  <si>
    <t>O7-okno 650/850,dodání +montáž vč.kování</t>
  </si>
  <si>
    <t>-505341946</t>
  </si>
  <si>
    <t>76661010</t>
  </si>
  <si>
    <t>O10-okno 1000/2160-dodání +montáž vč.kování</t>
  </si>
  <si>
    <t>1769660202</t>
  </si>
  <si>
    <t>76661011</t>
  </si>
  <si>
    <t>O11-okno 3230/2150-dodání +montáž vč.kování</t>
  </si>
  <si>
    <t>134024948</t>
  </si>
  <si>
    <t>766660717</t>
  </si>
  <si>
    <t>Montáž dveřních křídel dřevěných nebo plastových ostatní práce samozavírače na zárubeň ocelovou</t>
  </si>
  <si>
    <t>-115514462</t>
  </si>
  <si>
    <t>549172500</t>
  </si>
  <si>
    <t>samozavírače dveří hydraulické samozavírač hydraulický BRANO K 214    č. 11 zlatá bronz</t>
  </si>
  <si>
    <t>1939834802</t>
  </si>
  <si>
    <t>766666005</t>
  </si>
  <si>
    <t>D05-dveře vstupní 1570/2070 -dodání+montáž+kování včetně rámové zárubně</t>
  </si>
  <si>
    <t>921819915</t>
  </si>
  <si>
    <t>766666006</t>
  </si>
  <si>
    <t>D06-dveře vnitřní 1520/2220-repasované</t>
  </si>
  <si>
    <t>1450025188</t>
  </si>
  <si>
    <t>766666007</t>
  </si>
  <si>
    <t>D07-dveře vstupní 900/1970 -EI30 DP3-dodání+montáž+kování</t>
  </si>
  <si>
    <t>-41023898</t>
  </si>
  <si>
    <t>1+3</t>
  </si>
  <si>
    <t>4+3+1</t>
  </si>
  <si>
    <t>766666010</t>
  </si>
  <si>
    <t>D10-dveře vnitřní 1050/2050-repasované</t>
  </si>
  <si>
    <t>-1790555338</t>
  </si>
  <si>
    <t>766666011</t>
  </si>
  <si>
    <t>D11-dveře vnitřní 1050/2050-repasované</t>
  </si>
  <si>
    <t>-645543484</t>
  </si>
  <si>
    <t>766666012</t>
  </si>
  <si>
    <t>D12-dveře vnitřní 1050/2050-repasované</t>
  </si>
  <si>
    <t>-1439270240</t>
  </si>
  <si>
    <t>766694111</t>
  </si>
  <si>
    <t>Montáž ostatních truhlářských konstrukcí parapetních desek dřevěných nebo plastových šířky do 300 mm, délky do 1000 mm</t>
  </si>
  <si>
    <t>-1057366281</t>
  </si>
  <si>
    <t>"T/06"0,65*1</t>
  </si>
  <si>
    <t>"T/05, 07"0,55*2+0,65*1</t>
  </si>
  <si>
    <t>"T/04,14" 1,1*1+1,3*1</t>
  </si>
  <si>
    <t>"T/01,03,10,13,20"1,64*1+1,85*1+2,1*1+1,87*1+2,32*1</t>
  </si>
  <si>
    <t>1,64+1,85+1,3</t>
  </si>
  <si>
    <t>607941020</t>
  </si>
  <si>
    <t>výlisky z hmoty dřevovláknité a dřevotřískové parapety vnitřní dřevotřískové POSTFORMING (hnědá, bílá) rozměr: šířka x 1 m délky 260 mm</t>
  </si>
  <si>
    <t>-1455196496</t>
  </si>
  <si>
    <t>výlisky z hmoty dřevovláknité a dřevotřískové parapety vnitřní dřevotřískové POSTFORMING (hnědá, bílá) rozměr: šířka x 1 m délky 400 mm</t>
  </si>
  <si>
    <t>1,87+2,32</t>
  </si>
  <si>
    <t>výlisky z hmoty dřevovláknité a dřevotřískové parapety vnitřní dřevotřískové POSTFORMING (hnědá, bílá) rozměr: šířka x 1 m délky 500 mm</t>
  </si>
  <si>
    <t>1,1+0,55*2+0,65</t>
  </si>
  <si>
    <t>výlisky z hmoty dřevovláknité a dřevotřískové parapety vnitřní dřevotřískové POSTFORMING (hnědá, bílá) rozměr: šířka x 1 m délky 550 mm</t>
  </si>
  <si>
    <t>2,1</t>
  </si>
  <si>
    <t>1+1+2</t>
  </si>
  <si>
    <t>výrobky dřevěné doplňkové pro stavební otvory - prahy prahy dveřní dřevěné dubové, tl. 2 cm délka cm       šířka cm 72            10</t>
  </si>
  <si>
    <t>výrobky dřevěné doplňkové pro stavební otvory - prahy prahy dveřní dřevěné dubové, tl. 2 cm délka cm       šířka cm 82            10</t>
  </si>
  <si>
    <t>výrobky dřevěné doplňkové pro stavební otvory - prahy prahy dveřní dřevěné dubové, tl. 2 cm délka cm       šířka cm 92            10</t>
  </si>
  <si>
    <t>3+1</t>
  </si>
  <si>
    <t>výrobky dřevěné doplňkové pro stavební otvory - prahy prahy dveřní dřevěné dubové, tl. 2 cm délka cm       šířka cm 82            15</t>
  </si>
  <si>
    <t>výrobky dřevěné doplňkové pro stavební otvory - prahy prahy dveřní dřevěné dubové, tl. 2 cm délka cm       šířka cm 72            15</t>
  </si>
  <si>
    <t>766811109</t>
  </si>
  <si>
    <t>O/O16-dodání a montáž minikuchyně</t>
  </si>
  <si>
    <t>-903129881</t>
  </si>
  <si>
    <t>766811209</t>
  </si>
  <si>
    <t>B7-oprava schodiště +broušení,tmelení,lakování</t>
  </si>
  <si>
    <t>1487765482</t>
  </si>
  <si>
    <t>Přesun hmot pro konstrukce truhlářské stanovený procentní sazbou z ceny vodorovná dopravní vzdálenost do 50 m v objektech výšky přes 6 do 12 m</t>
  </si>
  <si>
    <t>O/O9-dodání a montáž čistící rohože 1400/1200,al.rám,</t>
  </si>
  <si>
    <t>Přesun hmot pro zámečnické konstrukce stanovený procentní sazbou z ceny vodorovná dopravní vzdálenost do 50 m v objektech výšky přes 6 do 12 m</t>
  </si>
  <si>
    <t>"1NP-A1,2"6,66</t>
  </si>
  <si>
    <t>"2NP-B5.B6"1,85+5,65</t>
  </si>
  <si>
    <t>5976141001</t>
  </si>
  <si>
    <t>dlaždice keramické slinuté neglazované mrazuvzdorné  29,8 x 29,8 x 0,8 cm</t>
  </si>
  <si>
    <t>-1366545623</t>
  </si>
  <si>
    <t>"2NP-B5,B11"1,85*1,1</t>
  </si>
  <si>
    <t>5976141005</t>
  </si>
  <si>
    <t>-1847628887</t>
  </si>
  <si>
    <t>"1NP-A2"6,66*1,1</t>
  </si>
  <si>
    <t>"B6"5,65*1,1</t>
  </si>
  <si>
    <t>"1NP-A,2"6,66</t>
  </si>
  <si>
    <t>"1NP-A2"6,66*2</t>
  </si>
  <si>
    <t>-1631763668</t>
  </si>
  <si>
    <t>Přesun hmot pro podlahy z dlaždic stanovený procentní sazbou z ceny vodorovná dopravní vzdálenost do 50 m v objektech výšky přes 6 do 12 m</t>
  </si>
  <si>
    <t>"1NP"(3,37+4,58+2,69+4,58+2,67+2,56+2,8+2,01+3,6)*2+(1,93+1,6*2)-(0,9+1,05*2+1,4+0,7*2+0,8*2)</t>
  </si>
  <si>
    <t>"2NP"(3,66+5,18+2,76+5,18+2,8+3,6)*2+(1,8+3,5+1,7+3,47+2,4+0,6+2,5)-(1,25+0,8*2+0,7*2+0,8)</t>
  </si>
  <si>
    <t>lišta speciální soklová PVC 10224 samolepící 15 x 50 mm role 50 m</t>
  </si>
  <si>
    <t>"1,2NP"112,73*1,1</t>
  </si>
  <si>
    <t>"1NP-A3,4"19,94+32,63</t>
  </si>
  <si>
    <t>"2.NP-B1,B9"42,08+16,89</t>
  </si>
  <si>
    <t>284110210</t>
  </si>
  <si>
    <t>PVC homogenní zátěžové tl. 2,00 mm, úprava PUR, třída zátěže 34/43, hořlavost Bfl S1 (Primus 2000 PUR)</t>
  </si>
  <si>
    <t>-721636549</t>
  </si>
  <si>
    <t>Poznámka k položce:
úprava PUR, třída zátěže 34/43, hořlavost Bfl S1</t>
  </si>
  <si>
    <t>"A4"32,63*1,1</t>
  </si>
  <si>
    <t>"B9"16,89*1,1</t>
  </si>
  <si>
    <t>-1600206353</t>
  </si>
  <si>
    <t>"A3"19,94*1,1</t>
  </si>
  <si>
    <t>"B1"42,8*1,1</t>
  </si>
  <si>
    <t>776590125</t>
  </si>
  <si>
    <t>Ostatní práce na nášlapných plochách úprava podkladu (materiály ve specifikaci) tmelení stěrkování vyrovnávacím tmelem</t>
  </si>
  <si>
    <t>-2041782911</t>
  </si>
  <si>
    <t>"B9"16,89</t>
  </si>
  <si>
    <t>246361100</t>
  </si>
  <si>
    <t>tmel latexový stěrkový bílý V 5010 (á 1,6 kg)</t>
  </si>
  <si>
    <t>1707096597</t>
  </si>
  <si>
    <t>16,89*0,02</t>
  </si>
  <si>
    <t>Přesun hmot pro podlahy povlakové stanovený procentní sazbou z ceny vodorovná dopravní vzdálenost do 50 m v objektech výšky přes 6 do 12 m</t>
  </si>
  <si>
    <t>Přesun hmot pro podlahy lité stanovený procentní sazbou z ceny vodorovná dopravní vzdálenost do 50 m v objektech výšky přes 6 do 12 m</t>
  </si>
  <si>
    <t>"1 NP"1,8*(1,59+1,22+1,2+0,91+1,31+0,91)*2-(0,65*0,85+1,4*4)</t>
  </si>
  <si>
    <t>"2NP"1,6*(1,45+1,4+1,2+1,4+2,8+0,9)*2-(1,4*2+1*1,6)</t>
  </si>
  <si>
    <t>44,432*1,1</t>
  </si>
  <si>
    <t>Přesun hmot pro obklady keramické stanovený procentní sazbou z ceny vodorovná dopravní vzdálenost do 50 m v objektech výšky přes 6 do 12 m</t>
  </si>
  <si>
    <t>"zárubně"0,65*11+0,75*3+1*1+1,2*2</t>
  </si>
  <si>
    <t>368,39+40,92+31,63-44,432</t>
  </si>
  <si>
    <t>103,09+74,86</t>
  </si>
  <si>
    <t>3 - SO 1.3-3.NP</t>
  </si>
  <si>
    <t>401230155</t>
  </si>
  <si>
    <t xml:space="preserve">    765 - Krytina skládaná</t>
  </si>
  <si>
    <t>-63436505</t>
  </si>
  <si>
    <t>0,2*0,9*2</t>
  </si>
  <si>
    <t>311238317</t>
  </si>
  <si>
    <t>Zdivo nosné jednovrstvé z cihel děrovaných HELUZ vnitřní, spojené na pero a drážku klasické na maltu MVC, pevnost cihel P10, tl. zdiva 300 mm</t>
  </si>
  <si>
    <t>551502474</t>
  </si>
  <si>
    <t>"dozdění zdí balkonu"4,3*1,6/2</t>
  </si>
  <si>
    <t>311238412</t>
  </si>
  <si>
    <t>Zdivo nosné jednovrstvé z cihel děrovaných HELUZ vnější, spojené na pero a drážku klasické na maltu MC, pevnost cihel P8, P10, tl. zdiva 365 mm</t>
  </si>
  <si>
    <t>448364519</t>
  </si>
  <si>
    <t>"boční stěna vikýře"4,3*1,6/2</t>
  </si>
  <si>
    <t>311238415</t>
  </si>
  <si>
    <t>Zdivo nosné jednovrstvé z cihel děrovaných HELUZ vnější, spojené na pero a drážku klasické na maltu MC, pevnost cihel P10, tl. zdiva 380 mm</t>
  </si>
  <si>
    <t>-1123205002</t>
  </si>
  <si>
    <t>"čelní stěna vilýře"(14,85-2,5)*1,55-(1*1,2+2,3*1,55+1,5*1,2*2)+2,5*0,72</t>
  </si>
  <si>
    <t>311361219</t>
  </si>
  <si>
    <t xml:space="preserve">Prefa výztuž do ložnch spár zdiva </t>
  </si>
  <si>
    <t>-599778056</t>
  </si>
  <si>
    <t>314231118</t>
  </si>
  <si>
    <t>Zdivo komínů a ventilací volně stojících z cihel pálených plných dl. 290 mm P 7 M až P 15 M, na maltu MC-15</t>
  </si>
  <si>
    <t>1805501757</t>
  </si>
  <si>
    <t>"D1.2.6-odhad"1*0,45*1,1+0,45*0,8*1,1+0,45*0,45*0,5+0,45*0,6*0,5+0,45*0,6*1</t>
  </si>
  <si>
    <t>316381111</t>
  </si>
  <si>
    <t>Komínové krycí desky z betonu tř. C 12/15 až C 16/20 s případnou konstrukční obvodovou výztuží včetně bednění, s potěrem nebo s povrchem vyhlazeným ve spádu k okrajům, bez přesahu, o tl. přes 50 do 80 mm</t>
  </si>
  <si>
    <t>-1303369732</t>
  </si>
  <si>
    <t>"D1.2.6-odhad"1*0,45+0,45*0,8+0,45*0,45+0,45*0,6+0,45*0,6</t>
  </si>
  <si>
    <t>1125959804</t>
  </si>
  <si>
    <t>0,15*0,15*(1,2*3+1,2+2,9*2+2)</t>
  </si>
  <si>
    <t>433796118</t>
  </si>
  <si>
    <t>"T.21"0,0111*(1,3*4+1,2*2+2,9*3+2*2)</t>
  </si>
  <si>
    <t>49550932</t>
  </si>
  <si>
    <t>0,15*(1,3+1,2+2,9+2)*2</t>
  </si>
  <si>
    <t>411354234</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</si>
  <si>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-4271 s povrchem pozinkovaným, výšky vln 40 mm, tl. plechu 0,88 mm</t>
  </si>
  <si>
    <t>-337756617</t>
  </si>
  <si>
    <t>"C2"4,84</t>
  </si>
  <si>
    <t>417321515</t>
  </si>
  <si>
    <t>Ztužující pásy a věnce z betonu železového (bez výztuže) tř. C 25/30</t>
  </si>
  <si>
    <t>-830404265</t>
  </si>
  <si>
    <t>"V1-D.1.2.8"0,38*0,2*20</t>
  </si>
  <si>
    <t>417351115</t>
  </si>
  <si>
    <t>Bednění bočnic ztužujících pásů a věnců včetně vzpěr zřízení</t>
  </si>
  <si>
    <t>118774413</t>
  </si>
  <si>
    <t>"V1-D.1.2.8"0,2*20*2+0,38*(2,5+1,2*3)</t>
  </si>
  <si>
    <t>417351116</t>
  </si>
  <si>
    <t>Bednění bočnic ztužujících pásů a věnců včetně vzpěr odstranění</t>
  </si>
  <si>
    <t>1720272616</t>
  </si>
  <si>
    <t>417361821</t>
  </si>
  <si>
    <t>Výztuž ztužujících pásů a věnců z betonářské oceli 10 505 (R) nebo BSt 500</t>
  </si>
  <si>
    <t>-1169247195</t>
  </si>
  <si>
    <t>"V1-D.1.2.8"0,0638</t>
  </si>
  <si>
    <t>1337856377</t>
  </si>
  <si>
    <t xml:space="preserve">"odhad-pomístné opravy"50" </t>
  </si>
  <si>
    <t>612311141</t>
  </si>
  <si>
    <t>Omítka vápenná vnitřních ploch nanášená ručně dvouvrstvá štuková, tloušťky jádrové omítky do 10 mm a tloušťky štuku do 3 mm svislých konstrukcí stěn</t>
  </si>
  <si>
    <t>-1815079851</t>
  </si>
  <si>
    <t>"m.č. 303,311"4,3*1,6/2+2,08*2+0,9*2-1*1,2+1,8*9,1-(1,5*1,2*2)</t>
  </si>
  <si>
    <t>-397145895</t>
  </si>
  <si>
    <t>0,2*((1,2*2+1,5)+(1+1,2*2)*2)</t>
  </si>
  <si>
    <t>1903352733</t>
  </si>
  <si>
    <t>1*1,2*2+1,5*1,2*2+1*1,5+2,87*1,56+1,1*1,56*2</t>
  </si>
  <si>
    <t>310946445</t>
  </si>
  <si>
    <t>"dveře+okna"(0,9+2*2)*4+(0,7+2*2)+(1+1,5*2)+(1,1+1,56*2)*2+(2,87+1,56*2)</t>
  </si>
  <si>
    <t>-1198490600</t>
  </si>
  <si>
    <t>"vnější okenní" (1*2*2+1,2*2*2)+1,8*2+2,3+(1,5*2*2+1,2*2*2)</t>
  </si>
  <si>
    <t>-430610384</t>
  </si>
  <si>
    <t>"vnější okenní" (2*1,2*4+1,8*2)*1,1</t>
  </si>
  <si>
    <t>-1086194799</t>
  </si>
  <si>
    <t>"vnější okenní" (1*2+1,5*2+2,3)*1,1</t>
  </si>
  <si>
    <t>-227443195</t>
  </si>
  <si>
    <t>"vnější okenní" (1*2+1,5*2)*1,1</t>
  </si>
  <si>
    <t>-168624794</t>
  </si>
  <si>
    <t>((1+1,2*2)*2+(1,5+1,2*2)*2)*2</t>
  </si>
  <si>
    <t>-1108780367</t>
  </si>
  <si>
    <t>29,2*1,1</t>
  </si>
  <si>
    <t>694576944</t>
  </si>
  <si>
    <t>"vnitřní"1,2*2*4</t>
  </si>
  <si>
    <t>profil rohový pro jádrové omítky č. 6610 pro omítky 10 mm</t>
  </si>
  <si>
    <t>1699057641</t>
  </si>
  <si>
    <t>9,6*1,1</t>
  </si>
  <si>
    <t>622211011</t>
  </si>
  <si>
    <t>Montáž kontaktního zateplení z polystyrenových desek nebo z kombinovaných desek na vnější stěny, tloušťky desek přes 40 do 80 mm</t>
  </si>
  <si>
    <t>-643816382</t>
  </si>
  <si>
    <t>"S7"1,74*14,85-(1*1,2*3+2,5*1,74+1,5*1,2*2)</t>
  </si>
  <si>
    <t>2837593401</t>
  </si>
  <si>
    <t>deska fasádní polystyrénová EPS 70 F 1000 x 500 x 60 mm s grafitem</t>
  </si>
  <si>
    <t>-1185010583</t>
  </si>
  <si>
    <t>14,289*1,1</t>
  </si>
  <si>
    <t>1268017461</t>
  </si>
  <si>
    <t>"S5"(3+6,5)/2*2,1+6,5*2,3/2+3,5*1,9+3,5*0,7/2+3,125*2,1</t>
  </si>
  <si>
    <t>-434685899</t>
  </si>
  <si>
    <t>"S5-sokl balkonů"31,888*1,1</t>
  </si>
  <si>
    <t>622321121</t>
  </si>
  <si>
    <t>Omítka vápenocementová vnějších ploch nanášená ručně jednovrstvá, tloušťky do 15 mm hladká stěn</t>
  </si>
  <si>
    <t>-1707683756</t>
  </si>
  <si>
    <t>"komíny-D1.2.6-odhad"2*(1+0,45)*1,1+2*(0,45+0,8)*1,1+2*(0,45+0,45)*0,5+2*(0,45+0,6)*0,5+2*(0,45+0,6)*1</t>
  </si>
  <si>
    <t>558893138</t>
  </si>
  <si>
    <t>"S5,S7"31,888+14,289</t>
  </si>
  <si>
    <t>622611103</t>
  </si>
  <si>
    <t>Ochranný nátěr vnějších omítaných ploch nanášený ručně jednonásobný, bez penetrace hydrofobizační, transparentní silikonový stěn</t>
  </si>
  <si>
    <t>-1212366794</t>
  </si>
  <si>
    <t>625981160</t>
  </si>
  <si>
    <t>Tepelná oizolace ŽB konstrukcí XPS 60mm</t>
  </si>
  <si>
    <t>9512245</t>
  </si>
  <si>
    <t>"V1-spodem v otvorech"0,38*(2,5+1,2*3+1,5*2)</t>
  </si>
  <si>
    <t>-1309541744</t>
  </si>
  <si>
    <t>-244519150</t>
  </si>
  <si>
    <t>"C2"4,84*0,08</t>
  </si>
  <si>
    <t>-1929125152</t>
  </si>
  <si>
    <t>"D07"4</t>
  </si>
  <si>
    <t>"D09"1</t>
  </si>
  <si>
    <t>-1935387016</t>
  </si>
  <si>
    <t>1805981415</t>
  </si>
  <si>
    <t>-1919911972</t>
  </si>
  <si>
    <t>1800141130</t>
  </si>
  <si>
    <t>888649117</t>
  </si>
  <si>
    <t>(3+3,5+22+13+26+2*4)*10</t>
  </si>
  <si>
    <t>1682991217</t>
  </si>
  <si>
    <t>755*40</t>
  </si>
  <si>
    <t>-1487985283</t>
  </si>
  <si>
    <t>-306188167</t>
  </si>
  <si>
    <t>15*5</t>
  </si>
  <si>
    <t>-536067625</t>
  </si>
  <si>
    <t>241,85+4,84</t>
  </si>
  <si>
    <t>607396195</t>
  </si>
  <si>
    <t>561095868</t>
  </si>
  <si>
    <t>3*(1,4+2,15*2+0,5)</t>
  </si>
  <si>
    <t>-2017057079</t>
  </si>
  <si>
    <t>3*(1,13+2,15)</t>
  </si>
  <si>
    <t>-196999336</t>
  </si>
  <si>
    <t>"m.č. 303-304,303-313"0,24*(0,8*2+0,9*2)</t>
  </si>
  <si>
    <t>1268214379</t>
  </si>
  <si>
    <t>"atika-odhad"0,3*0,3*(8,25+3,96)</t>
  </si>
  <si>
    <t>"m.č. 303,302"0,45*(0,7+0,4+0,8)*1,2+1*1,2*0,45</t>
  </si>
  <si>
    <t>237453613</t>
  </si>
  <si>
    <t>"D1.2.6-odhad"1*0,45*1,1+0,45*0,8*1,1+0,45*0,45*0,5+0,45*0,6*0,5+0,45*0,6*1*2</t>
  </si>
  <si>
    <t>1816756076</t>
  </si>
  <si>
    <t>"C1,C2"(241,85+4,84)*0,1</t>
  </si>
  <si>
    <t>968062355</t>
  </si>
  <si>
    <t>Vybourání dřevěných rámů oken s křídly, dveřních zárubní, vrat, stěn, ostění nebo obkladů rámů oken s křídly dvojitých, plochy do 2 m2</t>
  </si>
  <si>
    <t>-1556561983</t>
  </si>
  <si>
    <t>1,1*1,56*2+1*1,5+1,25*1,2</t>
  </si>
  <si>
    <t>1606976791</t>
  </si>
  <si>
    <t>2,87*1,56</t>
  </si>
  <si>
    <t>434415574</t>
  </si>
  <si>
    <t>1,8*4</t>
  </si>
  <si>
    <t>-875202862</t>
  </si>
  <si>
    <t>"m.č. 304 pro I120"2</t>
  </si>
  <si>
    <t>1711143157</t>
  </si>
  <si>
    <t>"pro mpřeklady"1,2*2</t>
  </si>
  <si>
    <t>1571314908</t>
  </si>
  <si>
    <t>1,3*2</t>
  </si>
  <si>
    <t>-1746014277</t>
  </si>
  <si>
    <t>-1218468754</t>
  </si>
  <si>
    <t>802243659</t>
  </si>
  <si>
    <t>66,262*10</t>
  </si>
  <si>
    <t>1953150032</t>
  </si>
  <si>
    <t>1055007517</t>
  </si>
  <si>
    <t>151042292</t>
  </si>
  <si>
    <t>"C1,C2-tl.60mm"241,85+4,84</t>
  </si>
  <si>
    <t>"C1-tl.140mm"241,85</t>
  </si>
  <si>
    <t>631508510</t>
  </si>
  <si>
    <t>pás tepelně izolační 14 140 mm 5000x1200 mm</t>
  </si>
  <si>
    <t>-1758790890</t>
  </si>
  <si>
    <t>"C1"241,85*1,08</t>
  </si>
  <si>
    <t>deska akustická AD 01 tl.60 mm</t>
  </si>
  <si>
    <t>1622876283</t>
  </si>
  <si>
    <t>"C1,C2"(241,85+4,84)*1,08</t>
  </si>
  <si>
    <t>-1655342049</t>
  </si>
  <si>
    <t>"m.č. 303"(2,08+3,19)*2</t>
  </si>
  <si>
    <t>1088627815</t>
  </si>
  <si>
    <t>10,54*1,1</t>
  </si>
  <si>
    <t>713131155</t>
  </si>
  <si>
    <t>Montáž tepelné izolace stěn rohožemi, pásy, deskami, dílci, bloky (izolační materiál ve specifikaci) vložením dvouvrstvě</t>
  </si>
  <si>
    <t>764421737</t>
  </si>
  <si>
    <t>"boční stěna vikýře-100+140"2*3,5</t>
  </si>
  <si>
    <t>631507940</t>
  </si>
  <si>
    <t>plsť skelná Isover  5000 x 1200 tl.100 mm</t>
  </si>
  <si>
    <t>1937649462</t>
  </si>
  <si>
    <t>3,5*1,1</t>
  </si>
  <si>
    <t>631507940.1</t>
  </si>
  <si>
    <t>plsť skelná   5000 x 1200 tl.100 mm</t>
  </si>
  <si>
    <t>1187990825</t>
  </si>
  <si>
    <t>631507960</t>
  </si>
  <si>
    <t>plsť skelná Isover  5000 x 1200 tl.140 mm</t>
  </si>
  <si>
    <t>-585100722</t>
  </si>
  <si>
    <t>631507960.1</t>
  </si>
  <si>
    <t>plsť skelná   5000 x 1200 tl.140 mm</t>
  </si>
  <si>
    <t>884469344</t>
  </si>
  <si>
    <t>713141151</t>
  </si>
  <si>
    <t>Montáž tepelné izolace střech plochých rohožemi, pásy, deskami, dílci, bloky (izolační materiál ve specifikaci) kladenými volně jednovrstvá</t>
  </si>
  <si>
    <t>-1369880958</t>
  </si>
  <si>
    <t>"arkýř"6</t>
  </si>
  <si>
    <t>391539027</t>
  </si>
  <si>
    <t>6*1,02 'Přepočtené koeficientem množství</t>
  </si>
  <si>
    <t>470976054</t>
  </si>
  <si>
    <t>713191133</t>
  </si>
  <si>
    <t>Montáž tepelné izolace stavebních konstrukcí - doplňky a konstrukční součásti podlah, stropů vrchem nebo střech překrytím fólií položenou volně s přelepením spojů</t>
  </si>
  <si>
    <t>-787307462</t>
  </si>
  <si>
    <t>"parozábrana C1,C2"241,85+4,84</t>
  </si>
  <si>
    <t>"boční stěna vikýře-odhad"3,5*2</t>
  </si>
  <si>
    <t>283292820</t>
  </si>
  <si>
    <t>folie parotěsná  N Al Speciál 170 g/m2</t>
  </si>
  <si>
    <t>2000924527</t>
  </si>
  <si>
    <t>246,69*1,15</t>
  </si>
  <si>
    <t>283292950</t>
  </si>
  <si>
    <t>membrána podstřešní  150 g/m2 s aplikovanou spojovací páskou</t>
  </si>
  <si>
    <t>1429122864</t>
  </si>
  <si>
    <t>"boční stěna vikýře-odhad"3,5*2*1,15</t>
  </si>
  <si>
    <t>-579628150</t>
  </si>
  <si>
    <t>721273153</t>
  </si>
  <si>
    <t>Ventilační hlavice z polypropylenu (PP) DN 110 (HL 810)</t>
  </si>
  <si>
    <t>1311850209</t>
  </si>
  <si>
    <t>762123110</t>
  </si>
  <si>
    <t>Montáž konstrukce stěn a příček vázaných z fošen, hranolů, hranolků, průřezové plochy do 100 cm2</t>
  </si>
  <si>
    <t>111773374</t>
  </si>
  <si>
    <t>"boční stěna vikýře-latě +hranoly-odhad"(4,5+1,5+1,2+1,0)*2</t>
  </si>
  <si>
    <t>605120010</t>
  </si>
  <si>
    <t>řezivo jehličnaté hraněné, neopracované (hranolky, hranoly) řezivo jehličnaté - hranoly do 120 cm2 hranoly jakost I</t>
  </si>
  <si>
    <t>1446234303</t>
  </si>
  <si>
    <t>8,200*0,08*0,1*1,1</t>
  </si>
  <si>
    <t>605141010</t>
  </si>
  <si>
    <t>řezivo jehličnaté drobné, neopracované (lišty a latě), (ČSN 49 1503, ČSN 49 2100) řezivo jehličnaté - latě průřez 10 - 25 cm2 latě jakost I.</t>
  </si>
  <si>
    <t>-1112271162</t>
  </si>
  <si>
    <t>8,2*0,04*0,6*1,1</t>
  </si>
  <si>
    <t>762331812</t>
  </si>
  <si>
    <t>Demontáž vázaných konstrukcí krovů sklonu do 60 st. z hranolů, hranolků, fošen, průřezové plochy přes 120 do 224 cm2</t>
  </si>
  <si>
    <t>-1924826174</t>
  </si>
  <si>
    <t>"D1.2.6+nový vikýř+arkýř"75,6+14+5+6+14</t>
  </si>
  <si>
    <t>762332131</t>
  </si>
  <si>
    <t>Montáž vázaných konstrukcí krovů střech pultových, sedlových, valbových, stanových čtvercového nebo obdélníkového půdorysu, z řeziva hraněného průřezové plochy do 120 cm2</t>
  </si>
  <si>
    <t>518519518</t>
  </si>
  <si>
    <t>"D.1.2.6-nový vikýř+stříška římsy+arkýř"23,4+15,25+4+31,5+14</t>
  </si>
  <si>
    <t>762332132</t>
  </si>
  <si>
    <t>Montáž vázaných konstrukcí krovů střech pultových, sedlových, valbových, stanových čtvercového nebo obdélníkového půdorysu, z řeziva hraněného průřezové plochy přes 120 do 224 cm2</t>
  </si>
  <si>
    <t>-1570188695</t>
  </si>
  <si>
    <t>"Nový vikýř-tab D1.2.6"58,5+17,4+25+60</t>
  </si>
  <si>
    <t>762332133</t>
  </si>
  <si>
    <t>Montáž vázaných konstrukcí krovů střech pultových, sedlových, valbových, stanových čtvercového nebo obdélníkového půdorysu, z řeziva hraněného průřezové plochy přes 224 do 288 cm2</t>
  </si>
  <si>
    <t>-337144670</t>
  </si>
  <si>
    <t>"D1.2.6"17,5+25,2+16,8</t>
  </si>
  <si>
    <t>řezivo jehličnaté hraněné, neopracované (hranolky, hranoly) řezivo jehličnaté - hranoly délka 4 - 5 m hranoly jakost I-II</t>
  </si>
  <si>
    <t>-1367185</t>
  </si>
  <si>
    <t>"D1.2.6"(6,78+0,4+0,18)*1,1</t>
  </si>
  <si>
    <t>762341027</t>
  </si>
  <si>
    <t>Bednění a laťování bednění střech rovných sklonu do 60 st. s vyřezáním otvorů z dřevoštěpkových desek OSB šroubovaných na krokve na pero a drážku, tloušťky desky 25 mm</t>
  </si>
  <si>
    <t>-462787253</t>
  </si>
  <si>
    <t>"E2,E3,římsa-D.1.2.6"75+8+9</t>
  </si>
  <si>
    <t>762342214</t>
  </si>
  <si>
    <t>Bednění a laťování montáž laťování střech jednoduchých sklonu do 60 st. při osové vzdálenosti latí přes 150 do 360 mm</t>
  </si>
  <si>
    <t>-766930650</t>
  </si>
  <si>
    <t>"E1"360</t>
  </si>
  <si>
    <t>762342441</t>
  </si>
  <si>
    <t>Bednění a laťování montáž lišt trojúhelníkových nebo kontralatí</t>
  </si>
  <si>
    <t>-1440696255</t>
  </si>
  <si>
    <t>"D1.2.6-kontralatě"360</t>
  </si>
  <si>
    <t>605141140</t>
  </si>
  <si>
    <t>řezivo jehličnaté drobné, neopracované (lišty a latě), (ČSN 49 1503, ČSN 49 2100) řezivo jehličnaté - latě střešní latě délka 4 - 5 m latě  impregnované</t>
  </si>
  <si>
    <t>-785646062</t>
  </si>
  <si>
    <t>"kontralatě"360,000*0,04*0,06*1,1</t>
  </si>
  <si>
    <t>"E1"360/0,265*0,05*0,035*1,1</t>
  </si>
  <si>
    <t>762342812</t>
  </si>
  <si>
    <t>Demontáž bednění a laťování laťování střech sklonu do 60 st. se všemi nadstřešními konstrukcemi, z latí průřezové plochy do 25 cm2 při osové vzdálenosti přes 0,22 do 0,50 m</t>
  </si>
  <si>
    <t>949573046</t>
  </si>
  <si>
    <t>"celá střecha"360</t>
  </si>
  <si>
    <t>762395000</t>
  </si>
  <si>
    <t>Spojovací prostředky krovů, bednění a laťování, nadstřešních konstrukcí svory, prkna, hřebíky, pásová ocel, vruty</t>
  </si>
  <si>
    <t>303767017</t>
  </si>
  <si>
    <t>3,565+0,072+0,216+8,096</t>
  </si>
  <si>
    <t>762511277</t>
  </si>
  <si>
    <t>Podlahové konstrukce podkladové z dřevoštěpkových desek OSB jednovrstvých šroubovaných na pero a drážku broušených, tloušťky desky 25 mm</t>
  </si>
  <si>
    <t>481021661</t>
  </si>
  <si>
    <t>"kontrolní lávka "1,2*(1,7+12,2+5,1)+0,7*1</t>
  </si>
  <si>
    <t>762525104</t>
  </si>
  <si>
    <t>Položení podlah hoblovaných na pero a drážku z palubek</t>
  </si>
  <si>
    <t>424422281</t>
  </si>
  <si>
    <t>"C1+lávka "241,85-23,5</t>
  </si>
  <si>
    <t>611899900</t>
  </si>
  <si>
    <t>podlahoviny dřevěné palubky podlahové - bez povrchové úpravy - délka 2,4 - 5 m dřevina smrk tl. x š (mm)      jakost 28 x 146               A/B</t>
  </si>
  <si>
    <t>844328339</t>
  </si>
  <si>
    <t>"doplneění -odhad 20%"218,35*0,2</t>
  </si>
  <si>
    <t>762526110</t>
  </si>
  <si>
    <t>Položení podlah položení polštářů pod podlahy osové vzdálenosti do 650 mm</t>
  </si>
  <si>
    <t>216349056</t>
  </si>
  <si>
    <t>"C1- profil-60/140"241,85</t>
  </si>
  <si>
    <t>762822110</t>
  </si>
  <si>
    <t>Montáž stropních trámů z hraněného a polohraněného řeziva s trámovými výměnami, průřezové plochy do 144 cm2</t>
  </si>
  <si>
    <t>2017928926</t>
  </si>
  <si>
    <t>"lávka-D1.1.4 "40</t>
  </si>
  <si>
    <t>-1042522121</t>
  </si>
  <si>
    <t>"trám lávky"0,06*0,14*40*1,1</t>
  </si>
  <si>
    <t>"podlaha po 625mm"(14/0,625*3,5+17,5/0,625*8,5)*0,06*0,14*1,1</t>
  </si>
  <si>
    <t>762895000</t>
  </si>
  <si>
    <t>Spojovací prostředky záklopu stropů, stropnic, podbíjení hřebíky, svory</t>
  </si>
  <si>
    <t>1693003084</t>
  </si>
  <si>
    <t>3,294</t>
  </si>
  <si>
    <t>2061452189</t>
  </si>
  <si>
    <t>-1682738566</t>
  </si>
  <si>
    <t>"boční stěna vikýře-odhad"3,5</t>
  </si>
  <si>
    <t>-680942459</t>
  </si>
  <si>
    <t>763121719</t>
  </si>
  <si>
    <t>SDK stěna předsazená montáž parotěsné zábrany</t>
  </si>
  <si>
    <t>1012003009</t>
  </si>
  <si>
    <t>"boční stěna vikýře"3,5</t>
  </si>
  <si>
    <t>fólie z plastů ostatních a speciálně upravené podstřešní a parotěsné folie parotěsné zábrany - fólie /parobrzda/ Bachl PE B2 0,20 mm bal. 2 x 50 m</t>
  </si>
  <si>
    <t>-1675657273</t>
  </si>
  <si>
    <t>"boční stěna vikýře"3,5*1,15</t>
  </si>
  <si>
    <t>1232529304</t>
  </si>
  <si>
    <t>764002413</t>
  </si>
  <si>
    <t>Montáž strukturní oddělovací rohože jakékoli rš</t>
  </si>
  <si>
    <t>-1646124249</t>
  </si>
  <si>
    <t>"E2,E3"75+8</t>
  </si>
  <si>
    <t>283292230</t>
  </si>
  <si>
    <t>fólie z plastů ostatních a speciálně upravené podstřešní a parotěsné folie fólie a rohože Dörken fólie strukturovaná pod plechovou krytinu DELTA - TRELA (1,5 x 30 m)</t>
  </si>
  <si>
    <t>-375302750</t>
  </si>
  <si>
    <t>Poznámka k položce:
8 mm vysoká strukturovaná rohož ve tvaru nopů zajišťuje permanentní omývání spodní strany plechových šárů vzduchem. Nopovaná struktura funguje jako drenážní vrstva a spolehlivě odvádí vlhkost. Díky symetrickému uspořádání nopů lze přířezy fólie DELTA-TRELA/ DELTA-TRELA LUS při řešení detailů použít bez ohledu na směr pokládky. Tenká vlákna rohože nezadržují vodu pod plechovou krytinou. Zvuk deště nebo padajících krup je tlumen až o 15 dB! Hodnota rd nosného pásu cca.0,02 m umožňuje prostup případné zbytkové vlhkosti z krokví a bednění mimo střechu.</t>
  </si>
  <si>
    <t>83*1,15</t>
  </si>
  <si>
    <t>764002821</t>
  </si>
  <si>
    <t>Demontáž klempířských konstrukcí střešního výlezu do suti</t>
  </si>
  <si>
    <t>804066285</t>
  </si>
  <si>
    <t>764002851</t>
  </si>
  <si>
    <t>Demontáž klempířských konstrukcí oplechování parapetů do suti</t>
  </si>
  <si>
    <t>1129892429</t>
  </si>
  <si>
    <t>1,1+2,87+1,1+1*3</t>
  </si>
  <si>
    <t>-1002862286</t>
  </si>
  <si>
    <t>"E2, E3-D.1.2.6"75+8</t>
  </si>
  <si>
    <t>"boční stěna vikýře-odhad"3,5*2/2</t>
  </si>
  <si>
    <t>764111645</t>
  </si>
  <si>
    <t>Krytina ze svitků nebo z taškových tabulí z pozinkovaného plechu s povrchovou úpravou s úpravou u okapů, prostupů a výčnělků střechy rovné drážkováním ze svitků rš 670 mm, sklon střechy přes 60 st.</t>
  </si>
  <si>
    <t>-288772293</t>
  </si>
  <si>
    <t>"K23"2</t>
  </si>
  <si>
    <t>764211656</t>
  </si>
  <si>
    <t>Oplechování střešních prvků z pozinkovaného plechu s povrchovou úpravou nároží větraného, včetně větracího pásu rš 500 mm</t>
  </si>
  <si>
    <t>-1574530977</t>
  </si>
  <si>
    <t>"K21"40</t>
  </si>
  <si>
    <t>764212606</t>
  </si>
  <si>
    <t>Oplechování střešních prvků z pozinkovaného plechu s povrchovou úpravou úžlabí rš 500 mm</t>
  </si>
  <si>
    <t>181334003</t>
  </si>
  <si>
    <t>"K20"40</t>
  </si>
  <si>
    <t>764212666</t>
  </si>
  <si>
    <t>Oplechování střešních prvků z pozinkovaného plechu s povrchovou úpravou okapu okapovým plechem střechy rovné rš 500 mm</t>
  </si>
  <si>
    <t>-1740869548</t>
  </si>
  <si>
    <t>"K15"82</t>
  </si>
  <si>
    <t>764213452</t>
  </si>
  <si>
    <t>Oplechování střešních prvků z pozinkovaného plechu střešního výlezu rozměru 600 x 600 mm, střechy s krytinou skládanou nebo plechovou</t>
  </si>
  <si>
    <t>1694233529</t>
  </si>
  <si>
    <t>"O/13"2</t>
  </si>
  <si>
    <t>764213455</t>
  </si>
  <si>
    <t>Oplechování střešních prvků z pozinkovaného plechu sněhový zachytávač průbežný jednotrubkový</t>
  </si>
  <si>
    <t>-1069441474</t>
  </si>
  <si>
    <t>"K19"48</t>
  </si>
  <si>
    <t>764214606</t>
  </si>
  <si>
    <t>Oplechování horních ploch zdí a nadezdívek (atik) z pozinkovaného plechu s povrchovou úpravou mechanicky kotvené rš 500 mm</t>
  </si>
  <si>
    <t>-2006552530</t>
  </si>
  <si>
    <t>"K25"26</t>
  </si>
  <si>
    <t>-642513769</t>
  </si>
  <si>
    <t>"K/14"3,5</t>
  </si>
  <si>
    <t>1091343531</t>
  </si>
  <si>
    <t xml:space="preserve">"K/7,11 "3*1+1,5*2 </t>
  </si>
  <si>
    <t>619618234</t>
  </si>
  <si>
    <t>"K/02,12"2*1,1+1*2,87</t>
  </si>
  <si>
    <t>764311603</t>
  </si>
  <si>
    <t>Lemování zdí z pozinkovaného plechu s povrchovou úpravou boční nebo horní rovné, střech s krytinou prejzovou nebo vlnitou rš 250 mm</t>
  </si>
  <si>
    <t>-1037361597</t>
  </si>
  <si>
    <t>"K18"30</t>
  </si>
  <si>
    <t>764311605</t>
  </si>
  <si>
    <t>Lemování zdí z pozinkovaného plechu s povrchovou úpravou boční nebo horní rovné, střech s krytinou prejzovou nebo vlnitou rš 400 mm</t>
  </si>
  <si>
    <t>1480180477</t>
  </si>
  <si>
    <t>"K24"15</t>
  </si>
  <si>
    <t>764314612</t>
  </si>
  <si>
    <t>Lemování prostupů z pozinkovaného plechu s povrchovou úpravou bez lišty, střech s krytinou skládanou nebo z plechu</t>
  </si>
  <si>
    <t>-1700702116</t>
  </si>
  <si>
    <t>"K22"0,4*22</t>
  </si>
  <si>
    <t>764511602</t>
  </si>
  <si>
    <t>Žlab podokapní z pozinkovaného plechu s povrchovou úpravou včetně háků a čel půlkruhový rš 330 mm</t>
  </si>
  <si>
    <t>-1613973504</t>
  </si>
  <si>
    <t>"K16"67</t>
  </si>
  <si>
    <t>764518622</t>
  </si>
  <si>
    <t>Svod z pozinkovaného plechu s upraveným povrchem včetně objímek, kolen a odskoků kruhový, průměru 100 mm</t>
  </si>
  <si>
    <t>1171168547</t>
  </si>
  <si>
    <t>"K17"45</t>
  </si>
  <si>
    <t>306280845</t>
  </si>
  <si>
    <t>765</t>
  </si>
  <si>
    <t>Krytina skládaná</t>
  </si>
  <si>
    <t>765111801</t>
  </si>
  <si>
    <t>Demontáž krytiny keramické drážkové, sklonu do 30 st. na sucho do suti</t>
  </si>
  <si>
    <t>-1501813477</t>
  </si>
  <si>
    <t>"D1.1.5"360-75</t>
  </si>
  <si>
    <t>765111811</t>
  </si>
  <si>
    <t>Demontáž krytiny keramické Příplatek k cenám za sklon přes 30 st. do suti</t>
  </si>
  <si>
    <t>1521567938</t>
  </si>
  <si>
    <t>765121010</t>
  </si>
  <si>
    <t>Dodání a montáž krytiny betonové</t>
  </si>
  <si>
    <t>-118665878</t>
  </si>
  <si>
    <t>"D.1.2.6"360</t>
  </si>
  <si>
    <t>765121201</t>
  </si>
  <si>
    <t>Montáž krytiny betonové okapové hrany s okapním větrací pásem</t>
  </si>
  <si>
    <t>1719756859</t>
  </si>
  <si>
    <t>"O/12"40</t>
  </si>
  <si>
    <t>592440350</t>
  </si>
  <si>
    <t>tašky betonové tašky  BRAMAC Originální příslušenství nezávislé na modelu - betonové střešní tašky okapní hrana pás větrací okapní - 100 mm, 1 role/5 m</t>
  </si>
  <si>
    <t>-1631420278</t>
  </si>
  <si>
    <t>Poznámka k položce:
Spotřeba: 1 role/5 m</t>
  </si>
  <si>
    <t>40/5*1,15</t>
  </si>
  <si>
    <t>765121251</t>
  </si>
  <si>
    <t>Montáž krytiny betonové hřebene na sucho vkládaným větracím pásem</t>
  </si>
  <si>
    <t>1111294606</t>
  </si>
  <si>
    <t>"O/11"18</t>
  </si>
  <si>
    <t>592440260</t>
  </si>
  <si>
    <t>pás větrací hřebene a nároží - Figaroll, 1 role/5 m</t>
  </si>
  <si>
    <t>-1978634623</t>
  </si>
  <si>
    <t>18/5*1,15</t>
  </si>
  <si>
    <t>765191011</t>
  </si>
  <si>
    <t>Montáž pojistné hydroizolační fólie kladené ve sklonu přes 20 st. volně na krokve</t>
  </si>
  <si>
    <t>-1719656093</t>
  </si>
  <si>
    <t>"E1-PD"360</t>
  </si>
  <si>
    <t>-2048880055</t>
  </si>
  <si>
    <t>360*1,15</t>
  </si>
  <si>
    <t>998765203</t>
  </si>
  <si>
    <t>Přesun hmot pro krytiny skládané stanovený procentní sazbou z ceny vodorovná dopravní vzdálenost do 50 m v objektech výšky přes 12 do 24 m</t>
  </si>
  <si>
    <t>-1514283723</t>
  </si>
  <si>
    <t>766414243</t>
  </si>
  <si>
    <t>Montáž obložení stěn plochy do 5 m2 panely obkladovými z aglomerovaných desek, plochy přes 1,50 m2</t>
  </si>
  <si>
    <t>-643159903</t>
  </si>
  <si>
    <t>"boční stěna vikýře-OSB,dle PD"3,5</t>
  </si>
  <si>
    <t>607262400</t>
  </si>
  <si>
    <t>desky dřevoštěpkové OSB 3 SE (ostrá hrana) do vlhkého prostředí, nebroušená 610 - 650 kg/m3 ostrá hrana OSB 3 SE 2500x1250x12 mm</t>
  </si>
  <si>
    <t>-268958742</t>
  </si>
  <si>
    <t>-1891798086</t>
  </si>
  <si>
    <t>76661013</t>
  </si>
  <si>
    <t>O13-okno 1500/1200,dodání +montáž vč.kování</t>
  </si>
  <si>
    <t>686654430</t>
  </si>
  <si>
    <t>76661016</t>
  </si>
  <si>
    <t>O16-prosklená stěna2870/1560,dodání +montáž vč.kování</t>
  </si>
  <si>
    <t>-585190312</t>
  </si>
  <si>
    <t>76661017</t>
  </si>
  <si>
    <t>O17-balkonové dveře1100/1540,dodání +montáž vč.kování</t>
  </si>
  <si>
    <t>270003011</t>
  </si>
  <si>
    <t>76661019</t>
  </si>
  <si>
    <t>O19-okno1000/1500,dodání +montáž vč.kování</t>
  </si>
  <si>
    <t>1439523107</t>
  </si>
  <si>
    <t>680218823</t>
  </si>
  <si>
    <t>911117241</t>
  </si>
  <si>
    <t>766671051</t>
  </si>
  <si>
    <t>Dodání a montáž střešního okna do krytiny tvarované 94 x 160 cm</t>
  </si>
  <si>
    <t>1951618411</t>
  </si>
  <si>
    <t>-907622856</t>
  </si>
  <si>
    <t>"T/17"0,9</t>
  </si>
  <si>
    <t>766694112</t>
  </si>
  <si>
    <t>Montáž ostatních truhlářských konstrukcí parapetních desek dřevěných nebo plastových šířky do 300 mm, délky přes 1000 do 1600 mm</t>
  </si>
  <si>
    <t>-1456293890</t>
  </si>
  <si>
    <t>"T/16"1,5*2</t>
  </si>
  <si>
    <t>-945747171</t>
  </si>
  <si>
    <t>"T/19"1</t>
  </si>
  <si>
    <t>607941010</t>
  </si>
  <si>
    <t>výlisky z hmoty dřevovláknité a dřevotřískové parapety vnitřní dřevotřískové POSTFORMING (hnědá, bílá) rozměr: šířka x 1 m délky 200 mm</t>
  </si>
  <si>
    <t>-1060661016</t>
  </si>
  <si>
    <t>-1303129931</t>
  </si>
  <si>
    <t>-1580354137</t>
  </si>
  <si>
    <t>"T/19"1,0</t>
  </si>
  <si>
    <t>846345919</t>
  </si>
  <si>
    <t>1+4</t>
  </si>
  <si>
    <t>-607982912</t>
  </si>
  <si>
    <t>-1274636806</t>
  </si>
  <si>
    <t>-2015468140</t>
  </si>
  <si>
    <t>717168281</t>
  </si>
  <si>
    <t>"O/07"1</t>
  </si>
  <si>
    <t>-1056236487</t>
  </si>
  <si>
    <t>1982610191</t>
  </si>
  <si>
    <t>"zárubně"0,65*1+0,1*4</t>
  </si>
  <si>
    <t>783783312</t>
  </si>
  <si>
    <t>Nátěry tesařských konstrukcí protihnilobné, protiplísňové a protipožární proti dřevokazným houbám, hmyzu a plísním preventivní dvojnásobné v exteriéru bez provedení krycího nátěru</t>
  </si>
  <si>
    <t>1837276022</t>
  </si>
  <si>
    <t>"krov"360</t>
  </si>
  <si>
    <t>"podlahy"241,85+4,84</t>
  </si>
  <si>
    <t>863311994</t>
  </si>
  <si>
    <t>50+20,98+2,14</t>
  </si>
  <si>
    <t>4 - SO 2 - Venkovní úpravy</t>
  </si>
  <si>
    <t xml:space="preserve">    2 - Zakládání</t>
  </si>
  <si>
    <t xml:space="preserve">    8 - Trubní vedení</t>
  </si>
  <si>
    <t>-279587515</t>
  </si>
  <si>
    <t>"základ plotu"0,4*1,0*2,3+0,4*1,2*1</t>
  </si>
  <si>
    <t>161101101</t>
  </si>
  <si>
    <t>Svislé přemístění výkopku bez naložení do dopravní nádoby avšak s vyprázdněním dopravní nádoby na hromadu nebo do dopravního prostředku z horniny tř. 1 až 4, při hloubce výkopu přes 1 do 2,5 m</t>
  </si>
  <si>
    <t>-101044953</t>
  </si>
  <si>
    <t>-1760417836</t>
  </si>
  <si>
    <t>1,4</t>
  </si>
  <si>
    <t>1970306228</t>
  </si>
  <si>
    <t>415647510</t>
  </si>
  <si>
    <t>1,4*1,9</t>
  </si>
  <si>
    <t>181411131</t>
  </si>
  <si>
    <t>Založení trávníku na půdě předem připravené plochy do 1000 m2 výsevem včetně utažení parkového v rovině nebo na svahu do 1:5</t>
  </si>
  <si>
    <t>1591030397</t>
  </si>
  <si>
    <t>"D32.2"41</t>
  </si>
  <si>
    <t>005724100</t>
  </si>
  <si>
    <t>osiva pícnin směsi travní balení obvykle 25 kg parková</t>
  </si>
  <si>
    <t>1866700632</t>
  </si>
  <si>
    <t>41*0,015 'Přepočtené koeficientem množství</t>
  </si>
  <si>
    <t>183111212</t>
  </si>
  <si>
    <t>Hloubení jamek pro vysazování rostlin v zemině tř.1 až 4 s výměnou půdy z 50% v rovině nebo na svahu do 1:5, objemu přes 0,002 do 0,005 m3</t>
  </si>
  <si>
    <t>-1370703055</t>
  </si>
  <si>
    <t>103715000</t>
  </si>
  <si>
    <t>hnojiva humusová substrát pro trávníky A      VL</t>
  </si>
  <si>
    <t>2069120389</t>
  </si>
  <si>
    <t>6,000*0,005</t>
  </si>
  <si>
    <t>184102110</t>
  </si>
  <si>
    <t>Výsadba dřeviny s balem do předem vyhloubené jamky se zalitím v rovině nebo na svahu do 1:5, při průměru balu do 100 mm</t>
  </si>
  <si>
    <t>1649381993</t>
  </si>
  <si>
    <t>026520265</t>
  </si>
  <si>
    <t>dřeviny okrasné listnaté šeřík obecný (Syringa vulgaris) 100 - 150 cm   prost.</t>
  </si>
  <si>
    <t>-282669597</t>
  </si>
  <si>
    <t>Zakládání</t>
  </si>
  <si>
    <t>274313611</t>
  </si>
  <si>
    <t>Základy z betonu prostého pasy betonu kamenem neprokládaného tř. C 16/20</t>
  </si>
  <si>
    <t>-1764589364</t>
  </si>
  <si>
    <t>"oplocení KB"0,4*1*2,3+0,4*1,2*1,0</t>
  </si>
  <si>
    <t>311271195</t>
  </si>
  <si>
    <t>Zdivo z cihel a tvárnic nepálených nosné z cihel betonových Příplatek k cenám za zálivku dutin tvárnic shora maltou cementovou</t>
  </si>
  <si>
    <t>-2005985413</t>
  </si>
  <si>
    <t>"výplň tvarovek KB"(1,4*2,3+1,2*(0,4+1,2+0,4))*0,5</t>
  </si>
  <si>
    <t>311361821</t>
  </si>
  <si>
    <t>Výztuž nadzákladových zdí nosných svislých nebo odkloněných od svislice, rovných nebo oblých z betonářské oceli 10 505 (R) nebo BSt 500</t>
  </si>
  <si>
    <t>1882959188</t>
  </si>
  <si>
    <t>"zeď KB"(1,4*2,3+1,2*(0,4+1,2+0,4))*0,5*0,03</t>
  </si>
  <si>
    <t>348272163</t>
  </si>
  <si>
    <t>Ploty z tvárnic betonových plotová zeď na maltu cementovou včetně spárování současně při zdění z tvarovek jednostranně štípaných, dutých barevných, tloušťka zdiva 195 mm</t>
  </si>
  <si>
    <t>1003671552</t>
  </si>
  <si>
    <t>1,4*2,3+1,2*(0,4+1,2+0,4)</t>
  </si>
  <si>
    <t>348272523</t>
  </si>
  <si>
    <t>Ploty z tvárnic betonových plotová stříška lepená mrazuvzdorným lepidlem z tvarovek hladkých nebo štípaných, sedlového tvaru barevných, tloušťka zdiva 195 mm</t>
  </si>
  <si>
    <t>-903956492</t>
  </si>
  <si>
    <t>2,3+1,2</t>
  </si>
  <si>
    <t>-1712425638</t>
  </si>
  <si>
    <t>"D2.2"63+36</t>
  </si>
  <si>
    <t>-2147206048</t>
  </si>
  <si>
    <t>591141111</t>
  </si>
  <si>
    <t>Kladení dlažby z kostek s provedením lože do tl. 50 mm, s vyplněním spár, s dvojím beraněním a se smetením přebytečného materiálu na krajnici velkých z kamene, do lože z cementové malty</t>
  </si>
  <si>
    <t>-1375710754</t>
  </si>
  <si>
    <t>"okap chodník-D2.2"16</t>
  </si>
  <si>
    <t>583801200</t>
  </si>
  <si>
    <t>výrobky lomařské a kamenické pro komunikace (kostky dlažební, krajníky a obrubníky) kostka dlažební drobná žula (skupina materiálu I/2) vel. 8/10 cm šedá  (1t = cca 5 m2)</t>
  </si>
  <si>
    <t>555707811</t>
  </si>
  <si>
    <t>Poznámka k položce:
1t = cca 5 m2</t>
  </si>
  <si>
    <t>16/5*1,1</t>
  </si>
  <si>
    <t>596211110</t>
  </si>
  <si>
    <t>Kladení dlažby z betonových zámkových dlaždic komunikací pro pěší s ložem z kameniva těženého nebo drceného tl. do 40 mm, s vyplněním spár s dvojitým hutněním, vibrováním a se smetením přebytečného materiálu na krajnici tl. 60 mm skupiny A, pro plochy do 50 m2</t>
  </si>
  <si>
    <t>1161473803</t>
  </si>
  <si>
    <t>"D2.2"36</t>
  </si>
  <si>
    <t>592450380</t>
  </si>
  <si>
    <t>dlaždice betonové dlažba zámková (ČSN EN 1338) dlažba H-PROFIL s fazetou, 1 m2=36 kusů HBB  20 x 16,5 x 6 přírodní</t>
  </si>
  <si>
    <t>2049284736</t>
  </si>
  <si>
    <t>36*1,05</t>
  </si>
  <si>
    <t>-29358506</t>
  </si>
  <si>
    <t>"D2.2"63</t>
  </si>
  <si>
    <t>1124518154</t>
  </si>
  <si>
    <t>63*1,05</t>
  </si>
  <si>
    <t>637211111</t>
  </si>
  <si>
    <t>Okapový chodník z dlaždic betonových se zalitím spár cementovou maltou do cementové malty MC-10, tl. dlaždic 40 mm</t>
  </si>
  <si>
    <t>-626311487</t>
  </si>
  <si>
    <t>"d2.2"15</t>
  </si>
  <si>
    <t>Trubní vedení</t>
  </si>
  <si>
    <t>871241110</t>
  </si>
  <si>
    <t>Montáž potrubí z plastických hmot v otevřeném výkopu, z tlakových trubek z tvrdého PVC těsněných gumovým kroužkem vnějšího průměru 90 mm</t>
  </si>
  <si>
    <t>1332035316</t>
  </si>
  <si>
    <t>916331112</t>
  </si>
  <si>
    <t>Osazení zahradního obrubníku betonového s ložem tl. od 50 do 100 mm z betonu prostého tř. C 12/15 s boční opěrou z betonu prostého tř. C 12/15</t>
  </si>
  <si>
    <t>712183685</t>
  </si>
  <si>
    <t>"D2.2-zpevněné plochy"5+19,8+16,8+5+1,5+5+10,8+3,5+1</t>
  </si>
  <si>
    <t>"okap chodník"3,2+3,6+2,4+0,4+8,5+5,5+4+3+6+0,4</t>
  </si>
  <si>
    <t>592172140</t>
  </si>
  <si>
    <t>obrubníky betonové a železobetonové obrubník záhonový šedý (přírodní)           50 x 5 x 25</t>
  </si>
  <si>
    <t>-134221222</t>
  </si>
  <si>
    <t>105,4*2*1,05</t>
  </si>
  <si>
    <t>998223011</t>
  </si>
  <si>
    <t>Přesun hmot pro pozemní komunikace s krytem dlážděným dopravní vzdálenost do 200 m jakékoliv délky objektu</t>
  </si>
  <si>
    <t>-1181185950</t>
  </si>
  <si>
    <t>711113117</t>
  </si>
  <si>
    <t>Izolace proti zemní vlhkosti natěradly a tmely za studena SCHOMBURG na ploše vodorovné V těsnicí stěrkou AQUAFIN -1K</t>
  </si>
  <si>
    <t>-135384738</t>
  </si>
  <si>
    <t>"zídka oplocení"0,4*2,3+1,2*0,4</t>
  </si>
  <si>
    <t>711113117.1</t>
  </si>
  <si>
    <t>-985184640</t>
  </si>
  <si>
    <t>766111900</t>
  </si>
  <si>
    <t>-925356922</t>
  </si>
  <si>
    <t>767111500</t>
  </si>
  <si>
    <t>Montáž stěn a příček pro zasklení z ocelových profilů, hmotnosti jednotlivých stěn do 50 kg</t>
  </si>
  <si>
    <t>-294652097</t>
  </si>
  <si>
    <t>"D2.2.2"92,62</t>
  </si>
  <si>
    <t>5 - SO 2 - Dešťová kanalizace ,zasakování</t>
  </si>
  <si>
    <t>"odvedení dešť vod"0,4*1,0*(10+4+10)</t>
  </si>
  <si>
    <t>"zasak galerie"5,4*1,4*2,0*2</t>
  </si>
  <si>
    <t>133201101</t>
  </si>
  <si>
    <t>Hloubení zapažených i nezapažených šachet s případným nutným přemístěním výkopku ve výkopišti v hornině tř. 3 do 100 m3</t>
  </si>
  <si>
    <t>5782065</t>
  </si>
  <si>
    <t>"šachta"1,5*1,5*2,6*2</t>
  </si>
  <si>
    <t>"výkop-zásyp"(39,84+11,7)-23,354</t>
  </si>
  <si>
    <t>28,186</t>
  </si>
  <si>
    <t>28,186*1,9</t>
  </si>
  <si>
    <t>-678864942</t>
  </si>
  <si>
    <t>"výkop-obsypy,galerie,šachta,lože"(39,84+11,7)-(16,281+2,1*2+2,88+2,392+0,785*2,6+0,392)</t>
  </si>
  <si>
    <t>175101201</t>
  </si>
  <si>
    <t>Obsypání objektů nad přilehlým původním terénem sypaninou z vhodných hornin 1 až 4 nebo materiálem uloženým ve vzdálenosti do 30 m od vnějšího kraje objektu pro jakoukoliv míru zhutnění bez prohození sypaniny</t>
  </si>
  <si>
    <t>963403442</t>
  </si>
  <si>
    <t>"galerie"(5,4*1,06*1,4-2,1)*2</t>
  </si>
  <si>
    <t>"šachta"(1,5*1,5*1,52-0,785*1,52)*2</t>
  </si>
  <si>
    <t>583438750</t>
  </si>
  <si>
    <t>kamenivo přírodní drcené hutné pro stavební účely PDK (drobné, hrubé a štěrkodrť) kamenivo drcené hrubé d&gt;=2 a D&lt;=45 mm (ČSN EN 13043 ) d&gt;=2 a D&gt;=4 mm (ČSN EN 12620, ČSN EN 13139 ) d&gt;=1 a D&gt;=2 mm (ČSN EN 13242) frakce   8-16   melafyr - Košťálov</t>
  </si>
  <si>
    <t>-299357806</t>
  </si>
  <si>
    <t>16,281*2,1</t>
  </si>
  <si>
    <t>175111101</t>
  </si>
  <si>
    <t>Obsypání potrubí ručně sypaninou z vhodných hornin tř. 1 až 4 nebo materiálem připraveným podél výkopu ve vzdálenosti do 3 m od jeho kraje, pro jakoukoliv hloubku výkopu a míru zhutnění bez prohození sypaniny</t>
  </si>
  <si>
    <t>-1378973638</t>
  </si>
  <si>
    <t>"odvedení dešť vod"0,4*0,3*(10+4+10)</t>
  </si>
  <si>
    <t>583312000</t>
  </si>
  <si>
    <t>kamenivo přírodní těžené pro stavební účely  PTK  (drobné, hrubé, štěrkopísky) kamenivo mimo normu štěrkopísek netříděný</t>
  </si>
  <si>
    <t>2026749049</t>
  </si>
  <si>
    <t>2,88*2 'Přepočtené koeficientem množství</t>
  </si>
  <si>
    <t>211971121</t>
  </si>
  <si>
    <t>Zřízení opláštění výplně z geotextilie odvodňovacích žeber nebo trativodů v rýze nebo zářezu se stěnami svislými nebo šikmými o sklonu přes 1:2 při rozvinuté šířce opláštění do 2,5 m</t>
  </si>
  <si>
    <t>-2030686605</t>
  </si>
  <si>
    <t>"galerie"5,4*(1,4*2+1,06*2)</t>
  </si>
  <si>
    <t>693111460</t>
  </si>
  <si>
    <t>geotextilie geotextilie netkané GEOFILTEX 63 (polypropylenová vlákna) se základní ÚV stabilizací šíře do 8,8 m 63/ 30  300 g/m2</t>
  </si>
  <si>
    <t>1376075768</t>
  </si>
  <si>
    <t>6,782</t>
  </si>
  <si>
    <t>451573111</t>
  </si>
  <si>
    <t>Lože pod potrubí, stoky a drobné objekty v otevřeném výkopu z písku a štěrkopísku do 63 mm</t>
  </si>
  <si>
    <t>-65986425</t>
  </si>
  <si>
    <t>"galerie,šachta,potrubí"0,1*(1,4*5,4+1,4*1,4+0,6*24)</t>
  </si>
  <si>
    <t>452311131</t>
  </si>
  <si>
    <t>Podkladní a zajišťovací konstrukce z betonu prostého v otevřeném výkopu desky pod potrubí, stoky a drobné objekty z betonu tř. C 12/15</t>
  </si>
  <si>
    <t>-1329325522</t>
  </si>
  <si>
    <t>"púod šachtou"1,4*1,4*0,2</t>
  </si>
  <si>
    <t>871265211</t>
  </si>
  <si>
    <t>Kanalizační potrubí z tvrdého PVC systém KG v otevřeném výkopu ve sklonu do 20 %, tuhost třídy SN 4 DN 100</t>
  </si>
  <si>
    <t>757386781</t>
  </si>
  <si>
    <t>"odvod dešť vod"10+4+10</t>
  </si>
  <si>
    <t>894811121</t>
  </si>
  <si>
    <t>Revizní šachta z tvrdého PVC v otevřeném výkopu systém RV typ přímý (DN šachty/DN trubního vedení) DN 315/200, hloubka od 910 do 1280 mm</t>
  </si>
  <si>
    <t>-2037742428</t>
  </si>
  <si>
    <t>894812412</t>
  </si>
  <si>
    <t>Revizní a čistící šachta z polypropylenu PP pro hladké trouby (např. systém KG) DN 1000 šachtové dno (DN šachty / DN trubního vedení) DN 1000/160 sběrné</t>
  </si>
  <si>
    <t>571814650</t>
  </si>
  <si>
    <t>894812434</t>
  </si>
  <si>
    <t>Revizní a čistící šachta z polypropylenu PP pro hladké trouby (např. systém KG) DN 1000 šachtová skruž, světlé hloubky 500 mm</t>
  </si>
  <si>
    <t>-55887645</t>
  </si>
  <si>
    <t>4*2</t>
  </si>
  <si>
    <t>894812451</t>
  </si>
  <si>
    <t>Revizní a čistící šachta z polypropylenu PP pro hladké trouby (např. systém KG) DN 1000 poklop (mříž) litinový s přechodovým konusem a betonovým prstencem, pro zatížení do 1,5 t</t>
  </si>
  <si>
    <t>479008346</t>
  </si>
  <si>
    <t>894812611</t>
  </si>
  <si>
    <t>Revizní a čistící šachta z polypropylenu PP vyříznutí a utěsnění otvoru ve stěně šachty DN 110</t>
  </si>
  <si>
    <t>1750238097</t>
  </si>
  <si>
    <t>895971121</t>
  </si>
  <si>
    <t>Zasakovací boxy z polypropylenu PP bez možnosti revize a čištění pro vsakování deštových vod v jednořadové galerii o celkovém objemu do 5 m3</t>
  </si>
  <si>
    <t>soubor</t>
  </si>
  <si>
    <t>-1324085037</t>
  </si>
  <si>
    <t>998276101</t>
  </si>
  <si>
    <t>Přesun hmot pro trubní vedení hloubené z trub z plastických hmot nebo sklolaminátových pro vodovody nebo kanalizace v otevřeném výkopu dopravní vzdálenost do 15 m</t>
  </si>
  <si>
    <t>1625796031</t>
  </si>
  <si>
    <t>6 - SO 3  WC pro imobilní - změna</t>
  </si>
  <si>
    <t xml:space="preserve">    741 - Elektroinstalace - silnoproud</t>
  </si>
  <si>
    <t xml:space="preserve">      D1 - </t>
  </si>
  <si>
    <t xml:space="preserve">    734 - Ústřední vytápění - armatury</t>
  </si>
  <si>
    <t xml:space="preserve">    735 - Ústřední vytápění - otopná tělesa</t>
  </si>
  <si>
    <t xml:space="preserve">    742 - Elektroinstalace - slaboproud</t>
  </si>
  <si>
    <t>741</t>
  </si>
  <si>
    <t>Elektroinstalace - silnoproud</t>
  </si>
  <si>
    <t>D1</t>
  </si>
  <si>
    <t>101105</t>
  </si>
  <si>
    <t>kabel CYKY 3x1,5</t>
  </si>
  <si>
    <t>-2085814957</t>
  </si>
  <si>
    <t>101106</t>
  </si>
  <si>
    <t>kabel CYKY 3x2,5</t>
  </si>
  <si>
    <t>2073720539</t>
  </si>
  <si>
    <t>101309</t>
  </si>
  <si>
    <t>kabel CYKY 5x10</t>
  </si>
  <si>
    <t>1503342508</t>
  </si>
  <si>
    <t>171107</t>
  </si>
  <si>
    <t>vodič CY 4 /H07V-U/</t>
  </si>
  <si>
    <t>1169955314</t>
  </si>
  <si>
    <t>171209</t>
  </si>
  <si>
    <t>vodič CYY 10</t>
  </si>
  <si>
    <t>1192908695</t>
  </si>
  <si>
    <t>190109</t>
  </si>
  <si>
    <t>kabelové oko Cu lisovací 10x6 KU</t>
  </si>
  <si>
    <t>-572122249</t>
  </si>
  <si>
    <t>199222</t>
  </si>
  <si>
    <t>svorka 3x2,5mm2 krabicová bezšroubo</t>
  </si>
  <si>
    <t>-1982431996</t>
  </si>
  <si>
    <t>199223</t>
  </si>
  <si>
    <t>svorka 4x2,5mm2 krabicová bezšroubo</t>
  </si>
  <si>
    <t>1993662913</t>
  </si>
  <si>
    <t>210010311</t>
  </si>
  <si>
    <t>krabice odbočná bez svorkovnice a zapojení(-KO68)</t>
  </si>
  <si>
    <t>2072789199</t>
  </si>
  <si>
    <t>210010321</t>
  </si>
  <si>
    <t>krabicová rozvodka vč.svorkovn.a zapojení(-KR68)</t>
  </si>
  <si>
    <t>354240654</t>
  </si>
  <si>
    <t>210010322</t>
  </si>
  <si>
    <t>krabicová rozvodka vč.svorkovn.a zapojení(-KR97)</t>
  </si>
  <si>
    <t>1321073195</t>
  </si>
  <si>
    <t>210020952</t>
  </si>
  <si>
    <t>bezpečnostní tabulka plastová</t>
  </si>
  <si>
    <t>-1879032589</t>
  </si>
  <si>
    <t>210020953</t>
  </si>
  <si>
    <t>popis štítek na kabely,přístroje,svítidla apd</t>
  </si>
  <si>
    <t>-1366114436</t>
  </si>
  <si>
    <t>210100001</t>
  </si>
  <si>
    <t>ukončení v rozvaděči vč.zapojení vodiče do 2,5mm2</t>
  </si>
  <si>
    <t>-2018452834</t>
  </si>
  <si>
    <t>210100003</t>
  </si>
  <si>
    <t>ukončení v rozvaděči vč.zapojení vodiče do 16mm2</t>
  </si>
  <si>
    <t>-1674465735</t>
  </si>
  <si>
    <t>210100101</t>
  </si>
  <si>
    <t>ukončení na svorkovnici vodič do 16mm2</t>
  </si>
  <si>
    <t>1492097584</t>
  </si>
  <si>
    <t>210100204</t>
  </si>
  <si>
    <t>ukončení šňůry do 3x4</t>
  </si>
  <si>
    <t>511403348</t>
  </si>
  <si>
    <t>210100351</t>
  </si>
  <si>
    <t>ukončení kabelu v ucpávce do P21</t>
  </si>
  <si>
    <t>-1129090799</t>
  </si>
  <si>
    <t>210110041</t>
  </si>
  <si>
    <t>spínač zapuštěný vč.zapojení 1pólový/řazení 1</t>
  </si>
  <si>
    <t>1899875569</t>
  </si>
  <si>
    <t>210110043</t>
  </si>
  <si>
    <t>přepínač zapuštěný vč.zapojení sériový/řazení 5-5A</t>
  </si>
  <si>
    <t>571100727</t>
  </si>
  <si>
    <t>210110045</t>
  </si>
  <si>
    <t>přepínač zapuštěný vč.zapojení střídavý/řazení 6</t>
  </si>
  <si>
    <t>975063445</t>
  </si>
  <si>
    <t>-34740801</t>
  </si>
  <si>
    <t>210111012</t>
  </si>
  <si>
    <t>zásuvka domovní zapuštěná vč.zapojení průběžně</t>
  </si>
  <si>
    <t>-756601612</t>
  </si>
  <si>
    <t>210190002</t>
  </si>
  <si>
    <t>rozvodnice do hmotnosti 50kg</t>
  </si>
  <si>
    <t>-878685475</t>
  </si>
  <si>
    <t>976545041</t>
  </si>
  <si>
    <t>210200032</t>
  </si>
  <si>
    <t>svítidlo LED</t>
  </si>
  <si>
    <t>-1279343865</t>
  </si>
  <si>
    <t>210201001</t>
  </si>
  <si>
    <t>svítidlo zářivkové bytové stropní/1 zdroj</t>
  </si>
  <si>
    <t>-1978148808</t>
  </si>
  <si>
    <t>210201001.1</t>
  </si>
  <si>
    <t>svítidlo zápustné/1 zdroj</t>
  </si>
  <si>
    <t>-193482174</t>
  </si>
  <si>
    <t>2126439300</t>
  </si>
  <si>
    <t>-3103960</t>
  </si>
  <si>
    <t>210201001.2</t>
  </si>
  <si>
    <t>svítidlo stropní/1 zdroj</t>
  </si>
  <si>
    <t>-85908251</t>
  </si>
  <si>
    <t>-1122809499</t>
  </si>
  <si>
    <t>210201031</t>
  </si>
  <si>
    <t>svítidlo zářivkové příložné</t>
  </si>
  <si>
    <t>1037925896</t>
  </si>
  <si>
    <t>210220321</t>
  </si>
  <si>
    <t>svorka na potrubí vč.pásku (Bernard)</t>
  </si>
  <si>
    <t>-609384587</t>
  </si>
  <si>
    <t>210800851</t>
  </si>
  <si>
    <t>vodič Cu(-CY,CYA) pevně uložený do 1x35</t>
  </si>
  <si>
    <t>-2077373518</t>
  </si>
  <si>
    <t>-1908384850</t>
  </si>
  <si>
    <t>210810048</t>
  </si>
  <si>
    <t>kabel(-CYKY) pevně uložený do 3x6/4x4/7x2,5</t>
  </si>
  <si>
    <t>-862092258</t>
  </si>
  <si>
    <t>41972100</t>
  </si>
  <si>
    <t>210810053</t>
  </si>
  <si>
    <t>kabel(-CYKY) pevně ulož.do 5x10/12x4/19x2,5/24x1,5</t>
  </si>
  <si>
    <t>1146639671</t>
  </si>
  <si>
    <t>210990001</t>
  </si>
  <si>
    <t>pomoc montáž práce nezahrnuté v cení položkách</t>
  </si>
  <si>
    <t>885829689</t>
  </si>
  <si>
    <t>218009001</t>
  </si>
  <si>
    <t>poplatek za recyklaci svítidla</t>
  </si>
  <si>
    <t>930929900</t>
  </si>
  <si>
    <t>456208296</t>
  </si>
  <si>
    <t>-798884177</t>
  </si>
  <si>
    <t>1822915664</t>
  </si>
  <si>
    <t>517289954</t>
  </si>
  <si>
    <t>1921760572</t>
  </si>
  <si>
    <t>279318990</t>
  </si>
  <si>
    <t>218009011</t>
  </si>
  <si>
    <t>poplatek za recyklaci světelného zdroje</t>
  </si>
  <si>
    <t>1420485076</t>
  </si>
  <si>
    <t>bezpečnostní tabulka plast</t>
  </si>
  <si>
    <t>-205546731</t>
  </si>
  <si>
    <t>-614686716</t>
  </si>
  <si>
    <t>295441</t>
  </si>
  <si>
    <t>svorka zemnící Bernard/ZSA16</t>
  </si>
  <si>
    <t>-1520488293</t>
  </si>
  <si>
    <t>295442</t>
  </si>
  <si>
    <t>pásek Cu ke svorce Bernard</t>
  </si>
  <si>
    <t>1657271001</t>
  </si>
  <si>
    <t>311117</t>
  </si>
  <si>
    <t>krabice univerz/rozvodka KU68-1903 vč.KO68 +S66</t>
  </si>
  <si>
    <t>-2079407495</t>
  </si>
  <si>
    <t>311316</t>
  </si>
  <si>
    <t>krabicová rozvodka KR97/5 vč.KO97V +SP96</t>
  </si>
  <si>
    <t>2125465629</t>
  </si>
  <si>
    <t>311415</t>
  </si>
  <si>
    <t>krabice univerzální KPR68/71L</t>
  </si>
  <si>
    <t>1977686580</t>
  </si>
  <si>
    <t>409820</t>
  </si>
  <si>
    <t>spínač/strojek 10A/250Vstř řaz. 1,1So</t>
  </si>
  <si>
    <t>-1830730895</t>
  </si>
  <si>
    <t>409822</t>
  </si>
  <si>
    <t>přepínač/strojek 10A/250Vstř řaz.6,6So</t>
  </si>
  <si>
    <t>851344796</t>
  </si>
  <si>
    <t>409826</t>
  </si>
  <si>
    <t>přepínač/strojek 10A/250Vstř řazení 5</t>
  </si>
  <si>
    <t>-202636921</t>
  </si>
  <si>
    <t>409829</t>
  </si>
  <si>
    <t>přepínač/strojek 10A/250Vstř řaz.6+6</t>
  </si>
  <si>
    <t>1205905867</t>
  </si>
  <si>
    <t>410101</t>
  </si>
  <si>
    <t>kryt spínače 1-duchý pro ř.1,6,7,1/0</t>
  </si>
  <si>
    <t>-136605158</t>
  </si>
  <si>
    <t>2104338280</t>
  </si>
  <si>
    <t>410102</t>
  </si>
  <si>
    <t>kryt spínače dělený pro ř.5,6+6,1/0+1/0</t>
  </si>
  <si>
    <t>1871691476</t>
  </si>
  <si>
    <t>1905198106</t>
  </si>
  <si>
    <t>410130</t>
  </si>
  <si>
    <t>SESTAVA spínač 1pól 10A/250Vstř řaz.1</t>
  </si>
  <si>
    <t>-1588752087</t>
  </si>
  <si>
    <t>410150</t>
  </si>
  <si>
    <t>SESTAVA přepínač sériový 10A/250Vstř řaz.5</t>
  </si>
  <si>
    <t>1064629775</t>
  </si>
  <si>
    <t>410151</t>
  </si>
  <si>
    <t>SESTAVA přepín střídavý 10A/250Vstř řaz.6</t>
  </si>
  <si>
    <t>-349050780</t>
  </si>
  <si>
    <t>410154</t>
  </si>
  <si>
    <t>SESTAVA přepín stříd 2-tý 10A/250Vstř ř.6+6</t>
  </si>
  <si>
    <t>398624154</t>
  </si>
  <si>
    <t>420002</t>
  </si>
  <si>
    <t>zásuvka 16A/250Vstř clonky</t>
  </si>
  <si>
    <t>-1725791957</t>
  </si>
  <si>
    <t>420091</t>
  </si>
  <si>
    <t>rámeček pro 1 přístroj</t>
  </si>
  <si>
    <t>1231090558</t>
  </si>
  <si>
    <t>-1550318359</t>
  </si>
  <si>
    <t>-2019669487</t>
  </si>
  <si>
    <t>1999744304</t>
  </si>
  <si>
    <t>2057807769</t>
  </si>
  <si>
    <t>420092</t>
  </si>
  <si>
    <t>rámeček pro 2 přístroje vodorovný</t>
  </si>
  <si>
    <t>-1945535285</t>
  </si>
  <si>
    <t>420093</t>
  </si>
  <si>
    <t>rámeček pro 3 přístroje vodorovný</t>
  </si>
  <si>
    <t>1522379264</t>
  </si>
  <si>
    <t>420094</t>
  </si>
  <si>
    <t>rámeček pro 4 přístroje vodorovný</t>
  </si>
  <si>
    <t>-1783714061</t>
  </si>
  <si>
    <t>509201</t>
  </si>
  <si>
    <t>svít venkovní 230V,LED 6W,IP54, ozn L</t>
  </si>
  <si>
    <t>1389545892</t>
  </si>
  <si>
    <t>510401</t>
  </si>
  <si>
    <t>strop svítidlo zápustné 230V,LED 30W, ozn G</t>
  </si>
  <si>
    <t>668375261</t>
  </si>
  <si>
    <t>510402</t>
  </si>
  <si>
    <t>strop svítidlo zápustné 230V,LED 15W, ozn H</t>
  </si>
  <si>
    <t>1241382247</t>
  </si>
  <si>
    <t>510402.1</t>
  </si>
  <si>
    <t>strop svítidlo zápustné 230V,LED15W,nouz ozn H/N</t>
  </si>
  <si>
    <t>1654168100</t>
  </si>
  <si>
    <t>510411</t>
  </si>
  <si>
    <t>strop svítidlo zápustné 230V,LED12W, ozn J</t>
  </si>
  <si>
    <t>834298816</t>
  </si>
  <si>
    <t>510412</t>
  </si>
  <si>
    <t>svít kruhové přisaz 230V,SMD LED 18W ozn K</t>
  </si>
  <si>
    <t>1230412721</t>
  </si>
  <si>
    <t>510412.1</t>
  </si>
  <si>
    <t>svít kruhové přisaz 230V,SMD LED18W,nouz ozn K/N</t>
  </si>
  <si>
    <t>-1608346440</t>
  </si>
  <si>
    <t>519204</t>
  </si>
  <si>
    <t>svít zář kruhové 230V,22W,IP65, ozn M</t>
  </si>
  <si>
    <t>-689581466</t>
  </si>
  <si>
    <t>592276</t>
  </si>
  <si>
    <t>zářivka 22W</t>
  </si>
  <si>
    <t>255264646</t>
  </si>
  <si>
    <t>718212</t>
  </si>
  <si>
    <t>rozvodnice RO dle výkresu a TS</t>
  </si>
  <si>
    <t>1001338115</t>
  </si>
  <si>
    <t>718213</t>
  </si>
  <si>
    <t>rozvodnice RK dle výkesu a TS</t>
  </si>
  <si>
    <t>352553885</t>
  </si>
  <si>
    <t>900001</t>
  </si>
  <si>
    <t>pomocný materiál nezahr v ceník položkách</t>
  </si>
  <si>
    <t>1369790038</t>
  </si>
  <si>
    <t>Pol46</t>
  </si>
  <si>
    <t>doprava a přesun dodávek</t>
  </si>
  <si>
    <t>62257087</t>
  </si>
  <si>
    <t>Pol47</t>
  </si>
  <si>
    <t>výchozí revize a zpráva</t>
  </si>
  <si>
    <t>360371670</t>
  </si>
  <si>
    <t>Pol48</t>
  </si>
  <si>
    <t>dokumentace skutečného provedení</t>
  </si>
  <si>
    <t>-1315397735</t>
  </si>
  <si>
    <t>Pol49</t>
  </si>
  <si>
    <t>podružný materiál</t>
  </si>
  <si>
    <t>-317198222</t>
  </si>
  <si>
    <t>721001</t>
  </si>
  <si>
    <t>připojovací potrubí DN50, polypropylen (PP-HT); včetně tvarovek; včetně dodávky a montáže</t>
  </si>
  <si>
    <t>bm</t>
  </si>
  <si>
    <t>2078640800</t>
  </si>
  <si>
    <t>721002</t>
  </si>
  <si>
    <t>připojovací potrubí DN110, polypropylen (PP-HT); včetně tvarovek; včetně dodávky a montáže</t>
  </si>
  <si>
    <t>845530383</t>
  </si>
  <si>
    <t>721003</t>
  </si>
  <si>
    <t>odpadní potrubí DN50, polypropylen (PP-HT); včetně dodávky a montáže</t>
  </si>
  <si>
    <t>1818286997</t>
  </si>
  <si>
    <t>721004</t>
  </si>
  <si>
    <t>odpadní potrubí DN110, polypropylen (PP-HT); včetně dodávky a montáže</t>
  </si>
  <si>
    <t>1318788812</t>
  </si>
  <si>
    <t>721005</t>
  </si>
  <si>
    <t>ležaté potrubí DN110, polyvinylchlorid (PVC-KG); včetně dodávky a montáže</t>
  </si>
  <si>
    <t>1015664877</t>
  </si>
  <si>
    <t>721006</t>
  </si>
  <si>
    <t>ležaté potrubí DN125, polyvinylchlorid (PVC-KG); včetně dodávky a montáže</t>
  </si>
  <si>
    <t>-753422636</t>
  </si>
  <si>
    <t>721008</t>
  </si>
  <si>
    <t>kotvení pro potrubí DN50, dle výrobce potrubí; včetně dodávky a montáže</t>
  </si>
  <si>
    <t>964526432</t>
  </si>
  <si>
    <t>721015</t>
  </si>
  <si>
    <t>koleno DN110 -45°; polyvinylchlorid (PVC-KG); včetně dodávky a montáže</t>
  </si>
  <si>
    <t>1884269140</t>
  </si>
  <si>
    <t>721017</t>
  </si>
  <si>
    <t>koleno DN125 -45°; polyvinylchlorid (PVC-KG); včetně dodávky a montáže</t>
  </si>
  <si>
    <t>-275948537</t>
  </si>
  <si>
    <t>721021</t>
  </si>
  <si>
    <t>redukce DN110/50 ; polypropylen (PP-HT); včetně dodávky a montáže</t>
  </si>
  <si>
    <t>338615050</t>
  </si>
  <si>
    <t>721023</t>
  </si>
  <si>
    <t>čistící kus DN110; polypropylen (PP-HT); včetně dodávky a montáže</t>
  </si>
  <si>
    <t>-335387996</t>
  </si>
  <si>
    <t>721024</t>
  </si>
  <si>
    <t>přivzdušňovací ventil DN110; polypropylen (PP-HT); včetně dodávky a montáže</t>
  </si>
  <si>
    <t>820874242</t>
  </si>
  <si>
    <t>721027</t>
  </si>
  <si>
    <t>revizní dvířka 300/300mm, instalační dvířka budou upravena dle povrchu stěny, za dvířky jsou uzávěry, povrch a způsob otvírání bude konzultován s investorem. ; včetně dodávky a montáže</t>
  </si>
  <si>
    <t>-1160758491</t>
  </si>
  <si>
    <t>721030</t>
  </si>
  <si>
    <t>vysekání drážky ve zdivu pro potrubí DN50 (včetně vyplnění a zednického začištění na úrověň štuku po montáži potrubí)</t>
  </si>
  <si>
    <t>1290602350</t>
  </si>
  <si>
    <t>1382898105</t>
  </si>
  <si>
    <t>721031</t>
  </si>
  <si>
    <t>vysekání drážky ve zdivu pro potrubí DN110 (včetně vyplnění a zednického začištění na úrověň štuku po montáži potrubí)</t>
  </si>
  <si>
    <t>-1482005938</t>
  </si>
  <si>
    <t>-988347875</t>
  </si>
  <si>
    <t>721033</t>
  </si>
  <si>
    <t>výkop rýhy pro potrubí</t>
  </si>
  <si>
    <t>-1446185153</t>
  </si>
  <si>
    <t>721034</t>
  </si>
  <si>
    <t>pískový podsyp a obsyp potrubí - zrnitost 8-22mm; podsyp 0,1m pod potrubí, obsyp do výšky 0,2m nad potrubí</t>
  </si>
  <si>
    <t>1636332248</t>
  </si>
  <si>
    <t>721035</t>
  </si>
  <si>
    <t>zához výkopu potrubí vytěženou zeminou</t>
  </si>
  <si>
    <t>1140650597</t>
  </si>
  <si>
    <t>721036</t>
  </si>
  <si>
    <t>hutnění zásypu potrubí, dle. ČSN 733050</t>
  </si>
  <si>
    <t>289888170</t>
  </si>
  <si>
    <t>721037</t>
  </si>
  <si>
    <t>odvoz přebytečného výkopku z rýhy pro potrubí</t>
  </si>
  <si>
    <t>-1750790367</t>
  </si>
  <si>
    <t>721038</t>
  </si>
  <si>
    <t>vybourání podlahy 1.NP v místě výkopu; včetně podkladových vrstev</t>
  </si>
  <si>
    <t>1971181462</t>
  </si>
  <si>
    <t>721039</t>
  </si>
  <si>
    <t>vyspravení podlahy 1.NP v místě výkopu; včetně podkladových vrstev</t>
  </si>
  <si>
    <t>-930361331</t>
  </si>
  <si>
    <t>722001</t>
  </si>
  <si>
    <t>potrubí studené vody PPR PN16 20x2,8, izolované (tl.13mm); včetně dodávky a montáže</t>
  </si>
  <si>
    <t>-1112094806</t>
  </si>
  <si>
    <t>722004</t>
  </si>
  <si>
    <t>potrubí teplé vody PPR PN16 20x2,8, izolované (tl.13mm); včetně dodávky a montáže</t>
  </si>
  <si>
    <t>1995507361</t>
  </si>
  <si>
    <t>722006</t>
  </si>
  <si>
    <t>kotvení plastového potrubí D20, dle výrobce potrubí; včetně dodávky a montáže</t>
  </si>
  <si>
    <t>1853285870</t>
  </si>
  <si>
    <t>722015</t>
  </si>
  <si>
    <t>vysekání drážky ve zdivu pro izolované plastové potrubí D20 (včetně vyplnění a zednického začištění na úrověň štuku po montáži potrubí)</t>
  </si>
  <si>
    <t>-1302158255</t>
  </si>
  <si>
    <t>725001</t>
  </si>
  <si>
    <t>WCz - kombi záchodová mísa s zadním šikmým odpadem; keramická bílá, s hlubokým dvojčinným splachováním, bílá sedátko z trvzeného plastu s antibakteriální úpravou, spojovací a kotvící materiál (včetně osazení zař. předmětu a napojení na rozvody vody a kanalizace)</t>
  </si>
  <si>
    <t>-2051556911</t>
  </si>
  <si>
    <t>725002</t>
  </si>
  <si>
    <t>U- umyvadlo keramické bíléy; stojánková tlačná baterie s keramickou kartuší; odpadní ventil 5/4"pro umyvadla se zátkou a řetízkem, šroub dlouhý(60mm), připojovací závit 5/4", sifon nerez(včetně osazení zař. předmětu a napojení na rozvody vody a kanalizace)</t>
  </si>
  <si>
    <t>-2047183380</t>
  </si>
  <si>
    <t>725006</t>
  </si>
  <si>
    <t>WCi - kombi záchodová mísa spro imobilní; keramická bílá, s hlubokým dvojčinným splachováním, bílá sedátko z trvzeného plastu s antibakteriální úpravou, spojovací a kotvící materiál (včetně osazení zař. předmětu a napojení na rozvody vody a kanalizace)</t>
  </si>
  <si>
    <t>-536851879</t>
  </si>
  <si>
    <t>725007</t>
  </si>
  <si>
    <t>Ui- umyvadlo keramické bílé pro imobilní; stojánková tlačná baterie s keramickou kartuší; odpadní ventil 5/4"pro umyvadla se zátkou a řetízkem, šroub dlouhý(60mm), připojovací závit 5/4", sifon podomítkový(včetně osazení zař. předmětu a napojení na rozvody vody a kanalizace)</t>
  </si>
  <si>
    <t>311739439</t>
  </si>
  <si>
    <t>734</t>
  </si>
  <si>
    <t>Ústřední vytápění - armatury</t>
  </si>
  <si>
    <t>734221683</t>
  </si>
  <si>
    <t>Termostatická hlavice kapalinová PN 10 do 110°C s vestavěným čidlem</t>
  </si>
  <si>
    <t>-1794750739</t>
  </si>
  <si>
    <t>Poznámka k položce:
Ventily regulační závitové hlavice termostatické, pro ovládání ventilů PN 10 do 110 st.C kapalinové s vestavěným čidlem (R 456)</t>
  </si>
  <si>
    <t>734221R03</t>
  </si>
  <si>
    <t>Vyregulování termostatických ventilů</t>
  </si>
  <si>
    <t>398116292</t>
  </si>
  <si>
    <t>Poznámka k položce:
Vyregulování termostatických ventilů</t>
  </si>
  <si>
    <t>734261406</t>
  </si>
  <si>
    <t>Armatura připojovací přímá G 1/2x18 PN 10 do 110°C radiátorů typu VK</t>
  </si>
  <si>
    <t>-267007693</t>
  </si>
  <si>
    <t>Poznámka k položce:
Šroubení připojovací armatury radiátorů typu VK (ventil kompakt) PN 10 do 110 st.C, regulační uzavíratelné přímé (R 383 ) G 1/2 x 18</t>
  </si>
  <si>
    <t>735</t>
  </si>
  <si>
    <t>Ústřední vytápění - otopná tělesa</t>
  </si>
  <si>
    <t>735152174</t>
  </si>
  <si>
    <t>Otopné těleso panelové se spodním připojením typ 10 VK výška/délka 600/700 mm</t>
  </si>
  <si>
    <t>2024896572</t>
  </si>
  <si>
    <t>Poznámka k položce:
Otopná tělesa panelová VK se spodním připojením typ 10 výšky tělesa 600 mm, délky 700 mm</t>
  </si>
  <si>
    <t>742</t>
  </si>
  <si>
    <t>Elektroinstalace - slaboproud</t>
  </si>
  <si>
    <t>741110015</t>
  </si>
  <si>
    <t>Montáž trubek elektroinstalačních s nasunutím nebo našroubováním do krabic plastových tuhých, uložených pevně, vnější D přes 16 do 23 mm</t>
  </si>
  <si>
    <t>-297486393</t>
  </si>
  <si>
    <t>7 - Položkové rozpočty řemesel</t>
  </si>
  <si>
    <t>Soupis:</t>
  </si>
  <si>
    <t>1 - ZTI-D143-byty</t>
  </si>
  <si>
    <t xml:space="preserve">    721 - Kanalizace</t>
  </si>
  <si>
    <t xml:space="preserve">    722 - Vodovod</t>
  </si>
  <si>
    <t xml:space="preserve">    725 - Zařizovací předměty</t>
  </si>
  <si>
    <t>Kanalizace</t>
  </si>
  <si>
    <t>-282068627</t>
  </si>
  <si>
    <t>připojovací potrubí DN75, polypropylen (PP-HT); včetně tvarovek; včetně dodávky a montáže</t>
  </si>
  <si>
    <t>-956414173</t>
  </si>
  <si>
    <t>561371119</t>
  </si>
  <si>
    <t>329325656</t>
  </si>
  <si>
    <t>2109859352</t>
  </si>
  <si>
    <t>1255256829</t>
  </si>
  <si>
    <t>721007</t>
  </si>
  <si>
    <t>chránička - potrubí DN250, polyvinylchlorid (PVC-KG); včetně dodávky a montáže</t>
  </si>
  <si>
    <t>-460992562</t>
  </si>
  <si>
    <t>-1789638638</t>
  </si>
  <si>
    <t>721009</t>
  </si>
  <si>
    <t>kotvení pro potrubí DN75, dle výrobce potrubí; včetně dodávky a montáže</t>
  </si>
  <si>
    <t>-20466372</t>
  </si>
  <si>
    <t>721010</t>
  </si>
  <si>
    <t>kotvení pro potrubí DN110, dle výrobce potrubí; včetně dodávky a montáže</t>
  </si>
  <si>
    <t>1485097510</t>
  </si>
  <si>
    <t>721011</t>
  </si>
  <si>
    <t>připojovací koleno pro umyvadlo DN50/40; polypropylen (PP-HT); včetně dodávky a montáže</t>
  </si>
  <si>
    <t>-1692960240</t>
  </si>
  <si>
    <t>721012</t>
  </si>
  <si>
    <t>připojovací koleno pro dřez DN50/50; polypropylen (PP-HT); včetně dodávky a montáže</t>
  </si>
  <si>
    <t>-1352017639</t>
  </si>
  <si>
    <t>721013</t>
  </si>
  <si>
    <t>koleno DN50 -45°; polypropylen (PP-HT); včetně dodávky a montáže</t>
  </si>
  <si>
    <t>1191205261</t>
  </si>
  <si>
    <t>721014</t>
  </si>
  <si>
    <t>koleno DN50 -87°; polypropylen (PP-HT); včetně dodávky a montáže</t>
  </si>
  <si>
    <t>1016172245</t>
  </si>
  <si>
    <t>koleno DN110 -45°; polypropylen (PP-HT); včetně dodávky a montáže</t>
  </si>
  <si>
    <t>1412346057</t>
  </si>
  <si>
    <t>721016</t>
  </si>
  <si>
    <t>koleno DN110 -87°; polypropylen (PP-HT); včetně dodávky a montáže</t>
  </si>
  <si>
    <t>-1858959561</t>
  </si>
  <si>
    <t>1953419298</t>
  </si>
  <si>
    <t>721018</t>
  </si>
  <si>
    <t>odbočka DN110/50-87°; polypropylen (PP-HT); včetně dodávky a montáže</t>
  </si>
  <si>
    <t>-1085568717</t>
  </si>
  <si>
    <t>721019</t>
  </si>
  <si>
    <t>odbočka DN110/110-87°; polypropylen (PP-HT); včetně dodávky a montáže</t>
  </si>
  <si>
    <t>-310579997</t>
  </si>
  <si>
    <t>721020</t>
  </si>
  <si>
    <t>dvojitá odbočka DN110/50/50-87°; polypropylen (PP-HT); včetně dodávky a montáže</t>
  </si>
  <si>
    <t>-1332017325</t>
  </si>
  <si>
    <t>dvojitá odbočka DN110/75/75-87°; polypropylen (PP-HT); včetně dodávky a montáže</t>
  </si>
  <si>
    <t>1116613441</t>
  </si>
  <si>
    <t>721022</t>
  </si>
  <si>
    <t>dvojitá odbočka DN110/110/110-67°; polypropylen (PP-HT); včetně dodávky a montáže</t>
  </si>
  <si>
    <t>2131558518</t>
  </si>
  <si>
    <t>odbočka DN125/125-45°; polyvinylchlorid (PVC-KG); včetně dodávky a montáže</t>
  </si>
  <si>
    <t>-1166105459</t>
  </si>
  <si>
    <t>redukce DN125/110; polyvinylchlorid (PVC-KG); včetně dodávky a montáže</t>
  </si>
  <si>
    <t>-1045694391</t>
  </si>
  <si>
    <t>721025</t>
  </si>
  <si>
    <t>1178742600</t>
  </si>
  <si>
    <t>721026</t>
  </si>
  <si>
    <t>větrací hlavice DN110; polypropylen (PP-HT); kompatibilní se stáv. střešní krytinou; včetně dodávky a montáže</t>
  </si>
  <si>
    <t>2076250523</t>
  </si>
  <si>
    <t>koleno pro připojení WC a výlevky DN110 s kulovým kloubem nastavitelným od 0 - 90°; včetně dodávky a montáže</t>
  </si>
  <si>
    <t>1527224997</t>
  </si>
  <si>
    <t>721028</t>
  </si>
  <si>
    <t>podomítková zápachová uzávěrka DN50 s vyjímatelnou vložkou tvořící zápachový uzávěr; včetně dodávky a montáže</t>
  </si>
  <si>
    <t>842871626</t>
  </si>
  <si>
    <t>721029</t>
  </si>
  <si>
    <t>Podlahová vpust DN110 se svislým odtokem, pevným izolačním límcem, sifonovou vložkou PRIMUS, s plastovým výškově stavitelným nástavcem s rámečkem 14 - 70mm / 123 x 123mm a mřížkou z nerezové oceli 115x115mm.; včetně dodávky a montáže</t>
  </si>
  <si>
    <t>-237591605</t>
  </si>
  <si>
    <t>-973259557</t>
  </si>
  <si>
    <t>požární ucpávka pro potrubí DN110</t>
  </si>
  <si>
    <t>574030747</t>
  </si>
  <si>
    <t>721032</t>
  </si>
  <si>
    <t>zkouška těsnosti potrubí</t>
  </si>
  <si>
    <t>1965407547</t>
  </si>
  <si>
    <t>-1358379830</t>
  </si>
  <si>
    <t>vysekání drážky ve zdivu pro potrubí DN75 (včetně vyplnění a zednického začištění na úrověň štuku po montáži potrubí)</t>
  </si>
  <si>
    <t>1107844878</t>
  </si>
  <si>
    <t>2143024570</t>
  </si>
  <si>
    <t>vrtaný prostup DN50 (včetně vyplnění a zednického začištění na úrověň štuku po montáži potrubí)</t>
  </si>
  <si>
    <t>-301602148</t>
  </si>
  <si>
    <t>1581258506</t>
  </si>
  <si>
    <t>1192883907</t>
  </si>
  <si>
    <t>850547922</t>
  </si>
  <si>
    <t>721040</t>
  </si>
  <si>
    <t>-2106146819</t>
  </si>
  <si>
    <t>721041</t>
  </si>
  <si>
    <t>-1756951917</t>
  </si>
  <si>
    <t>721042</t>
  </si>
  <si>
    <t>vybourání podlahy 1.NP v místě výkopu ; včetně podkladových vrstev</t>
  </si>
  <si>
    <t>-275418791</t>
  </si>
  <si>
    <t>721043</t>
  </si>
  <si>
    <t>-1642955080</t>
  </si>
  <si>
    <t>721044</t>
  </si>
  <si>
    <t>napojení nové kanalizace na stávající šachtu - úprava dna šachty</t>
  </si>
  <si>
    <t>371657221</t>
  </si>
  <si>
    <t>721045</t>
  </si>
  <si>
    <t>náklady na PD</t>
  </si>
  <si>
    <t>180727419</t>
  </si>
  <si>
    <t>721046</t>
  </si>
  <si>
    <t>přesun hmot</t>
  </si>
  <si>
    <t>-1364139988</t>
  </si>
  <si>
    <t>722</t>
  </si>
  <si>
    <t>Vodovod</t>
  </si>
  <si>
    <t>713526721</t>
  </si>
  <si>
    <t>722002</t>
  </si>
  <si>
    <t>potrubí studené vody PPR PN16 25x3,5, izolované (tl.13mm); včetně dodávky a montáže</t>
  </si>
  <si>
    <t>2085900522</t>
  </si>
  <si>
    <t>722003</t>
  </si>
  <si>
    <t>potrubí studené vody PPR PN16 32x4,4, izolované (tl.13mm); včetně dodávky a montáže</t>
  </si>
  <si>
    <t>939837800</t>
  </si>
  <si>
    <t>potrubí studené vody PPR PN16 40x5,5 izolované (tl.13mm); včetně dodávky a montáže</t>
  </si>
  <si>
    <t>-835090833</t>
  </si>
  <si>
    <t>722005</t>
  </si>
  <si>
    <t>potrubí studené vody PPR PN16 50x6,9 izolované (tl.13mm); včetně dodávky a montáže</t>
  </si>
  <si>
    <t>-243460016</t>
  </si>
  <si>
    <t>potrubí studené vody PPR PN16 63x8,6, izolované (tl.13mm); včetně dodávky a montáže</t>
  </si>
  <si>
    <t>816669328</t>
  </si>
  <si>
    <t>722007</t>
  </si>
  <si>
    <t>potrubí teplé vody a cirkulace PPR PN16 20x2,8, izolované (tl.13mm); včetně dodávky a montáže</t>
  </si>
  <si>
    <t>1679794364</t>
  </si>
  <si>
    <t>722008</t>
  </si>
  <si>
    <t>potrubí teplé vody a cirkulace PPR PN16 25x3,5, izolované (tl.20mm); včetně dodávky a montáže</t>
  </si>
  <si>
    <t>-865124725</t>
  </si>
  <si>
    <t>722009</t>
  </si>
  <si>
    <t>potrubí teplé vody a cirkulace PPR PN16 32x4,4, izolované (tl.13mm); včetně dodávky a montáže</t>
  </si>
  <si>
    <t>-2050551078</t>
  </si>
  <si>
    <t>722010</t>
  </si>
  <si>
    <t>potrubí teplé vody a cirkulacePPR PN16 40x5,5 izolované (tl.13mm); včetně dodávky a montáže</t>
  </si>
  <si>
    <t>1229833092</t>
  </si>
  <si>
    <t>722011</t>
  </si>
  <si>
    <t>potrubí teplé vody a cirkulacey PPR PN16 50x6,9 izolované (tl.13mm); včetně dodávky a montáže</t>
  </si>
  <si>
    <t>-800240551</t>
  </si>
  <si>
    <t>722012</t>
  </si>
  <si>
    <t>ocelové potrubí pro požární vodovod DN20; včetně dodávky a montáže</t>
  </si>
  <si>
    <t>-2037718745</t>
  </si>
  <si>
    <t>722013</t>
  </si>
  <si>
    <t>ocelové potrubí pro požární vodovod DN25; včetně dodávky a montáže</t>
  </si>
  <si>
    <t>-116457282</t>
  </si>
  <si>
    <t>722014</t>
  </si>
  <si>
    <t>-346698516</t>
  </si>
  <si>
    <t>kotvení plastového potrubí D25, dle výrobce potrubí; včetně dodávky a montáže</t>
  </si>
  <si>
    <t>-2118551701</t>
  </si>
  <si>
    <t>722016</t>
  </si>
  <si>
    <t>kotvení plastového potrubí D32, dle výrobce potrubí; včetně dodávky a montáže</t>
  </si>
  <si>
    <t>-1305943449</t>
  </si>
  <si>
    <t>722017</t>
  </si>
  <si>
    <t>kotvení plastového potrubí D40, dle výrobce potrubí; včetně dodávky a montáže</t>
  </si>
  <si>
    <t>1269451890</t>
  </si>
  <si>
    <t>722018</t>
  </si>
  <si>
    <t>kotvení plastového potrubí D50, dle výrobce potrubí; včetně dodávky a montáže</t>
  </si>
  <si>
    <t>817415909</t>
  </si>
  <si>
    <t>722019</t>
  </si>
  <si>
    <t>kotvení plastového potrubí D63, dle výrobce potrubí; včetně dodávky a montáže</t>
  </si>
  <si>
    <t>680365798</t>
  </si>
  <si>
    <t>722020</t>
  </si>
  <si>
    <t>kotvení pro ocelové potrubí DN20, dle výrobce potrubí; včetně dodávky a montáže</t>
  </si>
  <si>
    <t>2040966133</t>
  </si>
  <si>
    <t>722021</t>
  </si>
  <si>
    <t>kotvení pro ocelové potrubí DN25, dle výrobce potrubí; včetně dodávky a montáže</t>
  </si>
  <si>
    <t>-1650433936</t>
  </si>
  <si>
    <t>722022</t>
  </si>
  <si>
    <t>hydrantová skříň pro montáž do stěny, včetně hadicového systému D19/30; stálá hadice; včetně dodávky a montáže</t>
  </si>
  <si>
    <t>1127815441</t>
  </si>
  <si>
    <t>722023</t>
  </si>
  <si>
    <t>rohový ventil DN15; chrom, dodávka a montáž; včetně dodávky a montáže</t>
  </si>
  <si>
    <t>1510733311</t>
  </si>
  <si>
    <t>722024</t>
  </si>
  <si>
    <t>přímý ventil DN15; chrom; včetně dodávky a montáže</t>
  </si>
  <si>
    <t>-1449534640</t>
  </si>
  <si>
    <t>722025</t>
  </si>
  <si>
    <t>přímý ventil DN20; chrom; včetně dodávky a montáže</t>
  </si>
  <si>
    <t>716204541</t>
  </si>
  <si>
    <t>722026</t>
  </si>
  <si>
    <t>KK DN20 s vypouštěním; včetně dodávky a montáže</t>
  </si>
  <si>
    <t>1570849431</t>
  </si>
  <si>
    <t>722027</t>
  </si>
  <si>
    <t>KK DN40 s vypouštěním; včetně dodávky a montáže</t>
  </si>
  <si>
    <t>-1996986431</t>
  </si>
  <si>
    <t>722028</t>
  </si>
  <si>
    <t>KK DN20; včetně dodávky a montáže</t>
  </si>
  <si>
    <t>-517806764</t>
  </si>
  <si>
    <t>722029</t>
  </si>
  <si>
    <t>KK DN25; včetně dodávky a montáže</t>
  </si>
  <si>
    <t>-1214415261</t>
  </si>
  <si>
    <t>722030</t>
  </si>
  <si>
    <t>KK DN32; včetně dodávky a montáže</t>
  </si>
  <si>
    <t>1720807672</t>
  </si>
  <si>
    <t>722031</t>
  </si>
  <si>
    <t>KK DN40; včetně dodávky a montáže</t>
  </si>
  <si>
    <t>653434771</t>
  </si>
  <si>
    <t>722032</t>
  </si>
  <si>
    <t>KK DN50; včetně dodávky a montáže</t>
  </si>
  <si>
    <t>-176254394</t>
  </si>
  <si>
    <t>722033</t>
  </si>
  <si>
    <t>regulační armatura - RA DN20; včetně dodávky a montáže</t>
  </si>
  <si>
    <t>1300933323</t>
  </si>
  <si>
    <t>722034</t>
  </si>
  <si>
    <t>ZK DN20; včetně dodávky a montáže</t>
  </si>
  <si>
    <t>64440467</t>
  </si>
  <si>
    <t>722035</t>
  </si>
  <si>
    <t>ZK DN32; včetně dodávky a montáže</t>
  </si>
  <si>
    <t>1570053703</t>
  </si>
  <si>
    <t>722036</t>
  </si>
  <si>
    <t>ZK DN40; včetně dodávky a montáže</t>
  </si>
  <si>
    <t>-203176764</t>
  </si>
  <si>
    <t>722037</t>
  </si>
  <si>
    <t>ZK DN50; včetně dodávky a montáže</t>
  </si>
  <si>
    <t>-568611914</t>
  </si>
  <si>
    <t>722038</t>
  </si>
  <si>
    <t>pojistný ventil DN40; včetně dodávky a montáže</t>
  </si>
  <si>
    <t>228925190</t>
  </si>
  <si>
    <t>722039</t>
  </si>
  <si>
    <t>manometr; včetně dodávky a montáže</t>
  </si>
  <si>
    <t>-1541004423</t>
  </si>
  <si>
    <t>722040</t>
  </si>
  <si>
    <t>vodoměr Qn1,5; včetně dodávky a montáže</t>
  </si>
  <si>
    <t>639656391</t>
  </si>
  <si>
    <t>722041</t>
  </si>
  <si>
    <t>cirkulační čerpadlo DN20 včetně dodávky a montáže</t>
  </si>
  <si>
    <t>-658753154</t>
  </si>
  <si>
    <t>722042</t>
  </si>
  <si>
    <t>vrtaný prostup pro potrubí DN20 (včetně vyplnění a zednického začištění na úrověň štuku po montáži potrubí)</t>
  </si>
  <si>
    <t>701174285</t>
  </si>
  <si>
    <t>722043</t>
  </si>
  <si>
    <t>vrtaný prostup pro potrubí DN25 (včetně vyplnění a zednického začištění na úrověň štuku po montáži potrubí)</t>
  </si>
  <si>
    <t>1583009966</t>
  </si>
  <si>
    <t>722044</t>
  </si>
  <si>
    <t>vrtaný prostup pro potrubí DN32 (včetně vyplnění a zednického začištění na úrověň štuku po montáži potrubí)</t>
  </si>
  <si>
    <t>-1640274852</t>
  </si>
  <si>
    <t>722045</t>
  </si>
  <si>
    <t>-2040830768</t>
  </si>
  <si>
    <t>722046</t>
  </si>
  <si>
    <t>vysekání drážky ve zdivu pro izolované plastové potrubí D25 (včetně vyplnění a zednického začištění na úrověň štuku po montáži potrubí)</t>
  </si>
  <si>
    <t>-276456084</t>
  </si>
  <si>
    <t>722047</t>
  </si>
  <si>
    <t>vysekání drážky ve zdivu pro izolované plastové potrubí D32 (včetně vyplnění a zednického začištění na úrověň štuku po montáži potrubí)</t>
  </si>
  <si>
    <t>-1146754470</t>
  </si>
  <si>
    <t>722048</t>
  </si>
  <si>
    <t>vysekání drážky ve zdivu pro izolované plastové potrubí D40 (včetně vyplnění a zednického začištění na úrověň štuku po montáži potrubí)</t>
  </si>
  <si>
    <t>-1019107785</t>
  </si>
  <si>
    <t>722049</t>
  </si>
  <si>
    <t>vysekání drážky ve zdivu pro ocelové potrubí DN20 (včetně vyplnění a zednického začištění na úrověň štuku po montáži potrubí)</t>
  </si>
  <si>
    <t>1696257763</t>
  </si>
  <si>
    <t>722050</t>
  </si>
  <si>
    <t>vysekání niky 400x400x100mm ve zdivu pro armatury</t>
  </si>
  <si>
    <t>-2054185495</t>
  </si>
  <si>
    <t>722051</t>
  </si>
  <si>
    <t>revizní dvířka 400/400mm, instalační dvířka budou upravena dle povrchu stěny, za dvířky jsou uzávěry, povrch a způsob otvírání bude konzultován s investorem. ; včetně dodávky a montáže</t>
  </si>
  <si>
    <t>-352552758</t>
  </si>
  <si>
    <t>722052</t>
  </si>
  <si>
    <t>655242935</t>
  </si>
  <si>
    <t>722053</t>
  </si>
  <si>
    <t>892922341</t>
  </si>
  <si>
    <t>725</t>
  </si>
  <si>
    <t>Zařizovací předměty</t>
  </si>
  <si>
    <t>-523651553</t>
  </si>
  <si>
    <t>318472787</t>
  </si>
  <si>
    <t>725003</t>
  </si>
  <si>
    <t>VL -Keramická výlevka bílá s plastovou sklopnou mříží, nástěnná páková baterie pro výlevku s keramickou kartuší (včetně osazení zař. předmětu a napojení na rozvody vody a kanalizace)</t>
  </si>
  <si>
    <t>-534395825</t>
  </si>
  <si>
    <t>725004</t>
  </si>
  <si>
    <t>SP - sprchová keramická vanička (900x900mm), sprchová kouz s bezp. výplním dveří, sprchová nástěnná páková baterie včetně sprchového setu s odtokovou armaturou a flexibilními hadicemi,vanová zápachová uzávěrka DN50 (včetně osazení zař. předmětu a napojení na rozvody vody a kanalizace)</t>
  </si>
  <si>
    <t>-21213954</t>
  </si>
  <si>
    <t>725005</t>
  </si>
  <si>
    <t>V - vana bílá včetně podpěrných stavitelných nohou, vanová nástěnná páková baterieí včetně sprchového setu s odtokovou armaturou a flexibilními hadicemi,vanová zápachová uzávěrka DN50 (včetně osazení zař. předmětu a napojení na rozvody vody a kanalizace)</t>
  </si>
  <si>
    <t>1972909320</t>
  </si>
  <si>
    <t>2 - ZTI-D143-nebyt.prostory</t>
  </si>
  <si>
    <t>7210011</t>
  </si>
  <si>
    <t>989924456</t>
  </si>
  <si>
    <t>7210021</t>
  </si>
  <si>
    <t>-789310319</t>
  </si>
  <si>
    <t>7210031</t>
  </si>
  <si>
    <t>1219572369</t>
  </si>
  <si>
    <t>7210041</t>
  </si>
  <si>
    <t>1868630551</t>
  </si>
  <si>
    <t>7210051</t>
  </si>
  <si>
    <t>-984377798</t>
  </si>
  <si>
    <t>7210061</t>
  </si>
  <si>
    <t>2084573526</t>
  </si>
  <si>
    <t>7210071</t>
  </si>
  <si>
    <t>1852539819</t>
  </si>
  <si>
    <t>7210081</t>
  </si>
  <si>
    <t>185310226</t>
  </si>
  <si>
    <t>7210091</t>
  </si>
  <si>
    <t>128779747</t>
  </si>
  <si>
    <t>7210101</t>
  </si>
  <si>
    <t>366793397</t>
  </si>
  <si>
    <t>7210111</t>
  </si>
  <si>
    <t>490495440</t>
  </si>
  <si>
    <t>7210121</t>
  </si>
  <si>
    <t>-2110495986</t>
  </si>
  <si>
    <t>7210131</t>
  </si>
  <si>
    <t>439582214</t>
  </si>
  <si>
    <t>7210141</t>
  </si>
  <si>
    <t>-1338373155</t>
  </si>
  <si>
    <t>7210151</t>
  </si>
  <si>
    <t>591280146</t>
  </si>
  <si>
    <t>7210161</t>
  </si>
  <si>
    <t>koleno DN125 -15°; polyvinylchlorid (PVC-KG); včetně dodávky a montáže</t>
  </si>
  <si>
    <t>359698889</t>
  </si>
  <si>
    <t>7210171</t>
  </si>
  <si>
    <t>-1555547333</t>
  </si>
  <si>
    <t>7210181</t>
  </si>
  <si>
    <t>-2062719302</t>
  </si>
  <si>
    <t>7210191</t>
  </si>
  <si>
    <t>odbočka DN125/110-45°; polyvinylchlorid (PVC-KG); včetně dodávky a montáže</t>
  </si>
  <si>
    <t>378929752</t>
  </si>
  <si>
    <t>7210201</t>
  </si>
  <si>
    <t>175966109</t>
  </si>
  <si>
    <t>7210211</t>
  </si>
  <si>
    <t>220331161</t>
  </si>
  <si>
    <t>7210221</t>
  </si>
  <si>
    <t>-705105432</t>
  </si>
  <si>
    <t>7210231</t>
  </si>
  <si>
    <t>-60873091</t>
  </si>
  <si>
    <t>7210241</t>
  </si>
  <si>
    <t>-1108644730</t>
  </si>
  <si>
    <t>7210251</t>
  </si>
  <si>
    <t>1521530802</t>
  </si>
  <si>
    <t>7210261</t>
  </si>
  <si>
    <t>753788768</t>
  </si>
  <si>
    <t>7210271</t>
  </si>
  <si>
    <t>106232707</t>
  </si>
  <si>
    <t>7210281</t>
  </si>
  <si>
    <t>-1832414846</t>
  </si>
  <si>
    <t>7210291</t>
  </si>
  <si>
    <t>38718057</t>
  </si>
  <si>
    <t>7210301</t>
  </si>
  <si>
    <t>-985018412</t>
  </si>
  <si>
    <t>7210311</t>
  </si>
  <si>
    <t>1144033287</t>
  </si>
  <si>
    <t>7210321</t>
  </si>
  <si>
    <t>-491539401</t>
  </si>
  <si>
    <t>7210331</t>
  </si>
  <si>
    <t>-464211996</t>
  </si>
  <si>
    <t>7210341</t>
  </si>
  <si>
    <t>-187877601</t>
  </si>
  <si>
    <t>7210351</t>
  </si>
  <si>
    <t>871152051</t>
  </si>
  <si>
    <t>7210361</t>
  </si>
  <si>
    <t>1871522638</t>
  </si>
  <si>
    <t>7210371</t>
  </si>
  <si>
    <t>400471809</t>
  </si>
  <si>
    <t>7210381</t>
  </si>
  <si>
    <t>-352379065</t>
  </si>
  <si>
    <t>7210391</t>
  </si>
  <si>
    <t>1901550698</t>
  </si>
  <si>
    <t>7210401</t>
  </si>
  <si>
    <t>revizní šachta prům. 0,63m z PP pro potrubí DN150, včetně poklopu prům. 0,6m pojezdového; hl. 2,00m; včetně dodávky a montáže</t>
  </si>
  <si>
    <t>726453004</t>
  </si>
  <si>
    <t>7210411</t>
  </si>
  <si>
    <t>osazení nové šachty na stávající kanalizace</t>
  </si>
  <si>
    <t>-30173534</t>
  </si>
  <si>
    <t>7210421</t>
  </si>
  <si>
    <t>699187850</t>
  </si>
  <si>
    <t>7210431</t>
  </si>
  <si>
    <t>2145709996</t>
  </si>
  <si>
    <t>7220011</t>
  </si>
  <si>
    <t>1352971765</t>
  </si>
  <si>
    <t>7220021</t>
  </si>
  <si>
    <t>-1734324571</t>
  </si>
  <si>
    <t>7220031</t>
  </si>
  <si>
    <t>1264062534</t>
  </si>
  <si>
    <t>7220041</t>
  </si>
  <si>
    <t>-954397009</t>
  </si>
  <si>
    <t>7220051</t>
  </si>
  <si>
    <t>potrubí teplé vody PPR PN16 25x3,5, izolované (tl.20mm); včetně dodávky a montáže</t>
  </si>
  <si>
    <t>1407906292</t>
  </si>
  <si>
    <t>7220061</t>
  </si>
  <si>
    <t>176805689</t>
  </si>
  <si>
    <t>7220071</t>
  </si>
  <si>
    <t>-810473030</t>
  </si>
  <si>
    <t>7220081</t>
  </si>
  <si>
    <t>-1649563114</t>
  </si>
  <si>
    <t>7220091</t>
  </si>
  <si>
    <t>648780342</t>
  </si>
  <si>
    <t>7220101</t>
  </si>
  <si>
    <t>1560804296</t>
  </si>
  <si>
    <t>7220111</t>
  </si>
  <si>
    <t>-1905144918</t>
  </si>
  <si>
    <t>7220121</t>
  </si>
  <si>
    <t>1244329814</t>
  </si>
  <si>
    <t>7220131</t>
  </si>
  <si>
    <t>2077328551</t>
  </si>
  <si>
    <t>7220141</t>
  </si>
  <si>
    <t>-1477983976</t>
  </si>
  <si>
    <t>7220151</t>
  </si>
  <si>
    <t>-342093138</t>
  </si>
  <si>
    <t>7220161</t>
  </si>
  <si>
    <t>-585966961</t>
  </si>
  <si>
    <t>7220171</t>
  </si>
  <si>
    <t>-990170978</t>
  </si>
  <si>
    <t>7220181</t>
  </si>
  <si>
    <t>373685405</t>
  </si>
  <si>
    <t>7220191</t>
  </si>
  <si>
    <t>-1820493724</t>
  </si>
  <si>
    <t>7220201</t>
  </si>
  <si>
    <t>1583024282</t>
  </si>
  <si>
    <t>7220211</t>
  </si>
  <si>
    <t>569706478</t>
  </si>
  <si>
    <t>7250011</t>
  </si>
  <si>
    <t>1327649463</t>
  </si>
  <si>
    <t>7250021</t>
  </si>
  <si>
    <t>269103005</t>
  </si>
  <si>
    <t>7250031</t>
  </si>
  <si>
    <t>1160556881</t>
  </si>
  <si>
    <t>7250041</t>
  </si>
  <si>
    <t>Elektrický tlakový zásobník TV svislý o objemu 50l, včetně dodávky a montáže</t>
  </si>
  <si>
    <t>1510449471</t>
  </si>
  <si>
    <t>7250051</t>
  </si>
  <si>
    <t>Elektrický tlakový zásobník TV o objemu 5l, beztlakové zapojení; včetně dodávky a montáže</t>
  </si>
  <si>
    <t>-42414990</t>
  </si>
  <si>
    <t>7250061</t>
  </si>
  <si>
    <t>Elektrický tlakový zásobník TV o objemu 10l, bezpečnostní skupina pro připojení tlakového zásobníku - zpětná klapka, regulační armatura, včetně dodávky a montáže</t>
  </si>
  <si>
    <t>1046997116</t>
  </si>
  <si>
    <t>3 - Rekonstrukce vodovodní přípojky</t>
  </si>
  <si>
    <t>D1 - Práce a dodávky HSV</t>
  </si>
  <si>
    <t xml:space="preserve">    D2 - Trubní vedení</t>
  </si>
  <si>
    <t>D2</t>
  </si>
  <si>
    <t>-1424461771</t>
  </si>
  <si>
    <t>1652357664</t>
  </si>
  <si>
    <t>-1605274688</t>
  </si>
  <si>
    <t>Pol1</t>
  </si>
  <si>
    <t>navrtávací pas pro přípojku DN40</t>
  </si>
  <si>
    <t>-454189066</t>
  </si>
  <si>
    <t>Pol10</t>
  </si>
  <si>
    <t>vyspravení asfaltového krytu komunikace v tl. 200mm v místě výkopu přípojky vodovodu; včetně podkladových vrstev</t>
  </si>
  <si>
    <t>-2021690524</t>
  </si>
  <si>
    <t>Pol11</t>
  </si>
  <si>
    <t>vybourání betonové dlažby chodníku v místě výkopu přípojky vodovodu; včetně podkladových vrstev</t>
  </si>
  <si>
    <t>581774542</t>
  </si>
  <si>
    <t>Pol12</t>
  </si>
  <si>
    <t>vyspravení betonové dlažby chodníku v místě výkopu přípojky vodovodu; včetně podkladových vrstev</t>
  </si>
  <si>
    <t>1814396625</t>
  </si>
  <si>
    <t>Pol13</t>
  </si>
  <si>
    <t>vybourání podlahy 1.NP v místě výkopu přípojky vodovodu; včetně podkladových vrstev</t>
  </si>
  <si>
    <t>240696551</t>
  </si>
  <si>
    <t>Pol14</t>
  </si>
  <si>
    <t>vyspravení podlahy 1.NP v místě výkopu přípojky vodovodu; včetně podkladových vrstev</t>
  </si>
  <si>
    <t>-816188808</t>
  </si>
  <si>
    <t>Pol15</t>
  </si>
  <si>
    <t>výkop rýhy pro vodovodní potrubí</t>
  </si>
  <si>
    <t>1268194763</t>
  </si>
  <si>
    <t>Pol16</t>
  </si>
  <si>
    <t>pískový podsyp a obsyp potrubí -podsyp 0,1m pod potrubí, obsyp do výšky 0,2m nad potrubí</t>
  </si>
  <si>
    <t>1037414726</t>
  </si>
  <si>
    <t>Pol2</t>
  </si>
  <si>
    <t>zemní šoupě DN40; včetně dodávky a montáže</t>
  </si>
  <si>
    <t>-1633185097</t>
  </si>
  <si>
    <t>Pol3</t>
  </si>
  <si>
    <t>ovládací souprava pro zemní šoupě; včetně dodávky a montáže</t>
  </si>
  <si>
    <t>-1456816465</t>
  </si>
  <si>
    <t>Pol4</t>
  </si>
  <si>
    <t>litinový poklop; včetně dodávky a montáže</t>
  </si>
  <si>
    <t>-1086001268</t>
  </si>
  <si>
    <t>Pol5</t>
  </si>
  <si>
    <t>PE HD100-SDR11 d50 (DN40); včetně dodávky a montáže</t>
  </si>
  <si>
    <t>-14805265</t>
  </si>
  <si>
    <t>Pol6</t>
  </si>
  <si>
    <t>výstražná fólie+signální vodič; včetně dodávky a montáže</t>
  </si>
  <si>
    <t>1220468391</t>
  </si>
  <si>
    <t>Pol7</t>
  </si>
  <si>
    <t>vodoměrná sestava 3/4" s vodoměrem Qn 4,0</t>
  </si>
  <si>
    <t>82164279</t>
  </si>
  <si>
    <t>Pol8</t>
  </si>
  <si>
    <t>demontáž stávajícího potrubí</t>
  </si>
  <si>
    <t>-269826303</t>
  </si>
  <si>
    <t>Pol9</t>
  </si>
  <si>
    <t>vybourání asfaltového krytu komunikace v tl. 200mm v místě výkopu přípojky vodovodu; včetně podkladových vrstev</t>
  </si>
  <si>
    <t>569103792</t>
  </si>
  <si>
    <t>4 - Domácí telefon-bytová část</t>
  </si>
  <si>
    <t>D1 - Montáže</t>
  </si>
  <si>
    <t xml:space="preserve">    D2 - Domácí telefon</t>
  </si>
  <si>
    <t xml:space="preserve">      D3 - Vstupní panel</t>
  </si>
  <si>
    <t xml:space="preserve">      D4 - Napáječe</t>
  </si>
  <si>
    <t xml:space="preserve">      D5 - Domovní telefony</t>
  </si>
  <si>
    <t xml:space="preserve">      D6 - Kabely</t>
  </si>
  <si>
    <t xml:space="preserve">      D7 - Instalační materiál</t>
  </si>
  <si>
    <t xml:space="preserve">      D8 - Ostatní</t>
  </si>
  <si>
    <t>Montáže</t>
  </si>
  <si>
    <t>Domácí telefon</t>
  </si>
  <si>
    <t>D3</t>
  </si>
  <si>
    <t>Vstupní panel</t>
  </si>
  <si>
    <t>Pol17</t>
  </si>
  <si>
    <t>Tlačítkové tablo 2-BUS s 4tlač.</t>
  </si>
  <si>
    <t>-689562334</t>
  </si>
  <si>
    <t>Pol18</t>
  </si>
  <si>
    <t>Modul elektrického vrátného s 2 tlač.</t>
  </si>
  <si>
    <t>-1565562834</t>
  </si>
  <si>
    <t>Pol19</t>
  </si>
  <si>
    <t>Montážní rám pro 3 moduly</t>
  </si>
  <si>
    <t>700691618</t>
  </si>
  <si>
    <t>Pol20</t>
  </si>
  <si>
    <t>Stříška vertikální pod omítku 3 rám</t>
  </si>
  <si>
    <t>96399943</t>
  </si>
  <si>
    <t>Pol21</t>
  </si>
  <si>
    <t>Krabice pod omítku pro 3 moduly</t>
  </si>
  <si>
    <t>305731660</t>
  </si>
  <si>
    <t>D4</t>
  </si>
  <si>
    <t>Napáječe</t>
  </si>
  <si>
    <t>Pol22</t>
  </si>
  <si>
    <t>Síťový zdroj pro 2-BUS (24V/0,5A DC a 9V/1A AC resp. 12V/0,5A DC pro EZ)</t>
  </si>
  <si>
    <t>-333398031</t>
  </si>
  <si>
    <t>D5</t>
  </si>
  <si>
    <t>Domovní telefony</t>
  </si>
  <si>
    <t>Pol23</t>
  </si>
  <si>
    <t>Domovní telefon 2-BUS</t>
  </si>
  <si>
    <t>-1113846195</t>
  </si>
  <si>
    <t>Pol24</t>
  </si>
  <si>
    <t>Zvonkové tlačítko</t>
  </si>
  <si>
    <t>1451194158</t>
  </si>
  <si>
    <t>Pol25</t>
  </si>
  <si>
    <t>Elektromagmetický zámek 12 V stejnosměrný</t>
  </si>
  <si>
    <t>-2104961781</t>
  </si>
  <si>
    <t>D6</t>
  </si>
  <si>
    <t>Kabely</t>
  </si>
  <si>
    <t>Pol26</t>
  </si>
  <si>
    <t>Kabel UTP cat.5e</t>
  </si>
  <si>
    <t>1898794906</t>
  </si>
  <si>
    <t>Pol27</t>
  </si>
  <si>
    <t>SYKY 1x2x1,0</t>
  </si>
  <si>
    <t>-89123807</t>
  </si>
  <si>
    <t>Pol28</t>
  </si>
  <si>
    <t>SYKY 1x2x0,5</t>
  </si>
  <si>
    <t>-1189111676</t>
  </si>
  <si>
    <t>D7</t>
  </si>
  <si>
    <t>Instalační materiál</t>
  </si>
  <si>
    <t>Pol29</t>
  </si>
  <si>
    <t>Trubka ohebná 16 mm, 320 N</t>
  </si>
  <si>
    <t>1848310739</t>
  </si>
  <si>
    <t>Pol30</t>
  </si>
  <si>
    <t>Protahovací vodič CY1,5 mm</t>
  </si>
  <si>
    <t>2055931132</t>
  </si>
  <si>
    <t>Pol31</t>
  </si>
  <si>
    <t>Instalační krabice do betonu, pod omítku, do sádrokartonu, včetně veškerého příslušenství (kryty, rámečky, lustrháky, a pod...)</t>
  </si>
  <si>
    <t>745448154</t>
  </si>
  <si>
    <t>Pol32</t>
  </si>
  <si>
    <t>Krabice odbočná pr.97, pod omítku</t>
  </si>
  <si>
    <t>-1540292676</t>
  </si>
  <si>
    <t>Pol33</t>
  </si>
  <si>
    <t>Víčko ke kruhové krabici</t>
  </si>
  <si>
    <t>1006975734</t>
  </si>
  <si>
    <t>Pol34</t>
  </si>
  <si>
    <t>Lišta vkládací 40X15</t>
  </si>
  <si>
    <t>1081058117</t>
  </si>
  <si>
    <t>Pol35</t>
  </si>
  <si>
    <t>Lišta vkládací 18X13</t>
  </si>
  <si>
    <t>1843950534</t>
  </si>
  <si>
    <t>D8</t>
  </si>
  <si>
    <t>Ostatní</t>
  </si>
  <si>
    <t>Pol36</t>
  </si>
  <si>
    <t>Protokolární předání, seznámení s obsluhou, zaškolení</t>
  </si>
  <si>
    <t>-1737729676</t>
  </si>
  <si>
    <t>Pol37</t>
  </si>
  <si>
    <t>Výchozí revize, vypracování revizní zprávy</t>
  </si>
  <si>
    <t>1952018340</t>
  </si>
  <si>
    <t>Pol38</t>
  </si>
  <si>
    <t>Protipožární utěsnění systémem Intumex nebo jiným</t>
  </si>
  <si>
    <t>725032879</t>
  </si>
  <si>
    <t>Pol39</t>
  </si>
  <si>
    <t>Dokumentace skutečného provedení</t>
  </si>
  <si>
    <t>1112768852</t>
  </si>
  <si>
    <t>Pol40</t>
  </si>
  <si>
    <t>Doprava a přesun materiálu</t>
  </si>
  <si>
    <t>-911808080</t>
  </si>
  <si>
    <t>Pol41</t>
  </si>
  <si>
    <t>Podružný materiál</t>
  </si>
  <si>
    <t>-631652258</t>
  </si>
  <si>
    <t>5 - Tel-byt část</t>
  </si>
  <si>
    <t>M - Montáže</t>
  </si>
  <si>
    <t xml:space="preserve">    D1 - Telefonní a datový rozvod</t>
  </si>
  <si>
    <t xml:space="preserve">      D2 - Rozvaděče</t>
  </si>
  <si>
    <t xml:space="preserve">      D3 - Zásuvky</t>
  </si>
  <si>
    <t xml:space="preserve">      D4 - Kabely</t>
  </si>
  <si>
    <t xml:space="preserve">      D5 - Instalační materiál</t>
  </si>
  <si>
    <t xml:space="preserve">      D6 - Ostatní</t>
  </si>
  <si>
    <t>Telefonní a datový rozvod</t>
  </si>
  <si>
    <t>Rozvaděče</t>
  </si>
  <si>
    <t>Oceloplechový rozvaděč 50x50x15 cm</t>
  </si>
  <si>
    <t>-1849848944</t>
  </si>
  <si>
    <t>10" napájecí panel, 4 x 230V, vypínač</t>
  </si>
  <si>
    <t>-492642496</t>
  </si>
  <si>
    <t>12 portů, CAT.5e pro 10" rozvaděče</t>
  </si>
  <si>
    <t>1474563436</t>
  </si>
  <si>
    <t>Montážní sada</t>
  </si>
  <si>
    <t>-297124464</t>
  </si>
  <si>
    <t>Zásuvky</t>
  </si>
  <si>
    <t>Datová zásuvka 1x RJ-45 cat.5e</t>
  </si>
  <si>
    <t>1243343159</t>
  </si>
  <si>
    <t>Propojovací kabel RJ-45 - RJ-45, délka 1m</t>
  </si>
  <si>
    <t>-1171955013</t>
  </si>
  <si>
    <t>Kabel SYKFY 20x2x0,5</t>
  </si>
  <si>
    <t>344642112</t>
  </si>
  <si>
    <t>-274284483</t>
  </si>
  <si>
    <t>-540842352</t>
  </si>
  <si>
    <t>Trubka ohebná 29 mm, 320 N</t>
  </si>
  <si>
    <t>-755275652</t>
  </si>
  <si>
    <t>-215772483</t>
  </si>
  <si>
    <t>-157445344</t>
  </si>
  <si>
    <t>-958181871</t>
  </si>
  <si>
    <t>-1793865841</t>
  </si>
  <si>
    <t>685044598</t>
  </si>
  <si>
    <t>-1462816347</t>
  </si>
  <si>
    <t>Příprava kabelu pro uložení do 10 žil</t>
  </si>
  <si>
    <t>513774412</t>
  </si>
  <si>
    <t>Příprava kabelu pro uložení do 100 žil</t>
  </si>
  <si>
    <t>489503274</t>
  </si>
  <si>
    <t>Forma kabelová na kabelu do 5x2</t>
  </si>
  <si>
    <t>1348043438</t>
  </si>
  <si>
    <t>Forma kabelová na kabelu do 50x2</t>
  </si>
  <si>
    <t>2008394255</t>
  </si>
  <si>
    <t>Připojení kabelu na zářezový pásek do 5x2</t>
  </si>
  <si>
    <t>-1499484456</t>
  </si>
  <si>
    <t>Připojení kabelu na zářezový pásek do 50x2</t>
  </si>
  <si>
    <t>-957516582</t>
  </si>
  <si>
    <t>Proměření metalické kabeláže (port)</t>
  </si>
  <si>
    <t>47449610</t>
  </si>
  <si>
    <t>-1626852428</t>
  </si>
  <si>
    <t>-654653994</t>
  </si>
  <si>
    <t>-124394450</t>
  </si>
  <si>
    <t>-286159323</t>
  </si>
  <si>
    <t>1213666141</t>
  </si>
  <si>
    <t>6 - STA</t>
  </si>
  <si>
    <t xml:space="preserve">    D1 - Společná televizní anténa</t>
  </si>
  <si>
    <t xml:space="preserve">      D2 - Rozvaděče a aktivní prvky</t>
  </si>
  <si>
    <t>Společná televizní anténa</t>
  </si>
  <si>
    <t>Anténní stožár včetně kotvení a výložníků</t>
  </si>
  <si>
    <t>-290370521</t>
  </si>
  <si>
    <t>Pospojení s uzemněním</t>
  </si>
  <si>
    <t>2084460343</t>
  </si>
  <si>
    <t>Anténa UHF, 21 - 69. Kanál, G 12,5 dB</t>
  </si>
  <si>
    <t>448160565</t>
  </si>
  <si>
    <t>Spojovací materiál nespecifikovaný</t>
  </si>
  <si>
    <t>1536991495</t>
  </si>
  <si>
    <t>Ochrana kabelů proti přepětí</t>
  </si>
  <si>
    <t>-912388039</t>
  </si>
  <si>
    <t>Svodič bleskových proudů</t>
  </si>
  <si>
    <t>65093110</t>
  </si>
  <si>
    <t>Rozvaděče a aktivní prvky</t>
  </si>
  <si>
    <t>Průchozí přepínač 16x výstup pro TV/SAT zásuvku, pro 5ti kabelovou kaskádu.</t>
  </si>
  <si>
    <t>720926712</t>
  </si>
  <si>
    <t>Zásuvka s podkrabicí 16 A / 230 V</t>
  </si>
  <si>
    <t>-1651483867</t>
  </si>
  <si>
    <t>Propojovací kabely, F spojky a konektory, zakončovací odpory</t>
  </si>
  <si>
    <t>-1532959688</t>
  </si>
  <si>
    <t>2130516314</t>
  </si>
  <si>
    <t>Širokopásmový zesilovač pro příjem pozemního signálu s vestavěným zdrojem</t>
  </si>
  <si>
    <t>1837487555</t>
  </si>
  <si>
    <t>Systémová základna, 5x vstup (4x od konvertoru, 1x pozemní TV), základna pro malé kaskádové rozvody, Standby zdroj, rozšiřuje se kaskádovými přepínači</t>
  </si>
  <si>
    <t>-1888367343</t>
  </si>
  <si>
    <t>Zásuvka TV+R+SAT koncová</t>
  </si>
  <si>
    <t>-652899888</t>
  </si>
  <si>
    <t>Kabel koax KH21D</t>
  </si>
  <si>
    <t>-1065388314</t>
  </si>
  <si>
    <t>Kabel koax PRG11</t>
  </si>
  <si>
    <t>1041573408</t>
  </si>
  <si>
    <t>465302980</t>
  </si>
  <si>
    <t>-1344165930</t>
  </si>
  <si>
    <t>Trubka ohebná 36 mm, 320 N</t>
  </si>
  <si>
    <t>1386405287</t>
  </si>
  <si>
    <t>1012119335</t>
  </si>
  <si>
    <t>1026273102</t>
  </si>
  <si>
    <t>-2080331424</t>
  </si>
  <si>
    <t>-1823774438</t>
  </si>
  <si>
    <t>-438460713</t>
  </si>
  <si>
    <t>-753767694</t>
  </si>
  <si>
    <t>Měření TV + R signálů v místě příjmu před montáží</t>
  </si>
  <si>
    <t>1744969354</t>
  </si>
  <si>
    <t>Směrování TV, R</t>
  </si>
  <si>
    <t>1939186496</t>
  </si>
  <si>
    <t>Oživení, naladění, měření, nastavení trasy</t>
  </si>
  <si>
    <t>790638188</t>
  </si>
  <si>
    <t>Kontrolní měření na zásuvkách</t>
  </si>
  <si>
    <t>-458179320</t>
  </si>
  <si>
    <t>1139076148</t>
  </si>
  <si>
    <t>629806695</t>
  </si>
  <si>
    <t>1891682564</t>
  </si>
  <si>
    <t>2008435600</t>
  </si>
  <si>
    <t>-812416925</t>
  </si>
  <si>
    <t>1848374007</t>
  </si>
  <si>
    <t>7 - Spol-chodby</t>
  </si>
  <si>
    <t xml:space="preserve">    D1 - Společné náklady</t>
  </si>
  <si>
    <t xml:space="preserve">      D2 - Ochranné pospojení</t>
  </si>
  <si>
    <t xml:space="preserve">      D3 - Stavební přípomoce</t>
  </si>
  <si>
    <t xml:space="preserve">      D4 - Kabelové žlaby</t>
  </si>
  <si>
    <t>Společné náklady</t>
  </si>
  <si>
    <t>Ochranné pospojení</t>
  </si>
  <si>
    <t>EPS 2 ekvipotencionální svorkovnice</t>
  </si>
  <si>
    <t>1457790255</t>
  </si>
  <si>
    <t>KO 125 E krabice odbočná</t>
  </si>
  <si>
    <t>-1942182422</t>
  </si>
  <si>
    <t>V 125 E víčko ke krabici KO 125E</t>
  </si>
  <si>
    <t>1314057295</t>
  </si>
  <si>
    <t>CY 10 mm2</t>
  </si>
  <si>
    <t>-1937716375</t>
  </si>
  <si>
    <t>Stavební přípomoce</t>
  </si>
  <si>
    <t>Vysekání kapes ve zdivu cihelném 100x100x50 mm</t>
  </si>
  <si>
    <t>1562184229</t>
  </si>
  <si>
    <t>Vysekání rýh ve zdivu cihelném - Hloubka 30 mm Sire 30 mm</t>
  </si>
  <si>
    <t>-25399662</t>
  </si>
  <si>
    <t>Vysekání rýh ve zdivu cihelném - Hloubka 30 mm Sire 70 mm</t>
  </si>
  <si>
    <t>-748211762</t>
  </si>
  <si>
    <t>Průrazy příčkami - cihla, beton</t>
  </si>
  <si>
    <t>477432961</t>
  </si>
  <si>
    <t>Kabelové žlaby</t>
  </si>
  <si>
    <t>Kabelová lávka KL60x150, vč. Stěnových úchytů, spojek apod.</t>
  </si>
  <si>
    <t>675134727</t>
  </si>
  <si>
    <t>8 - Dom.tel</t>
  </si>
  <si>
    <t xml:space="preserve">    D1 - Domácí telefon</t>
  </si>
  <si>
    <t xml:space="preserve">      D2 - Vstupní panel</t>
  </si>
  <si>
    <t xml:space="preserve">      D3 - Napáječe</t>
  </si>
  <si>
    <t xml:space="preserve">      D4 - Domovní telefony</t>
  </si>
  <si>
    <t xml:space="preserve">      D5 - Kabely</t>
  </si>
  <si>
    <t xml:space="preserve">      D6 - Instalační materiál</t>
  </si>
  <si>
    <t xml:space="preserve">      D7 - Ostatní</t>
  </si>
  <si>
    <t>1873847010</t>
  </si>
  <si>
    <t>-1771978231</t>
  </si>
  <si>
    <t>Montážní rám pro 2 moduly</t>
  </si>
  <si>
    <t>1631713425</t>
  </si>
  <si>
    <t>Stříška vertikální pod omítku 2 rám</t>
  </si>
  <si>
    <t>-117120223</t>
  </si>
  <si>
    <t>Krabice pod omítku pro 2 moduly</t>
  </si>
  <si>
    <t>-13949454</t>
  </si>
  <si>
    <t>-542828429</t>
  </si>
  <si>
    <t>2086345967</t>
  </si>
  <si>
    <t>-1966030909</t>
  </si>
  <si>
    <t>-1947832461</t>
  </si>
  <si>
    <t>1670600025</t>
  </si>
  <si>
    <t>-1190078631</t>
  </si>
  <si>
    <t>472878876</t>
  </si>
  <si>
    <t>1075075402</t>
  </si>
  <si>
    <t>2093377386</t>
  </si>
  <si>
    <t>-1057140877</t>
  </si>
  <si>
    <t>1044356838</t>
  </si>
  <si>
    <t>1010555988</t>
  </si>
  <si>
    <t>45346028</t>
  </si>
  <si>
    <t>-1117054996</t>
  </si>
  <si>
    <t>-455047602</t>
  </si>
  <si>
    <t>-259056983</t>
  </si>
  <si>
    <t>-654171263</t>
  </si>
  <si>
    <t>-1216500848</t>
  </si>
  <si>
    <t>-2096333536</t>
  </si>
  <si>
    <t>1405024145</t>
  </si>
  <si>
    <t>9 - Tel-nebyt část</t>
  </si>
  <si>
    <t>10" nástěnný rozvaděč, výška 9U, 350x270</t>
  </si>
  <si>
    <t>1696676752</t>
  </si>
  <si>
    <t>-573623868</t>
  </si>
  <si>
    <t>10" vyvazovací panel</t>
  </si>
  <si>
    <t>486175666</t>
  </si>
  <si>
    <t>1672229152</t>
  </si>
  <si>
    <t>-460511890</t>
  </si>
  <si>
    <t>Datová dvojzásuvka 2x RJ-45 cat.5e</t>
  </si>
  <si>
    <t>-788550533</t>
  </si>
  <si>
    <t>-488756415</t>
  </si>
  <si>
    <t>1735641843</t>
  </si>
  <si>
    <t>-18919151</t>
  </si>
  <si>
    <t>1531010930</t>
  </si>
  <si>
    <t>1677711719</t>
  </si>
  <si>
    <t>122905889</t>
  </si>
  <si>
    <t>1269184561</t>
  </si>
  <si>
    <t>-824922631</t>
  </si>
  <si>
    <t>-1799393536</t>
  </si>
  <si>
    <t>-419023131</t>
  </si>
  <si>
    <t>-1211252269</t>
  </si>
  <si>
    <t>273460356</t>
  </si>
  <si>
    <t>1183716424</t>
  </si>
  <si>
    <t>-893561626</t>
  </si>
  <si>
    <t>697093857</t>
  </si>
  <si>
    <t>822047223</t>
  </si>
  <si>
    <t>1199533897</t>
  </si>
  <si>
    <t>-1393158553</t>
  </si>
  <si>
    <t>-1608026822</t>
  </si>
  <si>
    <t>10 - STA-nebyt č.</t>
  </si>
  <si>
    <t xml:space="preserve">      D2 - Zásuvky</t>
  </si>
  <si>
    <t xml:space="preserve">      D3 - Kabely</t>
  </si>
  <si>
    <t xml:space="preserve">      D4 - Instalační materiál</t>
  </si>
  <si>
    <t xml:space="preserve">      D5 - Ostatní</t>
  </si>
  <si>
    <t>1474285341</t>
  </si>
  <si>
    <t>120569741</t>
  </si>
  <si>
    <t>1912161080</t>
  </si>
  <si>
    <t>350700842</t>
  </si>
  <si>
    <t>-1992973398</t>
  </si>
  <si>
    <t>1132329753</t>
  </si>
  <si>
    <t>-1490893962</t>
  </si>
  <si>
    <t>-1282479534</t>
  </si>
  <si>
    <t>1392135784</t>
  </si>
  <si>
    <t>-1635044202</t>
  </si>
  <si>
    <t>-1594162147</t>
  </si>
  <si>
    <t>207225953</t>
  </si>
  <si>
    <t>900332946</t>
  </si>
  <si>
    <t>-1340620295</t>
  </si>
  <si>
    <t>11 - Spol-chodby nebyt</t>
  </si>
  <si>
    <t>1145046143</t>
  </si>
  <si>
    <t>381119105</t>
  </si>
  <si>
    <t>-196734709</t>
  </si>
  <si>
    <t>595890843</t>
  </si>
  <si>
    <t>-1652936091</t>
  </si>
  <si>
    <t>1352667434</t>
  </si>
  <si>
    <t>-1432610128</t>
  </si>
  <si>
    <t>769911689</t>
  </si>
  <si>
    <t>-498606809</t>
  </si>
  <si>
    <t>12 - Elektroinstalace -byt.č.</t>
  </si>
  <si>
    <t xml:space="preserve">    1 - Dodávky zařízení</t>
  </si>
  <si>
    <t xml:space="preserve">    2 - Materiál elektromontážní</t>
  </si>
  <si>
    <t xml:space="preserve">    3 - Elektromontáže</t>
  </si>
  <si>
    <t xml:space="preserve">    4 - Ostatní náklady</t>
  </si>
  <si>
    <t>Dodávky zařízení</t>
  </si>
  <si>
    <t>509004</t>
  </si>
  <si>
    <t>svít koupelnové 230V,LED8.2W,IP44, ozn D</t>
  </si>
  <si>
    <t>-2034244186</t>
  </si>
  <si>
    <t>509037</t>
  </si>
  <si>
    <t>svít stropní hranaté 230V, SMD LED18W, ozn F</t>
  </si>
  <si>
    <t>1512106674</t>
  </si>
  <si>
    <t>509037.1</t>
  </si>
  <si>
    <t>svít stropní hranaté nouze 230V,SMD LED18W,ozn F/N</t>
  </si>
  <si>
    <t>-1464626632</t>
  </si>
  <si>
    <t>svit venkovní 230V,LED6W,IP54, ozn L</t>
  </si>
  <si>
    <t>-2096245543</t>
  </si>
  <si>
    <t>511122</t>
  </si>
  <si>
    <t>svít stropní kruh 230V,E27,28W, ozn A</t>
  </si>
  <si>
    <t>-714465428</t>
  </si>
  <si>
    <t>511122.1</t>
  </si>
  <si>
    <t>svít stropní kruh 230V,E27,28W, ozn C</t>
  </si>
  <si>
    <t>-1396974513</t>
  </si>
  <si>
    <t>511131</t>
  </si>
  <si>
    <t>svít stropní kruh 230V,E27,2x28W, ozn. B</t>
  </si>
  <si>
    <t>-934112402</t>
  </si>
  <si>
    <t>513502</t>
  </si>
  <si>
    <t>svítidlo záři 230V,36W - linka, ozn E</t>
  </si>
  <si>
    <t>88342823</t>
  </si>
  <si>
    <t>712645</t>
  </si>
  <si>
    <t>rozvodnice elektroměrová RE1,RE2 dle výkresu a TS</t>
  </si>
  <si>
    <t>-928469883</t>
  </si>
  <si>
    <t>rozvodnice RS dle výkresu a TS</t>
  </si>
  <si>
    <t>1259277427</t>
  </si>
  <si>
    <t>718214</t>
  </si>
  <si>
    <t>rozvodnice RB1 až RB8 dle výkresu a TS</t>
  </si>
  <si>
    <t>999041224</t>
  </si>
  <si>
    <t>721248</t>
  </si>
  <si>
    <t>skříň SPO vč. přepěť. ochran</t>
  </si>
  <si>
    <t>-1374439688</t>
  </si>
  <si>
    <t>Materiál elektromontážní</t>
  </si>
  <si>
    <t>656571301</t>
  </si>
  <si>
    <t>-1083839948</t>
  </si>
  <si>
    <t>101213</t>
  </si>
  <si>
    <t>kabel 1kV CYKY 3x50+35</t>
  </si>
  <si>
    <t>-1692769355</t>
  </si>
  <si>
    <t>101306</t>
  </si>
  <si>
    <t>kabel CYKY 5x2,5</t>
  </si>
  <si>
    <t>466021714</t>
  </si>
  <si>
    <t>256013219</t>
  </si>
  <si>
    <t>171111</t>
  </si>
  <si>
    <t>vodič CY 25 /H07V-R/</t>
  </si>
  <si>
    <t>859737021</t>
  </si>
  <si>
    <t>171207</t>
  </si>
  <si>
    <t>vodič CYY 4</t>
  </si>
  <si>
    <t>1530530324</t>
  </si>
  <si>
    <t>-672096731</t>
  </si>
  <si>
    <t>190112</t>
  </si>
  <si>
    <t>kabelové oko Cu lisovací 35x8 KU</t>
  </si>
  <si>
    <t>1944917609</t>
  </si>
  <si>
    <t>190113</t>
  </si>
  <si>
    <t>kabelové oko Cu lisovací 50x10 KU</t>
  </si>
  <si>
    <t>2131678529</t>
  </si>
  <si>
    <t>-1509294294</t>
  </si>
  <si>
    <t>582350424</t>
  </si>
  <si>
    <t>1877012976</t>
  </si>
  <si>
    <t>popis štítek na kabely, přístroje, svítidla apd</t>
  </si>
  <si>
    <t>2045062445</t>
  </si>
  <si>
    <t>295001</t>
  </si>
  <si>
    <t>vedení FeZn 30/4 (0,96kg/m)</t>
  </si>
  <si>
    <t>406647091</t>
  </si>
  <si>
    <t>295011</t>
  </si>
  <si>
    <t>vedení FeZn pr.10mm(0,63kg/m)</t>
  </si>
  <si>
    <t>1312576952</t>
  </si>
  <si>
    <t>295161</t>
  </si>
  <si>
    <t>svorka pásku zemnící SR2b 4šrouby nerez</t>
  </si>
  <si>
    <t>1182262336</t>
  </si>
  <si>
    <t>295162</t>
  </si>
  <si>
    <t>svorka pásku drátu zemnící SR3 2šrouby nerez</t>
  </si>
  <si>
    <t>-1222947742</t>
  </si>
  <si>
    <t>295251</t>
  </si>
  <si>
    <t>ochranná stříška jímače OSH FeZn horní</t>
  </si>
  <si>
    <t>-103904757</t>
  </si>
  <si>
    <t>295252</t>
  </si>
  <si>
    <t>ochranná stříška jímače OSD FeZn dolní</t>
  </si>
  <si>
    <t>-686117615</t>
  </si>
  <si>
    <t>-1537572168</t>
  </si>
  <si>
    <t>-1411512816</t>
  </si>
  <si>
    <t>295702</t>
  </si>
  <si>
    <t>jímací tyč s hrotem JT2 nerez pr.19/2000mm</t>
  </si>
  <si>
    <t>288020987</t>
  </si>
  <si>
    <t>295723</t>
  </si>
  <si>
    <t>podpěra vedení na plech střechy nerez</t>
  </si>
  <si>
    <t>-562538239</t>
  </si>
  <si>
    <t>295732</t>
  </si>
  <si>
    <t>podpěra vedení do zdiva hmoždi 8/100mm nerez</t>
  </si>
  <si>
    <t>1922223555</t>
  </si>
  <si>
    <t>295742</t>
  </si>
  <si>
    <t>podpěra vedení pod tašky nerez</t>
  </si>
  <si>
    <t>-1997966728</t>
  </si>
  <si>
    <t>295760</t>
  </si>
  <si>
    <t>svorka univerzální SU nerez</t>
  </si>
  <si>
    <t>-186558306</t>
  </si>
  <si>
    <t>295764</t>
  </si>
  <si>
    <t>svorka spojovací SS nerez</t>
  </si>
  <si>
    <t>-81491321</t>
  </si>
  <si>
    <t>295766</t>
  </si>
  <si>
    <t>svorka křížová SK nerez</t>
  </si>
  <si>
    <t>-2034052320</t>
  </si>
  <si>
    <t>295767</t>
  </si>
  <si>
    <t>svorka zkušební SZa 2šrouby nerez lisovaná</t>
  </si>
  <si>
    <t>1886022456</t>
  </si>
  <si>
    <t>295771</t>
  </si>
  <si>
    <t>svorka k jímací tyči SJ1b 2šrouby nerez</t>
  </si>
  <si>
    <t>-730382259</t>
  </si>
  <si>
    <t>-892035505</t>
  </si>
  <si>
    <t>295773</t>
  </si>
  <si>
    <t>svorka na okapní žlaby SO 1šroub nerez 221308</t>
  </si>
  <si>
    <t>1907965216</t>
  </si>
  <si>
    <t>295793</t>
  </si>
  <si>
    <t>ochranná trubka svodu OT délka 1,7m nerez</t>
  </si>
  <si>
    <t>-1790734885</t>
  </si>
  <si>
    <t>295882</t>
  </si>
  <si>
    <t>označovací štítek zemního svodu</t>
  </si>
  <si>
    <t>265184265</t>
  </si>
  <si>
    <t>295893</t>
  </si>
  <si>
    <t>pomocný jímač</t>
  </si>
  <si>
    <t>-1083182164</t>
  </si>
  <si>
    <t>295894</t>
  </si>
  <si>
    <t>montž pomocného jímače</t>
  </si>
  <si>
    <t>225886058</t>
  </si>
  <si>
    <t>297002</t>
  </si>
  <si>
    <t>drát AlMgSi pr.8mm</t>
  </si>
  <si>
    <t>-550626884</t>
  </si>
  <si>
    <t>297247</t>
  </si>
  <si>
    <t>izolační vzpěra</t>
  </si>
  <si>
    <t>1355087411</t>
  </si>
  <si>
    <t>298408</t>
  </si>
  <si>
    <t>pomocná ekvipotenciální přípojnice SOP2</t>
  </si>
  <si>
    <t>-463744505</t>
  </si>
  <si>
    <t>298409</t>
  </si>
  <si>
    <t>hlavní ekvipotenciální přípojnice objektu SOP1</t>
  </si>
  <si>
    <t>503742106</t>
  </si>
  <si>
    <t>1719254901</t>
  </si>
  <si>
    <t>669617684</t>
  </si>
  <si>
    <t>766118565</t>
  </si>
  <si>
    <t>-197359809</t>
  </si>
  <si>
    <t>-1776692179</t>
  </si>
  <si>
    <t>-1598731825</t>
  </si>
  <si>
    <t>-1452288240</t>
  </si>
  <si>
    <t>-1703743567</t>
  </si>
  <si>
    <t>1602674247</t>
  </si>
  <si>
    <t>-1903926217</t>
  </si>
  <si>
    <t>-224871080</t>
  </si>
  <si>
    <t>SESTAVA přepín střídavý Tango 10A/250stř řaz.6</t>
  </si>
  <si>
    <t>-1543031272</t>
  </si>
  <si>
    <t>332935076</t>
  </si>
  <si>
    <t>-1905869977</t>
  </si>
  <si>
    <t>-779621930</t>
  </si>
  <si>
    <t>646617503</t>
  </si>
  <si>
    <t>576830502</t>
  </si>
  <si>
    <t>1430493098</t>
  </si>
  <si>
    <t>1652201123</t>
  </si>
  <si>
    <t>433263</t>
  </si>
  <si>
    <t>pojistková patrona PN1(63A)gG</t>
  </si>
  <si>
    <t>-929480871</t>
  </si>
  <si>
    <t>455731</t>
  </si>
  <si>
    <t>detektor přítomnosti 180stup</t>
  </si>
  <si>
    <t>-1960024539</t>
  </si>
  <si>
    <t>455741</t>
  </si>
  <si>
    <t>detektor přítomnosti 360stup</t>
  </si>
  <si>
    <t>1905881848</t>
  </si>
  <si>
    <t>591121</t>
  </si>
  <si>
    <t>žárovka E27 220V/do 100W</t>
  </si>
  <si>
    <t>643056917</t>
  </si>
  <si>
    <t>-1689380210</t>
  </si>
  <si>
    <t>-589323797</t>
  </si>
  <si>
    <t>592126</t>
  </si>
  <si>
    <t>zářivka T8 pr26mm/L1200mm/G13 36W</t>
  </si>
  <si>
    <t>974819210</t>
  </si>
  <si>
    <t>pomoc montáž materiál nezahrnut v ceník položkách</t>
  </si>
  <si>
    <t>264307919</t>
  </si>
  <si>
    <t>Elektromontáže</t>
  </si>
  <si>
    <t>-823637531</t>
  </si>
  <si>
    <t>-760022232</t>
  </si>
  <si>
    <t>1970878661</t>
  </si>
  <si>
    <t>308926964</t>
  </si>
  <si>
    <t>popis štítek na kabely, přístroje,svítidla apd</t>
  </si>
  <si>
    <t>762393332</t>
  </si>
  <si>
    <t>1081343645</t>
  </si>
  <si>
    <t>488117009</t>
  </si>
  <si>
    <t>210100005</t>
  </si>
  <si>
    <t>ukončení v rozvaděči vč.zapojení vodiče do 35mm2</t>
  </si>
  <si>
    <t>1397775589</t>
  </si>
  <si>
    <t>210100006</t>
  </si>
  <si>
    <t>ukončení v rozvaděči vč.zapojení vodiče do 50mm2</t>
  </si>
  <si>
    <t>-440943771</t>
  </si>
  <si>
    <t>-1067615296</t>
  </si>
  <si>
    <t>210100102</t>
  </si>
  <si>
    <t>ukončení na svorkovnici vodič do 50mm2</t>
  </si>
  <si>
    <t>1520518247</t>
  </si>
  <si>
    <t>-1865876715</t>
  </si>
  <si>
    <t>-2002233924</t>
  </si>
  <si>
    <t>-1193213524</t>
  </si>
  <si>
    <t>1231161815</t>
  </si>
  <si>
    <t>1786243609</t>
  </si>
  <si>
    <t>210120103</t>
  </si>
  <si>
    <t>patrona nožové pojistky do 630A</t>
  </si>
  <si>
    <t>1900692270</t>
  </si>
  <si>
    <t>210140514</t>
  </si>
  <si>
    <t>detektor přítomnosti</t>
  </si>
  <si>
    <t>-257024215</t>
  </si>
  <si>
    <t>210140517</t>
  </si>
  <si>
    <t>154489184</t>
  </si>
  <si>
    <t>-1967029852</t>
  </si>
  <si>
    <t>-101357961</t>
  </si>
  <si>
    <t>68932910</t>
  </si>
  <si>
    <t>210191511</t>
  </si>
  <si>
    <t>kabelová skříň plast SP0 osazení bez ukonč.</t>
  </si>
  <si>
    <t>533140413</t>
  </si>
  <si>
    <t>210192551</t>
  </si>
  <si>
    <t>stoupačková svorkovnice vč.zapojení</t>
  </si>
  <si>
    <t>-467925329</t>
  </si>
  <si>
    <t>-1535035184</t>
  </si>
  <si>
    <t>210200012</t>
  </si>
  <si>
    <t>svítidlo žárovkové bytové stropní/více zdrojů</t>
  </si>
  <si>
    <t>912000677</t>
  </si>
  <si>
    <t>34679830</t>
  </si>
  <si>
    <t>-1795359039</t>
  </si>
  <si>
    <t>210200012.1</t>
  </si>
  <si>
    <t>-379355068</t>
  </si>
  <si>
    <t>210200012.2</t>
  </si>
  <si>
    <t>svítidlo LED stropní</t>
  </si>
  <si>
    <t>379452769</t>
  </si>
  <si>
    <t>236631777</t>
  </si>
  <si>
    <t>svítidlo LED venkovní</t>
  </si>
  <si>
    <t>-642830897</t>
  </si>
  <si>
    <t>-1624956913</t>
  </si>
  <si>
    <t>210220022</t>
  </si>
  <si>
    <t>uzemňov.vedení v zemi úplná mtž FeZn pr.8-10mm</t>
  </si>
  <si>
    <t>566365468</t>
  </si>
  <si>
    <t>210220025</t>
  </si>
  <si>
    <t>uzemň.vedení v zemi/město úplná mtž FeZn do 120mm2</t>
  </si>
  <si>
    <t>-1711353175</t>
  </si>
  <si>
    <t>210220101</t>
  </si>
  <si>
    <t>svod vč.podpěr drát do pr.10mm</t>
  </si>
  <si>
    <t>795375729</t>
  </si>
  <si>
    <t>210220211</t>
  </si>
  <si>
    <t>jímací tyč do 2m montáž do dřeva</t>
  </si>
  <si>
    <t>839460801</t>
  </si>
  <si>
    <t>210220301</t>
  </si>
  <si>
    <t>svorka hromosvodová do 2 šroubů</t>
  </si>
  <si>
    <t>377437071</t>
  </si>
  <si>
    <t>424961129</t>
  </si>
  <si>
    <t>1982211858</t>
  </si>
  <si>
    <t>-585709520</t>
  </si>
  <si>
    <t>744474993</t>
  </si>
  <si>
    <t>210220302</t>
  </si>
  <si>
    <t>svorka hromosvodová do 4 šroubů</t>
  </si>
  <si>
    <t>-2143158414</t>
  </si>
  <si>
    <t>1305540090</t>
  </si>
  <si>
    <t>210220372</t>
  </si>
  <si>
    <t>ochranný úhelník nebo trubka/ držáky do zdiva</t>
  </si>
  <si>
    <t>-952181324</t>
  </si>
  <si>
    <t>210220401</t>
  </si>
  <si>
    <t>označení svodu štítkem</t>
  </si>
  <si>
    <t>-164556940</t>
  </si>
  <si>
    <t>-1637028700</t>
  </si>
  <si>
    <t>-1328646949</t>
  </si>
  <si>
    <t>-623211603</t>
  </si>
  <si>
    <t>-2086158205</t>
  </si>
  <si>
    <t>279752431</t>
  </si>
  <si>
    <t>-237488410</t>
  </si>
  <si>
    <t>-459072395</t>
  </si>
  <si>
    <t>210810103</t>
  </si>
  <si>
    <t>kabel Cu(-1kV CYKY)pevně uložený do 3x70/4x50/5x35</t>
  </si>
  <si>
    <t>-661062054</t>
  </si>
  <si>
    <t>pomocné montáž práce nezahrnuté v ceník položkách</t>
  </si>
  <si>
    <t>1953709179</t>
  </si>
  <si>
    <t>Ostatní náklady</t>
  </si>
  <si>
    <t>828316351</t>
  </si>
  <si>
    <t>643008588</t>
  </si>
  <si>
    <t>-1559352313</t>
  </si>
  <si>
    <t>1965286738</t>
  </si>
  <si>
    <t>278857598</t>
  </si>
  <si>
    <t>-906113256</t>
  </si>
  <si>
    <t>651029578</t>
  </si>
  <si>
    <t>-1631485269</t>
  </si>
  <si>
    <t>-752028933</t>
  </si>
  <si>
    <t>-1801618994</t>
  </si>
  <si>
    <t>-2060632430</t>
  </si>
  <si>
    <t>176133647</t>
  </si>
  <si>
    <t>Pol42</t>
  </si>
  <si>
    <t>1681500088</t>
  </si>
  <si>
    <t>Pol43</t>
  </si>
  <si>
    <t>-1114421854</t>
  </si>
  <si>
    <t>Pol44</t>
  </si>
  <si>
    <t>108724269</t>
  </si>
  <si>
    <t>Pol45</t>
  </si>
  <si>
    <t>-1719586725</t>
  </si>
  <si>
    <t>13 - Elektroinstalace -nebyt</t>
  </si>
  <si>
    <t>-876800309</t>
  </si>
  <si>
    <t>139925854</t>
  </si>
  <si>
    <t>751675466</t>
  </si>
  <si>
    <t>1894248189</t>
  </si>
  <si>
    <t>-1859031143</t>
  </si>
  <si>
    <t>-513167453</t>
  </si>
  <si>
    <t>-1182215845</t>
  </si>
  <si>
    <t>-421437528</t>
  </si>
  <si>
    <t>1915143626</t>
  </si>
  <si>
    <t>-1075147231</t>
  </si>
  <si>
    <t>-849463902</t>
  </si>
  <si>
    <t>1712854102</t>
  </si>
  <si>
    <t>179304689</t>
  </si>
  <si>
    <t>-1040502607</t>
  </si>
  <si>
    <t>5893391</t>
  </si>
  <si>
    <t>2021983642</t>
  </si>
  <si>
    <t>1031755298</t>
  </si>
  <si>
    <t>129933597</t>
  </si>
  <si>
    <t>-131411209</t>
  </si>
  <si>
    <t>-156900938</t>
  </si>
  <si>
    <t>-1433248112</t>
  </si>
  <si>
    <t>660716503</t>
  </si>
  <si>
    <t>561640786</t>
  </si>
  <si>
    <t>1690236725</t>
  </si>
  <si>
    <t>1161386771</t>
  </si>
  <si>
    <t>536113352</t>
  </si>
  <si>
    <t>1109973272</t>
  </si>
  <si>
    <t>-1022562680</t>
  </si>
  <si>
    <t>-1782530062</t>
  </si>
  <si>
    <t>2097011252</t>
  </si>
  <si>
    <t>-566866709</t>
  </si>
  <si>
    <t>-609458569</t>
  </si>
  <si>
    <t>599326443</t>
  </si>
  <si>
    <t>1992139916</t>
  </si>
  <si>
    <t>-1027075650</t>
  </si>
  <si>
    <t>430972118</t>
  </si>
  <si>
    <t>-579260475</t>
  </si>
  <si>
    <t>-1599035315</t>
  </si>
  <si>
    <t>338329437</t>
  </si>
  <si>
    <t>1784253033</t>
  </si>
  <si>
    <t>1097885402</t>
  </si>
  <si>
    <t>892514690</t>
  </si>
  <si>
    <t>-108888743</t>
  </si>
  <si>
    <t>-1487777814</t>
  </si>
  <si>
    <t>-1774247066</t>
  </si>
  <si>
    <t>1669182720</t>
  </si>
  <si>
    <t>876201225</t>
  </si>
  <si>
    <t>-1952160115</t>
  </si>
  <si>
    <t>-1051567848</t>
  </si>
  <si>
    <t>1770980072</t>
  </si>
  <si>
    <t>309497174</t>
  </si>
  <si>
    <t>-1882487120</t>
  </si>
  <si>
    <t>1916796572</t>
  </si>
  <si>
    <t>-1875047146</t>
  </si>
  <si>
    <t>1016031317</t>
  </si>
  <si>
    <t>633527460</t>
  </si>
  <si>
    <t>-1939143666</t>
  </si>
  <si>
    <t>-842298204</t>
  </si>
  <si>
    <t>-1799612781</t>
  </si>
  <si>
    <t>1346512008</t>
  </si>
  <si>
    <t>566157705</t>
  </si>
  <si>
    <t>-1528194933</t>
  </si>
  <si>
    <t>-1176110701</t>
  </si>
  <si>
    <t>-725031240</t>
  </si>
  <si>
    <t>11650577</t>
  </si>
  <si>
    <t>-245434238</t>
  </si>
  <si>
    <t>1876288864</t>
  </si>
  <si>
    <t>-1750693866</t>
  </si>
  <si>
    <t>-1972388625</t>
  </si>
  <si>
    <t>86906516</t>
  </si>
  <si>
    <t>-871411056</t>
  </si>
  <si>
    <t>488015543</t>
  </si>
  <si>
    <t>688869244</t>
  </si>
  <si>
    <t>-1639763811</t>
  </si>
  <si>
    <t>-59998626</t>
  </si>
  <si>
    <t>2022419459</t>
  </si>
  <si>
    <t>1678403465</t>
  </si>
  <si>
    <t>-1324312664</t>
  </si>
  <si>
    <t>2049166161</t>
  </si>
  <si>
    <t>1670395079</t>
  </si>
  <si>
    <t>644117847</t>
  </si>
  <si>
    <t>1474779707</t>
  </si>
  <si>
    <t>-536546095</t>
  </si>
  <si>
    <t>-104519611</t>
  </si>
  <si>
    <t>317159500</t>
  </si>
  <si>
    <t>-701093487</t>
  </si>
  <si>
    <t>1692374014</t>
  </si>
  <si>
    <t>-1670569562</t>
  </si>
  <si>
    <t>250510135</t>
  </si>
  <si>
    <t>-635370246</t>
  </si>
  <si>
    <t>-1492023726</t>
  </si>
  <si>
    <t>219653334</t>
  </si>
  <si>
    <t>14 - ÚT-byt.č.</t>
  </si>
  <si>
    <t xml:space="preserve">    732 - Ústřední vytápění - strojovny</t>
  </si>
  <si>
    <t xml:space="preserve">    733 - Ústřední vytápění - rozvodné potrubí</t>
  </si>
  <si>
    <t xml:space="preserve">    HZS - Hodinové zúčtovací sazby</t>
  </si>
  <si>
    <t>VRN - Vedlejší rozpočtové náklady</t>
  </si>
  <si>
    <t xml:space="preserve">    VRN1 - Průzkumné, geodetické a projektové práce</t>
  </si>
  <si>
    <t xml:space="preserve">    VRN4 - Inženýrská činnost</t>
  </si>
  <si>
    <t>713463131</t>
  </si>
  <si>
    <t>Montáž izolace tepelné potrubí potrubními pouzdry bez úpravy slepenými 1x tl izolace do 25 mm</t>
  </si>
  <si>
    <t>1521929367</t>
  </si>
  <si>
    <t>Poznámka k položce:
Montáž izolace tepelné potrubí a ohybů tvarovkami nebo deskami potrubními pouzdry bez povrchové úpravy (izolační materiál ve specifikaci) přilepenými v příčných a podélných spojích izolace potrubí do 25 mm jednovrstvá, tloušťky izolace</t>
  </si>
  <si>
    <t>283771050</t>
  </si>
  <si>
    <t>izolace potrubí návleková 18 x 13 mm</t>
  </si>
  <si>
    <t>-1841180575</t>
  </si>
  <si>
    <t>Poznámka k položce:
Tvarovky z lehčených plastů izolace potrubí návleková vnitřní průměr x tl. izolace [mm], délka  2 m 18 x 13</t>
  </si>
  <si>
    <t>713463211</t>
  </si>
  <si>
    <t>Montáž izolace tepelné potrubí potrubními pouzdry s Al fólií staženými Al páskou 1x D do 50 mm</t>
  </si>
  <si>
    <t>-1826565923</t>
  </si>
  <si>
    <t>Poznámka k položce:
Montáž izolace tepelné potrubí a ohybů tvarovkami nebo deskami potrubními pouzdry s povrchovou úpravou hliníkovou fólií (izolační materiál ve specifikaci) přelepenými samolepící hliníkovou páskou potrubí D do 50 mm jednovrstvá</t>
  </si>
  <si>
    <t>631545310</t>
  </si>
  <si>
    <t>pouzdro potrubní izolační minerální vlna s Al folií 28/30 mm</t>
  </si>
  <si>
    <t>225431476</t>
  </si>
  <si>
    <t>Poznámka k položce:
Vlákno minerální a výrobky z něj (desky, skruže, pásy, rohože, vložkové pytle apod.) výrobky z minerální vlny - pouzdro potrubní izolační s povrchem kašírovaným hliníkovou folií (první číselný údaj v označení výrobků znamená vnitřní průměr v mm, druhý číselný údaj označuje tloušťku tepelné izolace v mm) - tl.izolační vrstvy 30 mm 28/30 mm</t>
  </si>
  <si>
    <t>631545320</t>
  </si>
  <si>
    <t>pouzdro potrubní izolační minerální vlna s Al folií 35/30 mm</t>
  </si>
  <si>
    <t>-1482377893</t>
  </si>
  <si>
    <t>Poznámka k položce:
Vlákno minerální a výrobky z něj (desky, skruže, pásy, rohože, vložkové pytle apod.) výrobky z minerální vlny - pouzdro potrubní izolační s povrchem kašírovaným hliníkovou folií (první číselný údaj v označení výrobků znamená vnitřní průměr v mm, druhý číselný údaj označuje tloušťku tepelné izolace v mm) - tl.izolační vrstvy 30 mm 35/30 mm</t>
  </si>
  <si>
    <t>998713101</t>
  </si>
  <si>
    <t>Přesun hmot tonážní pro izolace tepelné v objektech v do 6 m</t>
  </si>
  <si>
    <t>1995897121</t>
  </si>
  <si>
    <t>Poznámka k položce:
Přesun hmot pro izolace tepelné stanovený z hmotnosti přesunovaného materiálu vodorovná dopravní vzdálenost do 50 m v objektech výšky do 6 m</t>
  </si>
  <si>
    <t>998713181</t>
  </si>
  <si>
    <t>Příplatek k přesunu hmot tonážní 713 prováděný bez použití mechanizace</t>
  </si>
  <si>
    <t>-1735169811</t>
  </si>
  <si>
    <t>Poznámka k položce:
Přesun hmot pro izolace tepelné stanovený z hmotnosti přesunovaného materiálu Příplatek k cenám za přesun prováděný bez použití mechanizace pro jakoukoliv výšku objektu</t>
  </si>
  <si>
    <t>731244115</t>
  </si>
  <si>
    <t>Kotel ocelový závěsný na plyn kondenzační o výkonu 5-49,9 kW pro vytápění</t>
  </si>
  <si>
    <t>-19587815</t>
  </si>
  <si>
    <t>Poznámka k položce:
Kotle ocelové teplovodní plynové závěsné kondenzační pro vytápění 5-49,9 kW</t>
  </si>
  <si>
    <t>731244R01</t>
  </si>
  <si>
    <t>Sada pro připojení nepřímotopného zásobníku TV (příslušenství kotle)</t>
  </si>
  <si>
    <t>-652325310</t>
  </si>
  <si>
    <t>Poznámka k položce:
Sada pro připojení nepřímotopného zásobníku TV (příslušenství kotle),</t>
  </si>
  <si>
    <t>731244R02</t>
  </si>
  <si>
    <t>Ekvitermní regulátor pro řízení kotle, topného okruhu a ohřevu TV</t>
  </si>
  <si>
    <t>2046368314</t>
  </si>
  <si>
    <t>Poznámka k položce:
Ekvitermní regulátor pro řízení kotle, topného okruhu a ohřevu TV ,</t>
  </si>
  <si>
    <t>731244R03</t>
  </si>
  <si>
    <t>Čidlo venkovní teploty</t>
  </si>
  <si>
    <t>1165158211</t>
  </si>
  <si>
    <t>Poznámka k položce:
Čidlo venkovní teploty,</t>
  </si>
  <si>
    <t>731244R04</t>
  </si>
  <si>
    <t>Příložné čidlo teploty topné vody</t>
  </si>
  <si>
    <t>-102247485</t>
  </si>
  <si>
    <t>Poznámka k položce:
Příložné čidlo teploty topné vody,</t>
  </si>
  <si>
    <t>731341130</t>
  </si>
  <si>
    <t>Hadice napouštěcí pryžové D 16/23</t>
  </si>
  <si>
    <t>-1362608027</t>
  </si>
  <si>
    <t>Poznámka k položce:
Hadice napouštěcí pryžové D 16/23</t>
  </si>
  <si>
    <t>731810R01</t>
  </si>
  <si>
    <t>Fasádní koaxiální komín nerez / PE – O 125/80, výška 8,5 m</t>
  </si>
  <si>
    <t>-1726491154</t>
  </si>
  <si>
    <t>Poznámka k položce:
Fasádní koaxiální komín nerez / PE – O 125/80, výška 8,5 m (průchodka zdí, patní koleno s ukotvením a přívodem vzduchu, 8x trubka 1 m, 1x trubka 0,25 m, hlavice, 9x svěrná objímka, 4x kotvící třmen)</t>
  </si>
  <si>
    <t>731810R02</t>
  </si>
  <si>
    <t>Koaxiální kouřovod plastový DN 125/80 (kotlový adaptér, revizní koleno)</t>
  </si>
  <si>
    <t>-147087453</t>
  </si>
  <si>
    <t>Poznámka k položce:
Koaxiální kouřovod plastový DN 125/80 (kotlový adaptér, revizní koleno) ,</t>
  </si>
  <si>
    <t>998731101</t>
  </si>
  <si>
    <t>Přesun hmot tonážní pro kotelny v objektech v do 6 m</t>
  </si>
  <si>
    <t>99691599</t>
  </si>
  <si>
    <t>Poznámka k položce:
Přesun hmot pro kotelny stanovený z hmotnosti přesunovaného materiálu vodorovná dopravní vzdálenost do 50 m v objektech výšky do 6 m</t>
  </si>
  <si>
    <t>998731181</t>
  </si>
  <si>
    <t>Příplatek k přesunu hmot tonážní 731 prováděný bez použití mechanizace</t>
  </si>
  <si>
    <t>1184994009</t>
  </si>
  <si>
    <t>Poznámka k položce:
Přesun hmot pro kotelny stanovený z hmotnosti přesunovaného materiálu Příplatek k cenám za přesun prováděný bez použití mechanizace pro jakoukoliv výšku objektu</t>
  </si>
  <si>
    <t>732</t>
  </si>
  <si>
    <t>Ústřední vytápění - strojovny</t>
  </si>
  <si>
    <t>732113105</t>
  </si>
  <si>
    <t>Vyrovnávač dynamických tlaků DN 100 PN 6 hydraulický přírubový</t>
  </si>
  <si>
    <t>-293028286</t>
  </si>
  <si>
    <t>Poznámka k položce:
Rozdělovače a sběrače hydraulické vyrovnávače dynamických tlaků přírubové PN 6 (průtok Q m3/h) DN 100 (20 m3/h)</t>
  </si>
  <si>
    <t>732211116</t>
  </si>
  <si>
    <t>Ohřívač stacionární zásobníkový s jedním výměníkem PN 0,6/1,0 o objemu 300 l v.pl. 2,60 m2</t>
  </si>
  <si>
    <t>157928364</t>
  </si>
  <si>
    <t>Poznámka k položce:
Nepřímotopné zásobníkové ohřívače TUV stacionární s jedním teplosměnným výměníkem PN 0,6 MPa/1,0 MPa, t = 80 st.C/110 st.C objem zásobníku / v.pl. m2 výměníku 300 l / 2,60 m2 (OKC 300 NTR/BP)</t>
  </si>
  <si>
    <t>732331615</t>
  </si>
  <si>
    <t>Nádoba tlaková expanzní s membránou závitové připojení PN 0,6 o objemu 35 litrů</t>
  </si>
  <si>
    <t>955874346</t>
  </si>
  <si>
    <t>Poznámka k položce:
Nádoby expanzní tlakové s membránou bez pojistného ventilu se závitovým připojením PN 0,6 o objemu (Expanzomat NG) 35 l</t>
  </si>
  <si>
    <t>732331777</t>
  </si>
  <si>
    <t>Příslušenství k expanzním nádobám bezpečnostní uzávěr G 3/4 k měření tlaku</t>
  </si>
  <si>
    <t>-490271033</t>
  </si>
  <si>
    <t>Poznámka k položce:
Nádoby expanzní tlakové příslušenství k expanzním nádobám bezpečnostní uzávěr k měření tlaku G 3/4</t>
  </si>
  <si>
    <t>732421412</t>
  </si>
  <si>
    <t>Čerpadlo teplovodní mokroběžné závitové oběhové DN 25 výtlak do 6,0 m průtok 2,8 m3/h pro vytápění</t>
  </si>
  <si>
    <t>387243831</t>
  </si>
  <si>
    <t>Poznámka k položce:
Čerpadla teplovodní závitová mokroběžná oběhová pro teplovodní vytápění (elektronicky řízená) PN 10, do 110 st.C DN přípojky/dopravní výška H (m) - čerpací výkon Q (m3/h) DN 25 / do 6,0 m / 2,8 m3/h</t>
  </si>
  <si>
    <t>998732101</t>
  </si>
  <si>
    <t>Přesun hmot tonážní pro strojovny v objektech v do 6 m</t>
  </si>
  <si>
    <t>2090704709</t>
  </si>
  <si>
    <t>Poznámka k položce:
Přesun hmot pro strojovny stanovený z hmotnosti přesunovaného materiálu vodorovná dopravní vzdálenost do 50 m v objektech výšky do 6 m</t>
  </si>
  <si>
    <t>998732181</t>
  </si>
  <si>
    <t>Příplatek k přesunu hmot tonážní 732 prováděný bez použití mechanizace</t>
  </si>
  <si>
    <t>-572680068</t>
  </si>
  <si>
    <t>Poznámka k položce:
Přesun hmot pro strojovny stanovený z hmotnosti přesunovaného materiálu Příplatek k cenám za přesun prováděný bez použití mechanizace pro jakoukoliv výšku objektu</t>
  </si>
  <si>
    <t>733</t>
  </si>
  <si>
    <t>Ústřední vytápění - rozvodné potrubí</t>
  </si>
  <si>
    <t>733223102</t>
  </si>
  <si>
    <t>Potrubí měděné tvrdé spojované měkkým pájením D 15x1</t>
  </si>
  <si>
    <t>608148688</t>
  </si>
  <si>
    <t>Poznámka k položce:
Potrubí z trubek měděných tvrdých spojovaných měkkým pájením D 15/1</t>
  </si>
  <si>
    <t>733223104</t>
  </si>
  <si>
    <t>Potrubí měděné tvrdé spojované měkkým pájením D 22x1</t>
  </si>
  <si>
    <t>1763100226</t>
  </si>
  <si>
    <t>Poznámka k položce:
Potrubí z trubek měděných tvrdých spojovaných měkkým pájením D 22/1</t>
  </si>
  <si>
    <t>733223105</t>
  </si>
  <si>
    <t>Potrubí měděné tvrdé spojované měkkým pájením D 28x1,5</t>
  </si>
  <si>
    <t>19544706</t>
  </si>
  <si>
    <t>Poznámka k položce:
Potrubí z trubek měděných tvrdých spojovaných měkkým pájením D 28/1,5</t>
  </si>
  <si>
    <t>733223106</t>
  </si>
  <si>
    <t>Potrubí měděné tvrdé spojované měkkým pájením D 35x1,5</t>
  </si>
  <si>
    <t>1178385862</t>
  </si>
  <si>
    <t>Poznámka k položce:
Potrubí z trubek měděných tvrdých spojovaných měkkým pájením D 35/1,5</t>
  </si>
  <si>
    <t>733291101</t>
  </si>
  <si>
    <t>Zkouška těsnosti potrubí měděné do D 35x1,5</t>
  </si>
  <si>
    <t>208648806</t>
  </si>
  <si>
    <t>Poznámka k položce:
Zkoušky těsnosti potrubí z trubek měděných D do 35/1,5</t>
  </si>
  <si>
    <t>733322302</t>
  </si>
  <si>
    <t>Potrubí plastové z PE-X spojované lisováním D 18x2</t>
  </si>
  <si>
    <t>18179178</t>
  </si>
  <si>
    <t>Poznámka k položce:
Potrubí z trubek plastových ze zesíťovaného polyethylenu PE – X spojovaných mechanicky lisováním D 18/2,0</t>
  </si>
  <si>
    <t>733391101</t>
  </si>
  <si>
    <t>Zkouška těsnosti potrubí plastové do D 32x3,0</t>
  </si>
  <si>
    <t>1234731890</t>
  </si>
  <si>
    <t>Poznámka k položce:
Zkoušky těsnosti potrubí z trubek plastových D do 32/3,0</t>
  </si>
  <si>
    <t>998733101</t>
  </si>
  <si>
    <t>Přesun hmot tonážní pro rozvody potrubí v objektech v do 6 m</t>
  </si>
  <si>
    <t>1982355860</t>
  </si>
  <si>
    <t>Poznámka k položce:
Přesun hmot pro rozvody potrubí stanovený z hmotnosti přesunovaného materiálu vodorovná dopravní vzdálenost do 50 m v objektech výšky do 6 m</t>
  </si>
  <si>
    <t>998733181</t>
  </si>
  <si>
    <t>Příplatek k přesunu hmot tonážní 733 prováděný bez použití mechanizace</t>
  </si>
  <si>
    <t>-366328809</t>
  </si>
  <si>
    <t>Poznámka k položce:
Přesun hmot pro rozvody potrubí stanovený z hmotnosti přesunovaného materiálu Příplatek k cenám za přesun prováděný bez použití mechanizace pro jakoukoliv výšku objektu</t>
  </si>
  <si>
    <t>734211119</t>
  </si>
  <si>
    <t>Ventil závitový odvzdušňovací G 3/8 PN 14 do 120°C automatický</t>
  </si>
  <si>
    <t>1084920327</t>
  </si>
  <si>
    <t>Poznámka k položce:
Ventily odvzdušňovací závitové automatické PN 14 do 120 st.C (R 99 ) G 3/8</t>
  </si>
  <si>
    <t>734221545</t>
  </si>
  <si>
    <t>Ventil závitový termostatický přímý jednoregulační G 1/2 PN 16 do 110°C bez hlavice ovládání</t>
  </si>
  <si>
    <t>-1946747819</t>
  </si>
  <si>
    <t>Poznámka k položce:
Ventily regulační závitové termostatické, bez hlavice ovládání PN 16 do 110 st.C přímé jednoregulační (R 402 ) G 1/2</t>
  </si>
  <si>
    <t>428398180</t>
  </si>
  <si>
    <t>734221R01</t>
  </si>
  <si>
    <t>Termostatická hlavice kapalinová PN 10 do 110°C s vestavěným čidlem, provedení pro veřejné prostory</t>
  </si>
  <si>
    <t>32749614</t>
  </si>
  <si>
    <t>Poznámka k položce:
Ventily regulační závitové hlavice termostatické, pro ovládání ventilů PN 10 do 110 st.C kapalinové s vestavěným čidlem, provedení pro veřejné prostory</t>
  </si>
  <si>
    <t>734221R02</t>
  </si>
  <si>
    <t>Multifunkční rohová armatura pro středové připojení, G 1/2</t>
  </si>
  <si>
    <t>-1171971908</t>
  </si>
  <si>
    <t>Poznámka k položce:
Multifunkční rohová armatura pro středové připojení, G 1/2</t>
  </si>
  <si>
    <t>-451506958</t>
  </si>
  <si>
    <t>734261402</t>
  </si>
  <si>
    <t>Armatura připojovací rohová G 1/2x18 PN 10 do 110°C radiátorů typu VK</t>
  </si>
  <si>
    <t>-1352603716</t>
  </si>
  <si>
    <t>Poznámka k položce:
Šroubení připojovací armatury radiátorů typu VK (ventil kompakt) PN 10 do 110 st.C, regulační uzavíratelné rohové (R 384 ) G 1/2 x 18</t>
  </si>
  <si>
    <t>734261712</t>
  </si>
  <si>
    <t>Šroubení regulační radiátorové přímé G 1/2 bez vypouštění</t>
  </si>
  <si>
    <t>-1002167842</t>
  </si>
  <si>
    <t>Poznámka k položce:
Šroubení regulační radiátorové přímé bez vypouštění (R 15TG ) G 1/2</t>
  </si>
  <si>
    <t>734291123</t>
  </si>
  <si>
    <t>Kohout plnící a vypouštěcí G 1/2 PN 10 do 110°C závitový</t>
  </si>
  <si>
    <t>-1164521182</t>
  </si>
  <si>
    <t>Poznámka k položce:
Ostatní armatury kohouty plnicí a vypouštěcí PN 10 do 110 st.C (R 608 ) G 1/2</t>
  </si>
  <si>
    <t>734291244</t>
  </si>
  <si>
    <t>Filtr závitový přímý G 1 PN 16 do 130°C s vnitřními závity</t>
  </si>
  <si>
    <t>-1724796293</t>
  </si>
  <si>
    <t>Poznámka k položce:
Ostatní armatury filtry závitové PN 16 do 130 st.C přímé s vnitřními závity (R 74A ) G 1</t>
  </si>
  <si>
    <t>734292715</t>
  </si>
  <si>
    <t>Kohout kulový přímý G 1 PN 42 do 185°C vnitřní závit</t>
  </si>
  <si>
    <t>988356776</t>
  </si>
  <si>
    <t>Poznámka k položce:
Ostatní armatury kulové kohouty PN 42 do 185 st.C přímé vnitřní závit (R 250 D ) G 1</t>
  </si>
  <si>
    <t>734292716</t>
  </si>
  <si>
    <t>Kohout kulový přímý G 1 1/4 PN 42 do 185°C vnitřní závit</t>
  </si>
  <si>
    <t>-361486083</t>
  </si>
  <si>
    <t>Poznámka k položce:
Ostatní armatury kulové kohouty PN 42 do 185 st.C přímé vnitřní závit (R 250 D ) G 1 1/4</t>
  </si>
  <si>
    <t>734292717</t>
  </si>
  <si>
    <t>Kohout kulový přímý G 1 1/2 PN 42 do 185°C vnitřní závit</t>
  </si>
  <si>
    <t>-1973278236</t>
  </si>
  <si>
    <t>Poznámka k položce:
Ostatní armatury kulové kohouty PN 42 do 185 st.C přímé vnitřní závit (R 250 D ) G 1 1/2</t>
  </si>
  <si>
    <t>734411127</t>
  </si>
  <si>
    <t>Teploměr technický s pevným stonkem a jímkou zadní připojení průměr 100 mm délky 100 mm, 0-120°C</t>
  </si>
  <si>
    <t>-107698555</t>
  </si>
  <si>
    <t>Poznámka k položce:
Teploměry technické s pevným stonkem a jímkou zadní připojení (axiální) průměr 100 mm délka stonku 100 mm, 0-120°C</t>
  </si>
  <si>
    <t>734421R01</t>
  </si>
  <si>
    <t>Manometr standardní, průměr 100 mm, rozsah 0-6 bar, včetně trojcestného kulového kohoutu M20x1,5</t>
  </si>
  <si>
    <t>1798618520</t>
  </si>
  <si>
    <t>Poznámka k položce:
Manometr standardní, průměr 100 mm, rozsah 0-6 bar, včetně trojcestného kulového kohoutu M20x1,5</t>
  </si>
  <si>
    <t>734421R02</t>
  </si>
  <si>
    <t>Termomanometr axiální, průměr 80 mm, rozsah 0-6 bar, 0-120°C</t>
  </si>
  <si>
    <t>333064156</t>
  </si>
  <si>
    <t>Poznámka k položce:
Termomanometr axiální, průměr 80 mm, rozsah 0-6 bar, 0-120°C</t>
  </si>
  <si>
    <t>734491R01</t>
  </si>
  <si>
    <t>Kompaktní ultrazvukový měřič tepla, Qn= 2,5 m3/h, DN 20</t>
  </si>
  <si>
    <t>779247864</t>
  </si>
  <si>
    <t>Poznámka k položce:
Kompaktní ultrazvukový měřič tepla, Qn= 2,5 m3/h, DN 20, L=130 mm včetně montážní sady 1“,</t>
  </si>
  <si>
    <t>734491R02</t>
  </si>
  <si>
    <t>Elektronický měříč tepla, Qn= 0,6 m3/h, L= 110 mm, G 3/4</t>
  </si>
  <si>
    <t>213479036</t>
  </si>
  <si>
    <t>Poznámka k položce:
Elektronický měříč tepla, Qn= 0,6 m3/h, L= 110 mm, G 3/4,</t>
  </si>
  <si>
    <t>734494121</t>
  </si>
  <si>
    <t>Návarek s metrickým závitem M 20x1,5 délky do 220 mm</t>
  </si>
  <si>
    <t>-935719141</t>
  </si>
  <si>
    <t>Poznámka k položce:
Měřicí armatury návarky s metrickým závitem M 20x1,5 délky do 220 mm</t>
  </si>
  <si>
    <t>734494213</t>
  </si>
  <si>
    <t>Návarek s trubkovým závitem G 1/2</t>
  </si>
  <si>
    <t>247499224</t>
  </si>
  <si>
    <t>Poznámka k položce:
Měřicí armatury návarky s trubkovým závitem G 1/2</t>
  </si>
  <si>
    <t>998734101</t>
  </si>
  <si>
    <t>Přesun hmot tonážní pro armatury v objektech v do 6 m</t>
  </si>
  <si>
    <t>-279011563</t>
  </si>
  <si>
    <t>Poznámka k položce:
Přesun hmot pro armatury stanovený z hmotnosti přesunovaného materiálu vodorovná dopravní vzdálenost do 50 m v objektech výšky do 6 m</t>
  </si>
  <si>
    <t>998734181</t>
  </si>
  <si>
    <t>Příplatek k přesunu hmot tonážní 734 prováděný bez použití mechanizace</t>
  </si>
  <si>
    <t>49599283</t>
  </si>
  <si>
    <t>Poznámka k položce:
Přesun hmot pro armatury stanovený z hmotnosti přesunovaného materiálu Příplatek k cenám za přesun prováděný bez použití mechanizace pro jakoukoliv výšku objektu</t>
  </si>
  <si>
    <t>735151171</t>
  </si>
  <si>
    <t>Otopné těleso panelové s bočním připojením typ 10 výška/délka 600/400 mm</t>
  </si>
  <si>
    <t>-1132750678</t>
  </si>
  <si>
    <t>Poznámka k položce:
Otopná tělesa panelová s bočním připojením typ 10 výšky tělesa 600 mm, délky 400 mm</t>
  </si>
  <si>
    <t>735151296</t>
  </si>
  <si>
    <t>Otopné těleso panelové s bočním připojením typ 11 výška/délka 900/900 mm</t>
  </si>
  <si>
    <t>535175405</t>
  </si>
  <si>
    <t>Poznámka k položce:
Otopná tělesa panelová s bočním připojením typ 11 výšky tělesa 900 mm, délky 900 mm</t>
  </si>
  <si>
    <t>735152173</t>
  </si>
  <si>
    <t>Otopné těleso panelové se spodním připojením typ 10 VK výška/délka 600/600 mm</t>
  </si>
  <si>
    <t>659129665</t>
  </si>
  <si>
    <t>Poznámka k položce:
Otopná tělesa panelová VK se spodním připojením typ 10 výšky tělesa 600 mm, délky 600 mm</t>
  </si>
  <si>
    <t>735152273</t>
  </si>
  <si>
    <t>Otopné těleso panelové se spodním připojením typ 11 VK výška/délka 600/600 mm</t>
  </si>
  <si>
    <t>2010306399</t>
  </si>
  <si>
    <t>Poznámka k položce:
Otopná tělesa panelová VK se spodním připojením typ 11 výšky tělesa 600 mm, délky 600 mm</t>
  </si>
  <si>
    <t>735152274</t>
  </si>
  <si>
    <t>Otopné těleso panelové se spodním připojením typ 11 VK výška/délka 600/700 mm</t>
  </si>
  <si>
    <t>-678073679</t>
  </si>
  <si>
    <t>Poznámka k položce:
Otopná tělesa panelová VK se spodním připojením typ 11 výšky tělesa 600 mm, délky 700 mm</t>
  </si>
  <si>
    <t>735152276</t>
  </si>
  <si>
    <t>Otopné těleso panelové se spodním připojením typ 11 VK výška/délka 600/900 mm</t>
  </si>
  <si>
    <t>-833427214</t>
  </si>
  <si>
    <t>Poznámka k položce:
Otopná tělesa panelová VK se spodním připojením typ 11 výšky tělesa 600 mm, délky 900 mm</t>
  </si>
  <si>
    <t>735152277</t>
  </si>
  <si>
    <t>Otopné těleso panelové se spodním připojením typ 11 VK výška/délka 600/1000 mm</t>
  </si>
  <si>
    <t>-1753949441</t>
  </si>
  <si>
    <t>Poznámka k položce:
Otopná tělesa panelová VK se spodním připojením typ 11 výšky tělesa 600 mm, délky 1000 mm</t>
  </si>
  <si>
    <t>735152278</t>
  </si>
  <si>
    <t>Otopné těleso panelové se spodním připojením typ 11 VK výška/délka 600/1100 mm</t>
  </si>
  <si>
    <t>-1055261221</t>
  </si>
  <si>
    <t>Poznámka k položce:
Otopná tělesa panelová VK se spodním připojením typ 11 výšky tělesa 600 mm, délky 1100 mm</t>
  </si>
  <si>
    <t>735152279</t>
  </si>
  <si>
    <t>Otopné těleso panelové se spodním připojením typ 11 VK výška/délka 600/1200 mm</t>
  </si>
  <si>
    <t>308135407</t>
  </si>
  <si>
    <t>Poznámka k položce:
Otopná tělesa panelová VK se spodním připojením typ 11 výšky tělesa 600 mm, délky 1200 mm</t>
  </si>
  <si>
    <t>735152475</t>
  </si>
  <si>
    <t>Otopné těleso panelové se spodním připojením typ 21 VK výška/délka 600/800 mm</t>
  </si>
  <si>
    <t>-1741069594</t>
  </si>
  <si>
    <t>Poznámka k položce:
Otopná tělesa panelová VK se spodním připojením typ 21 výšky tělesa 600 mm, délky 800 mm</t>
  </si>
  <si>
    <t>735152476</t>
  </si>
  <si>
    <t>Otopné těleso panelové se spodním připojením typ 21 VK výška/délka 600/900 mm</t>
  </si>
  <si>
    <t>396804780</t>
  </si>
  <si>
    <t>Poznámka k položce:
Otopná tělesa panelová VK se spodním připojením typ 21 výšky tělesa 600 mm, délky 900 mm</t>
  </si>
  <si>
    <t>735152574</t>
  </si>
  <si>
    <t>Otopné těleso panelové se spodním připojením typ 22 VK výška/délka 600/700 mm</t>
  </si>
  <si>
    <t>441711127</t>
  </si>
  <si>
    <t>Poznámka k položce:
Otopná tělesa panelová VK se spodním připojením typ 22 výšky tělesa 600 mm, délky 700 mm</t>
  </si>
  <si>
    <t>735164R01</t>
  </si>
  <si>
    <t>Otopné těleso trubkové se středovým připojením výška/délka 900/450 mm</t>
  </si>
  <si>
    <t>-865657526</t>
  </si>
  <si>
    <t>Poznámka k položce:
Otopná tělesa trubková se středovým připojením na stěnu výšky tělesa 900 mm, délky 450 mm</t>
  </si>
  <si>
    <t>735164R02</t>
  </si>
  <si>
    <t>Otopné těleso trubkové se středovým připojením výška/délka 1220/450 mm</t>
  </si>
  <si>
    <t>1765616232</t>
  </si>
  <si>
    <t>Poznámka k položce:
Otopná tělesa trubková se středovým připojením na stěnu výšky tělesa 1220 mm, délky 450 mm</t>
  </si>
  <si>
    <t>735164R03</t>
  </si>
  <si>
    <t>Otopné těleso trubkové se středovým připojením výška/délka 1220/600 mm</t>
  </si>
  <si>
    <t>-1871283667</t>
  </si>
  <si>
    <t>Poznámka k položce:
Otopná tělesa trubková se středovým připojením na stěnu výšky tělesa 1220 mm, délky 600 mm</t>
  </si>
  <si>
    <t>735164R10</t>
  </si>
  <si>
    <t>Připojovací garnitura pro napojení otopného tělesa ze stěny</t>
  </si>
  <si>
    <t>-1336406638</t>
  </si>
  <si>
    <t>Poznámka k položce:
Připojovací garnitura pro napojení otopného tělesa ze stěny</t>
  </si>
  <si>
    <t>735511R01</t>
  </si>
  <si>
    <t>Podlažní rozdělovač/sběrač pro 4 okruhy, DN 20</t>
  </si>
  <si>
    <t>687204682</t>
  </si>
  <si>
    <t>Poznámka k položce:
Podlažní rozdělovač/sběrač pro 4 okruhy, DN 20, včetně armatur a skříně do zdi 85x80x18cm ,</t>
  </si>
  <si>
    <t>735511R02</t>
  </si>
  <si>
    <t>Podlažní rozdělovač/sběrač pro 5 okruhů, DN 25</t>
  </si>
  <si>
    <t>-1344508188</t>
  </si>
  <si>
    <t>Poznámka k položce:
Podlažní rozdělovač/sběrač pro 5 okruhů, DN 25, včetně armatur a skříně do zdi 105x80x18cm</t>
  </si>
  <si>
    <t>998735101</t>
  </si>
  <si>
    <t>Přesun hmot tonážní pro otopná tělesa v objektech v do 6 m</t>
  </si>
  <si>
    <t>1871547007</t>
  </si>
  <si>
    <t>Poznámka k položce:
Přesun hmot pro otopná tělesa stanovený z hmotnosti přesunovaného materiálu vodorovná dopravní vzdálenost do 50 m v objektech výšky do 6 m</t>
  </si>
  <si>
    <t>998735181</t>
  </si>
  <si>
    <t>Příplatek k přesunu hmot tonážní 735 prováděný bez použití mechanizace</t>
  </si>
  <si>
    <t>142822818</t>
  </si>
  <si>
    <t>Poznámka k položce:
Přesun hmot pro otopná tělesa stanovený z hmotnosti přesunovaného materiálu Příplatek k cenám za přesun prováděný bez použití mechanizace pro jakoukoliv výšku objektu</t>
  </si>
  <si>
    <t>783601713</t>
  </si>
  <si>
    <t>Odmaštění vodou ředitelným odmašťovačem potrubí do DN 50 mm</t>
  </si>
  <si>
    <t>1541137825</t>
  </si>
  <si>
    <t>Poznámka k položce:
Příprava podkladu armatur a kovových potrubí před provedením nátěru potrubí do DN 50 mm odmaštěním, odmašťovačem vodou ředitelným</t>
  </si>
  <si>
    <t>783614651</t>
  </si>
  <si>
    <t>Základní antikorozní jednonásobný syntetický potrubí do DN 50 mm</t>
  </si>
  <si>
    <t>-1502632197</t>
  </si>
  <si>
    <t>Poznámka k položce:
Základní antikorozní nátěr armatur a kovových potrubí jednonásobný potrubí do DN 50 mm syntetický standardní</t>
  </si>
  <si>
    <t>HZS</t>
  </si>
  <si>
    <t>Hodinové zúčtovací sazby</t>
  </si>
  <si>
    <t>HZS2491</t>
  </si>
  <si>
    <t>Hodinová zúčtovací sazba dělník zednických výpomocí</t>
  </si>
  <si>
    <t>hod</t>
  </si>
  <si>
    <t>-2099338155</t>
  </si>
  <si>
    <t>Poznámka k položce:
Hodinové zúčtovací sazby profesí PSV zednické výpomoci a pomocné práce PSV dělník zednických výpomocí</t>
  </si>
  <si>
    <t>VRN</t>
  </si>
  <si>
    <t>VRN1</t>
  </si>
  <si>
    <t>Průzkumné, geodetické a projektové práce</t>
  </si>
  <si>
    <t>013254000</t>
  </si>
  <si>
    <t>Dokumentace skutečného provedení stavby, podklady pro kolaudaci</t>
  </si>
  <si>
    <t>262144</t>
  </si>
  <si>
    <t>1627619218</t>
  </si>
  <si>
    <t>Poznámka k položce:
Průzkumné, geodetické a projektové práce projektové práce dokumentace stavby (výkresová a textová) skutečného provedení stavby, podklady pro kolaudaci</t>
  </si>
  <si>
    <t>VRN4</t>
  </si>
  <si>
    <t>Inženýrská činnost</t>
  </si>
  <si>
    <t>043114000</t>
  </si>
  <si>
    <t>Zkoušky topné a provozní</t>
  </si>
  <si>
    <t>1252493202</t>
  </si>
  <si>
    <t>Poznámka k položce:
Inženýrská činnost zkoušky a ostatní měření zkoušky topné a provozní</t>
  </si>
  <si>
    <t>15 - ÚT-nebyt</t>
  </si>
  <si>
    <t>731244101</t>
  </si>
  <si>
    <t>Kotel ocelový závěsný na plyn kondenzační o výkonu 1,2-12 kW pro vytápění</t>
  </si>
  <si>
    <t>1236885184</t>
  </si>
  <si>
    <t>Poznámka k položce:
Kotle ocelové teplovodní plynové závěsné kondenzační pro vytápění 1,2-12 kW</t>
  </si>
  <si>
    <t>1701451306</t>
  </si>
  <si>
    <t>731244R05</t>
  </si>
  <si>
    <t>Programovatelný prostorový termostat, typ ON/OFF</t>
  </si>
  <si>
    <t>969602015</t>
  </si>
  <si>
    <t>Poznámka k položce:
Programovatelný prostorový termostat, typ ON/OFF</t>
  </si>
  <si>
    <t>2044492953</t>
  </si>
  <si>
    <t>731810R03</t>
  </si>
  <si>
    <t>Koaxiální kouřovod plastový DN 100/60 (koleno 87°, trubka 0,5 m, revizní koleno, trubka 0,25 m)</t>
  </si>
  <si>
    <t>-301964825</t>
  </si>
  <si>
    <t>Poznámka k položce:
Koaxiální kouřovod plastový DN 100/60 (koleno 87°, trubka 0,5 m, revizní koleno, trubka 0,25 m)</t>
  </si>
  <si>
    <t>731810R04</t>
  </si>
  <si>
    <t>Komínová sada DN 100/60 – DN 60 s prodlouženým patním kolenem a poklopem</t>
  </si>
  <si>
    <t>1245850581</t>
  </si>
  <si>
    <t>Poznámka k položce:
Komínová sada DN 100/60 – DN 60 s prodlouženým patním kolenem a poklopem,</t>
  </si>
  <si>
    <t>731810R05q</t>
  </si>
  <si>
    <t>Komínová flexibilní vložka z PP – DN 60</t>
  </si>
  <si>
    <t>873234902</t>
  </si>
  <si>
    <t>Poznámka k položce:
Komínová flexibilní vložka z PP – DN 60,</t>
  </si>
  <si>
    <t>-744361672</t>
  </si>
  <si>
    <t>389495791</t>
  </si>
  <si>
    <t>732331611</t>
  </si>
  <si>
    <t>Nádoba tlaková expanzní s membránou závitové připojení PN 0,6 o objemu 8 litrů</t>
  </si>
  <si>
    <t>2082105307</t>
  </si>
  <si>
    <t>Poznámka k položce:
Nádoby expanzní tlakové s membránou bez pojistného ventilu se závitovým připojením PN 0,6 o objemu (Expanzomat NG) 8 l</t>
  </si>
  <si>
    <t>67989656</t>
  </si>
  <si>
    <t>1742382145</t>
  </si>
  <si>
    <t>-745768558</t>
  </si>
  <si>
    <t>-1807813115</t>
  </si>
  <si>
    <t>733223103</t>
  </si>
  <si>
    <t>Potrubí měděné tvrdé spojované měkkým pájením D 18x1</t>
  </si>
  <si>
    <t>-366929233</t>
  </si>
  <si>
    <t>Poznámka k položce:
Potrubí z trubek měděných tvrdých spojovaných měkkým pájením D 18/1</t>
  </si>
  <si>
    <t>697884353</t>
  </si>
  <si>
    <t>241581134</t>
  </si>
  <si>
    <t>733291R01</t>
  </si>
  <si>
    <t>Soklová krycí lišta plastová včetně příchytek a spojovacích prvků, dekor dle výběru</t>
  </si>
  <si>
    <t>-2121259519</t>
  </si>
  <si>
    <t>Poznámka k položce:
Soklová krycí lišta plastová včetně příchytek a spojovacích prvků, dekor dle výběru</t>
  </si>
  <si>
    <t>-1953547327</t>
  </si>
  <si>
    <t>722844321</t>
  </si>
  <si>
    <t>-545191669</t>
  </si>
  <si>
    <t>-2072090083</t>
  </si>
  <si>
    <t>-1085165713</t>
  </si>
  <si>
    <t>734221R05</t>
  </si>
  <si>
    <t>Ruční hlavice</t>
  </si>
  <si>
    <t>145435574</t>
  </si>
  <si>
    <t>Poznámka k položce:
Ruční hlavice</t>
  </si>
  <si>
    <t>17862654</t>
  </si>
  <si>
    <t>-1350111797</t>
  </si>
  <si>
    <t>307407252</t>
  </si>
  <si>
    <t>734291243</t>
  </si>
  <si>
    <t>Filtr závitový přímý G 3/4 PN 16 do 130°C s vnitřními závity</t>
  </si>
  <si>
    <t>403090193</t>
  </si>
  <si>
    <t>Poznámka k položce:
Ostatní armatury filtry závitové PN 16 do 130 st.C přímé s vnitřními závity (R 74A ) G 3/4</t>
  </si>
  <si>
    <t>734292714</t>
  </si>
  <si>
    <t>Kohout kulový přímý G 3/4 PN 42 do 185°C vnitřní závit</t>
  </si>
  <si>
    <t>-1295650454</t>
  </si>
  <si>
    <t>Poznámka k položce:
Ostatní armatury kulové kohouty PN 42 do 185 st.C přímé vnitřní závit (R 250 D ) G 3/4</t>
  </si>
  <si>
    <t>1545533115</t>
  </si>
  <si>
    <t>-1047979089</t>
  </si>
  <si>
    <t>735152172</t>
  </si>
  <si>
    <t>Otopné těleso panelové se spodním připojením typ 10 VK výška/délka 600/500 mm</t>
  </si>
  <si>
    <t>1770773278</t>
  </si>
  <si>
    <t>Poznámka k položce:
Otopná tělesa panelová VK se spodním připojením typ 10 výšky tělesa 600 mm, délky 500 mm</t>
  </si>
  <si>
    <t>-1372975253</t>
  </si>
  <si>
    <t>735152176</t>
  </si>
  <si>
    <t>Otopné těleso panelové se spodním připojením typ 10 VK výška/délka 600/900 mm</t>
  </si>
  <si>
    <t>-1212346293</t>
  </si>
  <si>
    <t>Poznámka k položce:
Otopná tělesa panelová VK se spodním připojením typ 10 výšky tělesa 600 mm, délky 900 mm</t>
  </si>
  <si>
    <t>735152178</t>
  </si>
  <si>
    <t>Otopné těleso panelové se spodním připojením typ 10 VK výška/délka 600/1100 mm</t>
  </si>
  <si>
    <t>-1937044836</t>
  </si>
  <si>
    <t>Poznámka k položce:
Otopná tělesa panelová VK se spodním připojením typ 10 výšky tělesa 600 mm, délky 1100 mm</t>
  </si>
  <si>
    <t>1481736564</t>
  </si>
  <si>
    <t>1822671134</t>
  </si>
  <si>
    <t>735152280</t>
  </si>
  <si>
    <t>Otopné těleso panelové se spodním připojením typ 11 VK výška/délka 600/1400 mm</t>
  </si>
  <si>
    <t>-771604044</t>
  </si>
  <si>
    <t>Poznámka k položce:
Otopná tělesa panelová VK se spodním připojením typ 11 výšky tělesa 600 mm, délky 1400 mm</t>
  </si>
  <si>
    <t>-196445116</t>
  </si>
  <si>
    <t>882809550</t>
  </si>
  <si>
    <t>-1861110017</t>
  </si>
  <si>
    <t>783617611</t>
  </si>
  <si>
    <t>Krycí dvojnásobný syntetický nátěr potrubí do DN 50 mm</t>
  </si>
  <si>
    <t>-1612502180</t>
  </si>
  <si>
    <t>Poznámka k položce:
Krycí nátěr (email) armatur a kovových potrubí potrubí do DN 50 mm dvojnásobný syntetický standardní</t>
  </si>
  <si>
    <t>-825112547</t>
  </si>
  <si>
    <t>322497748</t>
  </si>
  <si>
    <t>-1843959600</t>
  </si>
  <si>
    <t>16 - Domovní plynovod-byt.č.</t>
  </si>
  <si>
    <t xml:space="preserve">    723 - Zdravotechnika - vnitřní plynovod</t>
  </si>
  <si>
    <t>723</t>
  </si>
  <si>
    <t>Zdravotechnika - vnitřní plynovod</t>
  </si>
  <si>
    <t>723111204</t>
  </si>
  <si>
    <t>Potrubí ocelové závitové černé bezešvé svařované běžné DN 25</t>
  </si>
  <si>
    <t>-1299129512</t>
  </si>
  <si>
    <t>Poznámka k položce:
Potrubí z ocelových trubek závitových černých spojovaných svařováním, bezešvých běžných DN 25</t>
  </si>
  <si>
    <t>723111205</t>
  </si>
  <si>
    <t>Potrubí ocelové závitové černé bezešvé svařované běžné DN 32</t>
  </si>
  <si>
    <t>-1069295332</t>
  </si>
  <si>
    <t>Poznámka k položce:
Potrubí z ocelových trubek závitových černých spojovaných svařováním, bezešvých běžných DN 32</t>
  </si>
  <si>
    <t>72311120R</t>
  </si>
  <si>
    <t>Potrubí ocelové závitové černé bezešvé svařované běžné DN 32, opatřených plastovou izolací</t>
  </si>
  <si>
    <t>40440024</t>
  </si>
  <si>
    <t>Poznámka k položce:
Potrubí z ocelových trubek závitových černých spojovaných svařováním, bezešvých běžných DN 32, opatřených plastovou izolací</t>
  </si>
  <si>
    <t>723150366</t>
  </si>
  <si>
    <t>Chránička D 44,5x2,6 mm</t>
  </si>
  <si>
    <t>-65442763</t>
  </si>
  <si>
    <t>Poznámka k položce:
Potrubí z ocelových trubek hladkých chráničky D 44,5/2,6</t>
  </si>
  <si>
    <t>723160204</t>
  </si>
  <si>
    <t>Přípojka k plynoměru spojované na závit bez ochozu G 1</t>
  </si>
  <si>
    <t>-136159424</t>
  </si>
  <si>
    <t>Poznámka k položce:
Přípojky k plynoměrům spojované na závit bez ochozu G 1</t>
  </si>
  <si>
    <t>723160334</t>
  </si>
  <si>
    <t>Rozpěrka přípojek plynoměru G 1</t>
  </si>
  <si>
    <t>-1261460817</t>
  </si>
  <si>
    <t>Poznámka k položce:
Přípojky k plynoměrům rozpěrky přípojek G 1</t>
  </si>
  <si>
    <t>72316033R</t>
  </si>
  <si>
    <t>Instalační rám pro 2 plynoměry</t>
  </si>
  <si>
    <t>430803734</t>
  </si>
  <si>
    <t>Poznámka k položce:
Instalační rám pro 2 plynoměry</t>
  </si>
  <si>
    <t>723190203</t>
  </si>
  <si>
    <t>Přípojka plynovodní ocelová závitová černá bezešvá spojovaná na závit běžná DN 20</t>
  </si>
  <si>
    <t>-1807889649</t>
  </si>
  <si>
    <t>Poznámka k položce:
Přípojky plynovodní ke strojům a zařízením z trubek ocelových závitových černých spojovaných na závit, bezešvých, běžných DN 20</t>
  </si>
  <si>
    <t>723231162</t>
  </si>
  <si>
    <t>Kohout kulový přímý G 1/2 PN 42 do 185°C plnoprůtokový s koulí DADO vnitřní závit těžká řada</t>
  </si>
  <si>
    <t>393442410</t>
  </si>
  <si>
    <t>Poznámka k položce:
Armatury se dvěma závity kohouty kulové PN 42 do 185 st.C plnoprůtokové s koulí „DADO“ vnitřní závit těžká řada (R 950 ) G 1/2</t>
  </si>
  <si>
    <t>723231164</t>
  </si>
  <si>
    <t>Kohout kulový přímý G 1 PN 42 do 185°C plnoprůtokový s koulí DADO vnitřní závit těžká řada</t>
  </si>
  <si>
    <t>-1331719411</t>
  </si>
  <si>
    <t>Poznámka k položce:
Armatury se dvěma závity kohouty kulové PN 42 do 185 st.C plnoprůtokové s koulí „DADO“ vnitřní závit těžká řada (R 950 ) G 1</t>
  </si>
  <si>
    <t>723234311</t>
  </si>
  <si>
    <t>Regulátor tlaku plynu středotlaký jednostupňový výkon do 6,8 m3/hod pro zemní plyn</t>
  </si>
  <si>
    <t>-411702927</t>
  </si>
  <si>
    <t>Poznámka k položce:
Armatury se dvěma závity středotlaké regulátory tlaku plynu jednostupňové pro zemní plyn, výkon do 6,8 m3/hod, tlak vstup/výstup 300/2 kPa</t>
  </si>
  <si>
    <t>998723101</t>
  </si>
  <si>
    <t>Přesun hmot tonážní pro vnitřní plynovod v objektech v do 6 m</t>
  </si>
  <si>
    <t>977465469</t>
  </si>
  <si>
    <t>Poznámka k položce:
Přesun hmot pro vnitřní plynovod stanovený z hmotnosti přesunovaného materiálu vodorovná dopravní vzdálenost do 50 m v objektech, výšky do 6 m</t>
  </si>
  <si>
    <t>998723181</t>
  </si>
  <si>
    <t>Příplatek k přesunu hmot tonážní 723 prováděný bez použití mechanizace</t>
  </si>
  <si>
    <t>-1442964683</t>
  </si>
  <si>
    <t>Poznámka k položce:
Přesun hmot pro vnitřní plynovod stanovený z hmotnosti přesunovaného materiálu Příplatek k ceně za přesun prováděný bez použití mechanizace pro jakoukoliv výšku objektu</t>
  </si>
  <si>
    <t>783601711</t>
  </si>
  <si>
    <t>Bezoplachové odrezivění potrubí do DN 50 mm</t>
  </si>
  <si>
    <t>-260213837</t>
  </si>
  <si>
    <t>Poznámka k položce:
Příprava podkladu armatur a kovových potrubí před provedením nátěru potrubí do DN 50 mm odrezivěním, odrezovačem bezoplachovým</t>
  </si>
  <si>
    <t>303188037</t>
  </si>
  <si>
    <t>-758014973</t>
  </si>
  <si>
    <t>1805172198</t>
  </si>
  <si>
    <t>717987813</t>
  </si>
  <si>
    <t>Zkoušky tlakové</t>
  </si>
  <si>
    <t>-646354802</t>
  </si>
  <si>
    <t>Poznámka k položce:
Inženýrská činnost zkoušky a ostatní měření zkoušky tlakové</t>
  </si>
  <si>
    <t>17 - Domovní plynovod-nebyt.č.</t>
  </si>
  <si>
    <t>723111203</t>
  </si>
  <si>
    <t>Potrubí ocelové závitové černé bezešvé svařované běžné DN 20</t>
  </si>
  <si>
    <t>1465661834</t>
  </si>
  <si>
    <t>Poznámka k položce:
Potrubí z ocelových trubek závitových černých spojovaných svařováním, bezešvých běžných DN 20</t>
  </si>
  <si>
    <t>689351388</t>
  </si>
  <si>
    <t>Potrubí ocelové závitové černé bezešvé svařované běžné DN 20, opatřených plastovou izolací</t>
  </si>
  <si>
    <t>1247035266</t>
  </si>
  <si>
    <t>Poznámka k položce:
Potrubí z ocelových trubek závitových černých spojovaných svařováním, bezešvých běžných DN 20, opatřených plastovou izolací</t>
  </si>
  <si>
    <t>723150365</t>
  </si>
  <si>
    <t>Chránička D 38x2,6 mm</t>
  </si>
  <si>
    <t>110285096</t>
  </si>
  <si>
    <t>Poznámka k položce:
Potrubí z ocelových trubek hladkých chráničky D 38/2,6</t>
  </si>
  <si>
    <t>121302003</t>
  </si>
  <si>
    <t>2011764916</t>
  </si>
  <si>
    <t>1404805590</t>
  </si>
  <si>
    <t>-1746833611</t>
  </si>
  <si>
    <t>723231163</t>
  </si>
  <si>
    <t>Kohout kulový přímý G 3/4 PN 42 do 185°C plnoprůtokový s koulí DADO vnitřní závit těžká řada</t>
  </si>
  <si>
    <t>27578080</t>
  </si>
  <si>
    <t>Poznámka k položce:
Armatury se dvěma závity kohouty kulové PN 42 do 185 st.C plnoprůtokové s koulí „DADO“ vnitřní závit těžká řada (R 950 ) G 3/4</t>
  </si>
  <si>
    <t>190365543</t>
  </si>
  <si>
    <t>1677995712</t>
  </si>
  <si>
    <t>-2140777695</t>
  </si>
  <si>
    <t>708890430</t>
  </si>
  <si>
    <t>-629247592</t>
  </si>
  <si>
    <t>1792186939</t>
  </si>
  <si>
    <t>1823007629</t>
  </si>
  <si>
    <t>-1123277902</t>
  </si>
  <si>
    <t>-493100905</t>
  </si>
  <si>
    <t>8 - Vedlejší rozpočtové náklady</t>
  </si>
  <si>
    <t xml:space="preserve">    VRN3 - Zařízení staveniště</t>
  </si>
  <si>
    <t xml:space="preserve">    VRN6 - Územní vlivy</t>
  </si>
  <si>
    <t xml:space="preserve">    VRN7 - Provozní vlivy</t>
  </si>
  <si>
    <t>011544000</t>
  </si>
  <si>
    <t>Průzkumné, geodetické a projektové práce průzkumné práce stavební průzkum průzkum restaurátorský</t>
  </si>
  <si>
    <t>1024</t>
  </si>
  <si>
    <t>-1859754006</t>
  </si>
  <si>
    <t>Průzkumné, geodetické a projektové práce projektové práce dokumentace stavby (výkresová a textová) skutečného provedení stavby</t>
  </si>
  <si>
    <t>-1797300124</t>
  </si>
  <si>
    <t>VRN3</t>
  </si>
  <si>
    <t>Zařízení staveniště</t>
  </si>
  <si>
    <t>030001000</t>
  </si>
  <si>
    <t>Základní rozdělení průvodních činností a nákladů zařízení staveniště</t>
  </si>
  <si>
    <t>2119948294</t>
  </si>
  <si>
    <t>VRN6</t>
  </si>
  <si>
    <t>Územní vlivy</t>
  </si>
  <si>
    <t>060001000</t>
  </si>
  <si>
    <t>Základní rozdělení průvodních činností a nákladů územní vlivy</t>
  </si>
  <si>
    <t>1093575707</t>
  </si>
  <si>
    <t>VRN7</t>
  </si>
  <si>
    <t>Provozní vlivy</t>
  </si>
  <si>
    <t>070001000</t>
  </si>
  <si>
    <t>Základní rozdělení průvodních činností a nákladů provozní vlivy</t>
  </si>
  <si>
    <t>-1820614890</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</si>
  <si>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</si>
  <si>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</si>
  <si>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</si>
  <si>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</si>
  <si>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9"/>
        <rFont val="Trebuchet MS"/>
        <charset val="238"/>
      </rPr>
      <t xml:space="preserve">Rekapitulace stavby </t>
    </r>
    <r>
      <rPr>
        <sz val="9"/>
        <rFont val="Trebuchet MS"/>
        <charset val="238"/>
      </rPr>
      <t>obsahuje sestavu Rekapitulace stavby a Rekapitulace objektů stavby a soupisů prací.</t>
    </r>
  </si>
  <si>
    <r>
      <t xml:space="preserve">V sestavě </t>
    </r>
    <r>
      <rPr>
        <b/>
        <sz val="9"/>
        <rFont val="Trebuchet MS"/>
        <charset val="238"/>
      </rPr>
      <t>Rekapitulace stavby</t>
    </r>
    <r>
      <rPr>
        <sz val="9"/>
        <rFont val="Trebuchet MS"/>
        <charset val="238"/>
      </rPr>
      <t xml:space="preserve"> jsou uvedeny informace identifikující předmět veřejné zakázky na stavební práce, KSO, CC-CZ, CZ-CPV, CZ-CPA a rekapitulaci </t>
    </r>
  </si>
  <si>
    <t>celkové nabídkové ceny uchazeče.</t>
  </si>
  <si>
    <r>
      <t xml:space="preserve">V sestavě </t>
    </r>
    <r>
      <rPr>
        <b/>
        <sz val="9"/>
        <rFont val="Trebuchet MS"/>
        <charset val="238"/>
      </rPr>
      <t>Rekapitulace objektů stavby a soupisů prací</t>
    </r>
    <r>
      <rPr>
        <sz val="9"/>
        <rFont val="Trebuchet MS"/>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</si>
  <si>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</si>
  <si>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</si>
  <si>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</si>
  <si>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</si>
  <si>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</si>
  <si>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</si>
  <si>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</si>
  <si>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</si>
  <si>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</si>
  <si>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</si>
  <si>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Soupis prací pro daný typ objektu</t>
  </si>
  <si>
    <r>
      <rPr>
        <i/>
        <sz val="9"/>
        <rFont val="Trebuchet MS"/>
        <charset val="238"/>
      </rPr>
      <t xml:space="preserve">Soupis prací </t>
    </r>
    <r>
      <rPr>
        <sz val="9"/>
        <rFont val="Trebuchet MS"/>
        <charset val="238"/>
      </rPr>
      <t>pro jednotlivé objekty obsahuje sestavy Krycí list soupisu, Rekapitulace členění soupisu prací, Soupis prací. Za soupis prací může být považován</t>
    </r>
  </si>
  <si>
    <t>i objekt stavby v případě, že neobsahuje podřízenou zakázku.</t>
  </si>
  <si>
    <r>
      <rPr>
        <b/>
        <sz val="9"/>
        <rFont val="Trebuchet MS"/>
        <charset val="238"/>
      </rPr>
      <t>Krycí list soupisu</t>
    </r>
    <r>
      <rPr>
        <sz val="9"/>
        <rFont val="Trebuchet MS"/>
        <charset val="238"/>
      </rPr>
      <t xml:space="preserve"> obsahuje rekapitulaci informací o předmětu veřejné zakázky ze sestavy Rekapitulace stavby, informaci o zařazení objektu do KSO, </t>
    </r>
  </si>
  <si>
    <t>CC-CZ, CZ-CPV, CZ-CPA a rekapitulaci celkové nabídkové ceny uchazeče za aktuální soupis prací.</t>
  </si>
  <si>
    <r>
      <rPr>
        <b/>
        <sz val="9"/>
        <rFont val="Trebuchet MS"/>
        <charset val="238"/>
      </rPr>
      <t>Rekapitulace členění soupisu prací</t>
    </r>
    <r>
      <rPr>
        <sz val="9"/>
        <rFont val="Trebuchet MS"/>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</si>
  <si>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</si>
  <si>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9"/>
        <rFont val="Trebuchet MS"/>
        <charset val="238"/>
      </rPr>
      <t xml:space="preserve">Soupis prací </t>
    </r>
    <r>
      <rPr>
        <sz val="9"/>
        <rFont val="Trebuchet MS"/>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</si>
  <si>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</si>
  <si>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</si>
  <si>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</si>
  <si>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</si>
  <si>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</si>
  <si>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</si>
  <si>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</si>
  <si>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</si>
  <si>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</si>
  <si>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</si>
  <si>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</si>
  <si>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</si>
  <si>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</si>
  <si>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</si>
  <si>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</si>
  <si>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</si>
  <si>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</si>
  <si>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</si>
  <si>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</si>
  <si>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</si>
  <si>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</si>
  <si>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</si>
  <si>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</si>
  <si>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</si>
  <si>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</si>
  <si>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</si>
  <si>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</si>
  <si>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</si>
  <si>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musí být všechna tato pole vyplněna nenulovými kladnými číslicemi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</si>
  <si>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</si>
  <si>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</si>
  <si>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</si>
  <si>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</si>
  <si>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je v tomto případě povinen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</si>
  <si>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</si>
  <si>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Není však přípustné, aby obě pole - J.materiál, J.Montáž byly u jedné položky vyplněny nulou.</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</si>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</sst>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9">
    <font>
      <sz val="8"/>
      <name val="Trebuchet MS"/>
      <family val="2"/>
    </font>
    <font>
      <sz val="8"/>
      <color rgb="FF969696"/>
      <name val="Trebuchet MS"/>
    </font>
    <font>
      <sz val="9"/>
      <name val="Trebuchet MS"/>
    </font>
    <font>
      <b/>
      <sz val="12"/>
      <name val="Trebuchet MS"/>
    </font>
    <font>
      <sz val="11"/>
      <name val="Trebuchet MS"/>
    </font>
    <font>
      <sz val="10"/>
      <name val="Trebuchet MS"/>
    </font>
    <font>
      <sz val="12"/>
      <color rgb="FF003366"/>
      <name val="Trebuchet MS"/>
    </font>
    <font>
      <sz val="10"/>
      <color rgb="FF003366"/>
      <name val="Trebuchet MS"/>
    </font>
    <font>
      <sz val="8"/>
      <color rgb="FF003366"/>
      <name val="Trebuchet MS"/>
    </font>
    <font>
      <sz val="8"/>
      <color rgb="FF505050"/>
      <name val="Trebuchet MS"/>
    </font>
    <font>
      <sz val="8"/>
      <color rgb="FFFF0000"/>
      <name val="Trebuchet MS"/>
    </font>
    <font>
      <sz val="8"/>
      <color rgb="FF0000A8"/>
      <name val="Trebuchet MS"/>
    </font>
    <font>
      <sz val="8"/>
      <color rgb="FF800080"/>
      <name val="Trebuchet MS"/>
    </font>
    <font>
      <sz val="8"/>
      <color rgb="FFFAE682"/>
      <name val="Trebuchet MS"/>
    </font>
    <font>
      <sz val="10"/>
      <color rgb="FF960000"/>
      <name val="Trebuchet MS"/>
    </font>
    <font>
      <u/>
      <sz val="10"/>
      <color theme="10"/>
      <name val="Trebuchet MS"/>
    </font>
    <font>
      <b/>
      <sz val="16"/>
      <name val="Trebuchet MS"/>
    </font>
    <font>
      <sz val="8"/>
      <color rgb="FF3366FF"/>
      <name val="Trebuchet MS"/>
    </font>
    <font>
      <b/>
      <sz val="12"/>
      <color rgb="FF969696"/>
      <name val="Trebuchet MS"/>
    </font>
    <font>
      <sz val="9"/>
      <color rgb="FF969696"/>
      <name val="Trebuchet MS"/>
    </font>
    <font>
      <b/>
      <sz val="8"/>
      <color rgb="FF969696"/>
      <name val="Trebuchet MS"/>
    </font>
    <font>
      <b/>
      <sz val="10"/>
      <name val="Trebuchet MS"/>
    </font>
    <font>
      <b/>
      <sz val="9"/>
      <name val="Trebuchet MS"/>
    </font>
    <font>
      <sz val="12"/>
      <color rgb="FF969696"/>
      <name val="Trebuchet MS"/>
    </font>
    <font>
      <b/>
      <sz val="12"/>
      <color rgb="FF960000"/>
      <name val="Trebuchet MS"/>
    </font>
    <font>
      <sz val="12"/>
      <name val="Trebuchet MS"/>
    </font>
    <font>
      <sz val="18"/>
      <color theme="10"/>
      <name val="Wingdings 2"/>
    </font>
    <font>
      <b/>
      <sz val="11"/>
      <color rgb="FF003366"/>
      <name val="Trebuchet MS"/>
    </font>
    <font>
      <sz val="11"/>
      <color rgb="FF003366"/>
      <name val="Trebuchet MS"/>
    </font>
    <font>
      <b/>
      <sz val="11"/>
      <name val="Trebuchet MS"/>
    </font>
    <font>
      <sz val="11"/>
      <color rgb="FF969696"/>
      <name val="Trebuchet MS"/>
    </font>
    <font>
      <b/>
      <sz val="10"/>
      <color rgb="FF003366"/>
      <name val="Trebuchet MS"/>
    </font>
    <font>
      <sz val="10"/>
      <color rgb="FF969696"/>
      <name val="Trebuchet MS"/>
    </font>
    <font>
      <sz val="10"/>
      <color theme="10"/>
      <name val="Trebuchet MS"/>
    </font>
    <font>
      <b/>
      <sz val="12"/>
      <color rgb="FF800000"/>
      <name val="Trebuchet MS"/>
    </font>
    <font>
      <sz val="8"/>
      <color rgb="FF960000"/>
      <name val="Trebuchet MS"/>
    </font>
    <font>
      <b/>
      <sz val="8"/>
      <name val="Trebuchet MS"/>
    </font>
    <font>
      <sz val="7"/>
      <color rgb="FF969696"/>
      <name val="Trebuchet MS"/>
    </font>
    <font>
      <i/>
      <sz val="7"/>
      <color rgb="FF969696"/>
      <name val="Trebuchet MS"/>
    </font>
    <font>
      <i/>
      <sz val="8"/>
      <color rgb="FF0000FF"/>
      <name val="Trebuchet MS"/>
    </font>
    <font>
      <sz val="8"/>
      <name val="Trebuchet MS"/>
      <charset val="238"/>
    </font>
    <font>
      <b/>
      <sz val="16"/>
      <name val="Trebuchet MS"/>
      <charset val="238"/>
    </font>
    <font>
      <b/>
      <sz val="11"/>
      <name val="Trebuchet MS"/>
      <charset val="238"/>
    </font>
    <font>
      <sz val="9"/>
      <name val="Trebuchet MS"/>
      <charset val="238"/>
    </font>
    <font>
      <sz val="10"/>
      <name val="Trebuchet MS"/>
      <charset val="238"/>
    </font>
    <font>
      <sz val="11"/>
      <name val="Trebuchet MS"/>
      <charset val="238"/>
    </font>
    <font>
      <b/>
      <sz val="9"/>
      <name val="Trebuchet MS"/>
      <charset val="238"/>
    </font>
    <font>
      <u/>
      <sz val="11"/>
      <color theme="10"/>
      <name val="Calibri"/>
      <scheme val="minor"/>
    </font>
    <font>
      <i/>
      <sz val="9"/>
      <name val="Trebuchet MS"/>
      <charset val="238"/>
    </font>
  </fonts>
  <fills count="7">
    <fill>
      <patternFill patternType="none"/>
    </fill>
    <fill>
      <patternFill patternType="gray125"/>
    </fill>
    <fill>
      <patternFill patternType="none"/>
    </fill>
    <fill>
      <patternFill patternType="solid">
        <fgColor rgb="FFFAE682"/>
      </patternFill>
    </fill>
    <fill>
      <patternFill patternType="solid">
        <fgColor rgb="FFFFFFCC"/>
      </patternFill>
    </fill>
    <fill>
      <patternFill patternType="solid">
        <fgColor rgb="FFBEBEBE"/>
      </patternFill>
    </fill>
    <fill>
      <patternFill patternType="solid">
        <fgColor rgb="FFD2D2D2"/>
      </patternFill>
    </fill>
  </fills>
  <borders count="37">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style="hair">
        <color rgb="FF969696"/>
      </top>
      <bottom/>
      <diagonal/>
    </border>
    <border>
      <left/>
      <right style="thin">
        <color rgb="FF000000"/>
      </right>
      <top style="hair">
        <color rgb="FF000000"/>
      </top>
      <bottom style="hair">
        <color rgb="FF000000"/>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47" fillId="0" borderId="0" applyNumberFormat="0" applyFill="0" applyBorder="0" applyAlignment="0" applyProtection="0"/>
  </cellStyleXfs>
  <cellXfs count="422">
    <xf numFmtId="0" fontId="0" fillId="0" borderId="0" xfId="0"/>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Font="1"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pplyProtection="1">
      <alignment horizontal="center" vertical="center"/>
      <protection locked="0"/>
    </xf>
    <xf numFmtId="0" fontId="13" fillId="3" borderId="0" xfId="0" applyFont="1" applyFill="1" applyAlignment="1" applyProtection="1">
      <alignment horizontal="left" vertical="center"/>
    </xf>
    <xf numFmtId="0" fontId="5" fillId="3" borderId="0" xfId="0" applyFont="1" applyFill="1" applyAlignment="1" applyProtection="1">
      <alignment vertical="center"/>
    </xf>
    <xf numFmtId="0" fontId="14" fillId="3" borderId="0" xfId="0" applyFont="1" applyFill="1" applyAlignment="1" applyProtection="1">
      <alignment horizontal="left" vertical="center"/>
    </xf>
    <xf numFmtId="0" fontId="15" fillId="3" borderId="0" xfId="1" applyFont="1" applyFill="1" applyAlignment="1" applyProtection="1">
      <alignment vertical="center"/>
    </xf>
    <xf numFmtId="0" fontId="47" fillId="3" borderId="0" xfId="1" applyFill="1"/>
    <xf numFmtId="0" fontId="0" fillId="3" borderId="0" xfId="0" applyFill="1"/>
    <xf numFmtId="0" fontId="13" fillId="3" borderId="0" xfId="0" applyFont="1" applyFill="1" applyAlignment="1">
      <alignment horizontal="lef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applyProtection="1"/>
    <xf numFmtId="0" fontId="0" fillId="0" borderId="5" xfId="0" applyBorder="1" applyProtection="1"/>
    <xf numFmtId="0" fontId="0" fillId="0" borderId="0" xfId="0" applyBorder="1" applyProtection="1"/>
    <xf numFmtId="0" fontId="16" fillId="0" borderId="0" xfId="0" applyFont="1" applyBorder="1" applyAlignment="1" applyProtection="1">
      <alignment horizontal="left" vertical="center"/>
    </xf>
    <xf numFmtId="0" fontId="0" fillId="0" borderId="6" xfId="0" applyBorder="1" applyProtection="1"/>
    <xf numFmtId="0" fontId="17" fillId="0" borderId="0" xfId="0" applyFont="1" applyAlignment="1">
      <alignment horizontal="left" vertical="center"/>
    </xf>
    <xf numFmtId="0" fontId="18" fillId="0" borderId="0" xfId="0" applyFont="1" applyAlignment="1">
      <alignment horizontal="left" vertical="center"/>
    </xf>
    <xf numFmtId="0" fontId="19" fillId="0" borderId="0" xfId="0" applyFont="1" applyBorder="1" applyAlignment="1" applyProtection="1">
      <alignment horizontal="left" vertical="top"/>
    </xf>
    <xf numFmtId="0" fontId="2" fillId="0" borderId="0" xfId="0" applyFont="1" applyBorder="1" applyAlignment="1" applyProtection="1">
      <alignment horizontal="left" vertical="center"/>
    </xf>
    <xf numFmtId="0" fontId="3" fillId="0" borderId="0" xfId="0" applyFont="1" applyBorder="1" applyAlignment="1" applyProtection="1">
      <alignment horizontal="left" vertical="top"/>
    </xf>
    <xf numFmtId="0" fontId="19" fillId="0" borderId="0" xfId="0" applyFont="1" applyBorder="1" applyAlignment="1" applyProtection="1">
      <alignment horizontal="left" vertical="center"/>
    </xf>
    <xf numFmtId="0" fontId="2" fillId="4" borderId="0" xfId="0" applyFont="1" applyFill="1" applyBorder="1" applyAlignment="1" applyProtection="1">
      <alignment horizontal="left" vertical="center"/>
      <protection locked="0"/>
    </xf>
    <xf numFmtId="49" fontId="2" fillId="4" borderId="0" xfId="0" applyNumberFormat="1" applyFont="1" applyFill="1" applyBorder="1" applyAlignment="1" applyProtection="1">
      <alignment horizontal="left" vertical="center"/>
      <protection locked="0"/>
    </xf>
    <xf numFmtId="0" fontId="0" fillId="0" borderId="7" xfId="0" applyBorder="1" applyProtection="1"/>
    <xf numFmtId="0" fontId="0" fillId="0" borderId="5" xfId="0" applyFont="1" applyBorder="1" applyAlignment="1" applyProtection="1">
      <alignment vertical="center"/>
    </xf>
    <xf numFmtId="0" fontId="0" fillId="0" borderId="0" xfId="0" applyFont="1" applyBorder="1" applyAlignment="1" applyProtection="1">
      <alignment vertical="center"/>
    </xf>
    <xf numFmtId="0" fontId="21" fillId="0" borderId="8" xfId="0" applyFont="1" applyBorder="1" applyAlignment="1" applyProtection="1">
      <alignment horizontal="left" vertical="center"/>
    </xf>
    <xf numFmtId="0" fontId="0" fillId="0" borderId="8" xfId="0" applyFont="1" applyBorder="1" applyAlignment="1" applyProtection="1">
      <alignment vertical="center"/>
    </xf>
    <xf numFmtId="0" fontId="0" fillId="0" borderId="6" xfId="0" applyFont="1" applyBorder="1" applyAlignment="1" applyProtection="1">
      <alignment vertical="center"/>
    </xf>
    <xf numFmtId="0" fontId="1" fillId="0" borderId="0" xfId="0" applyFont="1" applyBorder="1" applyAlignment="1" applyProtection="1">
      <alignment horizontal="right" vertical="center"/>
    </xf>
    <xf numFmtId="0" fontId="1" fillId="0" borderId="5"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left" vertical="center"/>
    </xf>
    <xf numFmtId="0" fontId="1" fillId="0" borderId="6" xfId="0" applyFont="1" applyBorder="1" applyAlignment="1" applyProtection="1">
      <alignment vertical="center"/>
    </xf>
    <xf numFmtId="0" fontId="0" fillId="5" borderId="0" xfId="0" applyFont="1" applyFill="1" applyBorder="1" applyAlignment="1" applyProtection="1">
      <alignment vertical="center"/>
    </xf>
    <xf numFmtId="0" fontId="3" fillId="5" borderId="9" xfId="0" applyFont="1" applyFill="1" applyBorder="1" applyAlignment="1" applyProtection="1">
      <alignment horizontal="left" vertical="center"/>
    </xf>
    <xf numFmtId="0" fontId="0" fillId="5" borderId="10" xfId="0" applyFont="1" applyFill="1" applyBorder="1" applyAlignment="1" applyProtection="1">
      <alignment vertical="center"/>
    </xf>
    <xf numFmtId="0" fontId="3" fillId="5" borderId="10" xfId="0" applyFont="1" applyFill="1" applyBorder="1" applyAlignment="1" applyProtection="1">
      <alignment horizontal="center" vertical="center"/>
    </xf>
    <xf numFmtId="0" fontId="0" fillId="5" borderId="6" xfId="0" applyFont="1" applyFill="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0" fillId="0" borderId="5" xfId="0" applyFont="1" applyBorder="1" applyAlignment="1">
      <alignment vertical="center"/>
    </xf>
    <xf numFmtId="0" fontId="16" fillId="0" borderId="0" xfId="0" applyFont="1" applyAlignment="1" applyProtection="1">
      <alignment horizontal="left" vertical="center"/>
    </xf>
    <xf numFmtId="0" fontId="0" fillId="0" borderId="0" xfId="0" applyFont="1" applyAlignment="1" applyProtection="1">
      <alignment vertical="center"/>
    </xf>
    <xf numFmtId="0" fontId="2" fillId="0" borderId="5" xfId="0" applyFont="1" applyBorder="1" applyAlignment="1" applyProtection="1">
      <alignment vertical="center"/>
    </xf>
    <xf numFmtId="0" fontId="19" fillId="0" borderId="0" xfId="0" applyFont="1" applyAlignment="1" applyProtection="1">
      <alignment horizontal="left" vertical="center"/>
    </xf>
    <xf numFmtId="0" fontId="2" fillId="0" borderId="0" xfId="0" applyFont="1" applyAlignment="1" applyProtection="1">
      <alignment vertical="center"/>
    </xf>
    <xf numFmtId="0" fontId="2" fillId="0" borderId="5" xfId="0" applyFont="1" applyBorder="1" applyAlignment="1">
      <alignment vertical="center"/>
    </xf>
    <xf numFmtId="0" fontId="3" fillId="0" borderId="5"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5" xfId="0" applyFont="1" applyBorder="1" applyAlignment="1">
      <alignment vertical="center"/>
    </xf>
    <xf numFmtId="0" fontId="22" fillId="0" borderId="0" xfId="0" applyFont="1" applyAlignment="1" applyProtection="1">
      <alignment vertical="center"/>
    </xf>
    <xf numFmtId="165" fontId="2" fillId="0" borderId="0" xfId="0" applyNumberFormat="1" applyFont="1" applyAlignment="1" applyProtection="1">
      <alignment horizontal="left" vertical="center"/>
    </xf>
    <xf numFmtId="0" fontId="0" fillId="0" borderId="16" xfId="0" applyFont="1" applyBorder="1" applyAlignment="1">
      <alignment vertical="center"/>
    </xf>
    <xf numFmtId="0" fontId="0" fillId="0" borderId="17" xfId="0" applyFont="1" applyBorder="1" applyAlignment="1">
      <alignment vertical="center"/>
    </xf>
    <xf numFmtId="0" fontId="0" fillId="0" borderId="0" xfId="0" applyFont="1" applyBorder="1" applyAlignment="1">
      <alignment vertical="center"/>
    </xf>
    <xf numFmtId="0" fontId="0" fillId="0" borderId="19" xfId="0" applyFont="1" applyBorder="1" applyAlignment="1">
      <alignment vertical="center"/>
    </xf>
    <xf numFmtId="0" fontId="0" fillId="0" borderId="19" xfId="0" applyFont="1" applyBorder="1" applyAlignment="1" applyProtection="1">
      <alignment vertical="center"/>
    </xf>
    <xf numFmtId="0" fontId="0" fillId="6" borderId="10" xfId="0" applyFont="1" applyFill="1" applyBorder="1" applyAlignment="1" applyProtection="1">
      <alignment vertical="center"/>
    </xf>
    <xf numFmtId="0" fontId="2" fillId="6" borderId="11" xfId="0" applyFont="1" applyFill="1" applyBorder="1" applyAlignment="1" applyProtection="1">
      <alignment horizontal="center" vertical="center"/>
    </xf>
    <xf numFmtId="0" fontId="19" fillId="0" borderId="20" xfId="0" applyFont="1" applyBorder="1" applyAlignment="1" applyProtection="1">
      <alignment horizontal="center" vertical="center" wrapText="1"/>
    </xf>
    <xf numFmtId="0" fontId="19" fillId="0" borderId="21" xfId="0" applyFont="1" applyBorder="1" applyAlignment="1" applyProtection="1">
      <alignment horizontal="center" vertical="center" wrapText="1"/>
    </xf>
    <xf numFmtId="0" fontId="19" fillId="0" borderId="22" xfId="0" applyFont="1" applyBorder="1" applyAlignment="1" applyProtection="1">
      <alignment horizontal="center" vertical="center" wrapText="1"/>
    </xf>
    <xf numFmtId="0" fontId="0" fillId="0" borderId="15" xfId="0" applyFont="1" applyBorder="1" applyAlignment="1" applyProtection="1">
      <alignment vertical="center"/>
    </xf>
    <xf numFmtId="0" fontId="0" fillId="0" borderId="16" xfId="0" applyFont="1" applyBorder="1" applyAlignment="1" applyProtection="1">
      <alignment vertical="center"/>
    </xf>
    <xf numFmtId="0" fontId="0" fillId="0" borderId="17" xfId="0" applyFont="1" applyBorder="1" applyAlignment="1" applyProtection="1">
      <alignment vertical="center"/>
    </xf>
    <xf numFmtId="0" fontId="24" fillId="0" borderId="0" xfId="0" applyFont="1" applyAlignment="1" applyProtection="1">
      <alignment horizontal="left" vertical="center"/>
    </xf>
    <xf numFmtId="0" fontId="24" fillId="0" borderId="0" xfId="0" applyFont="1" applyAlignment="1" applyProtection="1">
      <alignment vertical="center"/>
    </xf>
    <xf numFmtId="0" fontId="3" fillId="0" borderId="0" xfId="0" applyFont="1" applyAlignment="1" applyProtection="1">
      <alignment horizontal="center" vertical="center"/>
    </xf>
    <xf numFmtId="4" fontId="23" fillId="0" borderId="18" xfId="0" applyNumberFormat="1" applyFont="1" applyBorder="1" applyAlignment="1" applyProtection="1">
      <alignment vertical="center"/>
    </xf>
    <xf numFmtId="4" fontId="23" fillId="0" borderId="0" xfId="0" applyNumberFormat="1" applyFont="1" applyBorder="1" applyAlignment="1" applyProtection="1">
      <alignment vertical="center"/>
    </xf>
    <xf numFmtId="166" fontId="23" fillId="0" borderId="0" xfId="0" applyNumberFormat="1" applyFont="1" applyBorder="1" applyAlignment="1" applyProtection="1">
      <alignment vertical="center"/>
    </xf>
    <xf numFmtId="4" fontId="23" fillId="0" borderId="19" xfId="0" applyNumberFormat="1" applyFont="1" applyBorder="1" applyAlignment="1" applyProtection="1">
      <alignment vertical="center"/>
    </xf>
    <xf numFmtId="0" fontId="3" fillId="0" borderId="0" xfId="0" applyFont="1" applyAlignment="1">
      <alignment horizontal="left" vertical="center"/>
    </xf>
    <xf numFmtId="0" fontId="25" fillId="0" borderId="0" xfId="0" applyFont="1" applyAlignment="1">
      <alignment horizontal="left" vertical="center"/>
    </xf>
    <xf numFmtId="0" fontId="26" fillId="0" borderId="0" xfId="1" applyFont="1" applyAlignment="1">
      <alignment horizontal="center" vertical="center"/>
    </xf>
    <xf numFmtId="0" fontId="4" fillId="0" borderId="5" xfId="0" applyFont="1" applyBorder="1" applyAlignment="1" applyProtection="1">
      <alignment vertical="center"/>
    </xf>
    <xf numFmtId="0" fontId="27" fillId="0" borderId="0" xfId="0" applyFont="1" applyAlignment="1" applyProtection="1">
      <alignment vertical="center"/>
    </xf>
    <xf numFmtId="0" fontId="28" fillId="0" borderId="0" xfId="0" applyFont="1" applyAlignment="1" applyProtection="1">
      <alignment vertical="center"/>
    </xf>
    <xf numFmtId="0" fontId="29" fillId="0" borderId="0" xfId="0" applyFont="1" applyAlignment="1" applyProtection="1">
      <alignment horizontal="center" vertical="center"/>
    </xf>
    <xf numFmtId="0" fontId="4" fillId="0" borderId="5" xfId="0" applyFont="1" applyBorder="1" applyAlignment="1">
      <alignment vertical="center"/>
    </xf>
    <xf numFmtId="4" fontId="30" fillId="0" borderId="18"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9" xfId="0" applyNumberFormat="1" applyFont="1" applyBorder="1" applyAlignment="1" applyProtection="1">
      <alignment vertical="center"/>
    </xf>
    <xf numFmtId="0" fontId="4" fillId="0" borderId="0" xfId="0" applyFont="1" applyAlignment="1">
      <alignment horizontal="left" vertical="center"/>
    </xf>
    <xf numFmtId="0" fontId="5" fillId="0" borderId="5" xfId="0" applyFont="1" applyBorder="1" applyAlignment="1" applyProtection="1">
      <alignment vertical="center"/>
    </xf>
    <xf numFmtId="0" fontId="7" fillId="0" borderId="0" xfId="0" applyFont="1" applyAlignment="1" applyProtection="1">
      <alignment vertical="center"/>
    </xf>
    <xf numFmtId="0" fontId="5" fillId="0" borderId="0" xfId="0" applyFont="1" applyAlignment="1" applyProtection="1">
      <alignment horizontal="center" vertical="center"/>
    </xf>
    <xf numFmtId="0" fontId="5" fillId="0" borderId="5" xfId="0" applyFont="1" applyBorder="1" applyAlignment="1">
      <alignment vertical="center"/>
    </xf>
    <xf numFmtId="4" fontId="32" fillId="0" borderId="18" xfId="0" applyNumberFormat="1" applyFont="1" applyBorder="1" applyAlignment="1" applyProtection="1">
      <alignment vertical="center"/>
    </xf>
    <xf numFmtId="4" fontId="32" fillId="0" borderId="0" xfId="0" applyNumberFormat="1" applyFont="1" applyBorder="1" applyAlignment="1" applyProtection="1">
      <alignment vertical="center"/>
    </xf>
    <xf numFmtId="166" fontId="32" fillId="0" borderId="0" xfId="0" applyNumberFormat="1" applyFont="1" applyBorder="1" applyAlignment="1" applyProtection="1">
      <alignment vertical="center"/>
    </xf>
    <xf numFmtId="4" fontId="32" fillId="0" borderId="19" xfId="0" applyNumberFormat="1" applyFont="1" applyBorder="1" applyAlignment="1" applyProtection="1">
      <alignment vertical="center"/>
    </xf>
    <xf numFmtId="0" fontId="5" fillId="0" borderId="0" xfId="0" applyFont="1" applyAlignment="1">
      <alignment horizontal="left" vertical="center"/>
    </xf>
    <xf numFmtId="4" fontId="30" fillId="0" borderId="23" xfId="0" applyNumberFormat="1" applyFont="1" applyBorder="1" applyAlignment="1" applyProtection="1">
      <alignment vertical="center"/>
    </xf>
    <xf numFmtId="4" fontId="30" fillId="0" borderId="24" xfId="0" applyNumberFormat="1" applyFont="1" applyBorder="1" applyAlignment="1" applyProtection="1">
      <alignment vertical="center"/>
    </xf>
    <xf numFmtId="166" fontId="30" fillId="0" borderId="24" xfId="0" applyNumberFormat="1" applyFont="1" applyBorder="1" applyAlignment="1" applyProtection="1">
      <alignment vertical="center"/>
    </xf>
    <xf numFmtId="4" fontId="30" fillId="0" borderId="25" xfId="0" applyNumberFormat="1" applyFont="1" applyBorder="1" applyAlignment="1" applyProtection="1">
      <alignment vertical="center"/>
    </xf>
    <xf numFmtId="0" fontId="0" fillId="0" borderId="0" xfId="0" applyProtection="1">
      <protection locked="0"/>
    </xf>
    <xf numFmtId="0" fontId="5" fillId="3" borderId="0" xfId="0" applyFont="1" applyFill="1" applyAlignment="1">
      <alignment vertical="center"/>
    </xf>
    <xf numFmtId="0" fontId="14" fillId="3" borderId="0" xfId="0" applyFont="1" applyFill="1" applyAlignment="1">
      <alignment horizontal="left" vertical="center"/>
    </xf>
    <xf numFmtId="0" fontId="33" fillId="3" borderId="0" xfId="1" applyFont="1" applyFill="1" applyAlignment="1">
      <alignment vertical="center"/>
    </xf>
    <xf numFmtId="0" fontId="5" fillId="3" borderId="0" xfId="0" applyFont="1" applyFill="1" applyAlignment="1" applyProtection="1">
      <alignment vertical="center"/>
      <protection locked="0"/>
    </xf>
    <xf numFmtId="0" fontId="0" fillId="0" borderId="3" xfId="0" applyBorder="1" applyProtection="1">
      <protection locked="0"/>
    </xf>
    <xf numFmtId="0" fontId="0" fillId="0" borderId="0" xfId="0" applyBorder="1" applyProtection="1">
      <protection locked="0"/>
    </xf>
    <xf numFmtId="0" fontId="0" fillId="0" borderId="0" xfId="0" applyFont="1" applyBorder="1" applyAlignment="1" applyProtection="1">
      <alignment vertical="center"/>
      <protection locked="0"/>
    </xf>
    <xf numFmtId="0" fontId="19" fillId="0" borderId="0" xfId="0" applyFont="1" applyBorder="1" applyAlignment="1" applyProtection="1">
      <alignment horizontal="left" vertical="center"/>
      <protection locked="0"/>
    </xf>
    <xf numFmtId="165" fontId="2" fillId="0" borderId="0" xfId="0" applyNumberFormat="1" applyFont="1" applyBorder="1" applyAlignment="1" applyProtection="1">
      <alignment horizontal="left" vertical="center"/>
    </xf>
    <xf numFmtId="0" fontId="0" fillId="0" borderId="5" xfId="0" applyFont="1" applyBorder="1" applyAlignment="1" applyProtection="1">
      <alignment vertical="center" wrapText="1"/>
    </xf>
    <xf numFmtId="0" fontId="0" fillId="0" borderId="0" xfId="0" applyFont="1" applyBorder="1" applyAlignment="1" applyProtection="1">
      <alignment vertical="center" wrapText="1"/>
    </xf>
    <xf numFmtId="0" fontId="0" fillId="0" borderId="0" xfId="0" applyFont="1" applyBorder="1" applyAlignment="1" applyProtection="1">
      <alignment vertical="center" wrapText="1"/>
      <protection locked="0"/>
    </xf>
    <xf numFmtId="0" fontId="0" fillId="0" borderId="6" xfId="0" applyFont="1" applyBorder="1" applyAlignment="1" applyProtection="1">
      <alignment vertical="center" wrapText="1"/>
    </xf>
    <xf numFmtId="0" fontId="0" fillId="0" borderId="16" xfId="0" applyFont="1" applyBorder="1" applyAlignment="1" applyProtection="1">
      <alignment vertical="center"/>
      <protection locked="0"/>
    </xf>
    <xf numFmtId="0" fontId="0" fillId="0" borderId="26" xfId="0" applyFont="1" applyBorder="1" applyAlignment="1" applyProtection="1">
      <alignment vertical="center"/>
    </xf>
    <xf numFmtId="0" fontId="21" fillId="0" borderId="0" xfId="0" applyFont="1" applyBorder="1" applyAlignment="1" applyProtection="1">
      <alignment horizontal="left" vertical="center"/>
    </xf>
    <xf numFmtId="4" fontId="24" fillId="0" borderId="0" xfId="0" applyNumberFormat="1" applyFont="1" applyBorder="1" applyAlignment="1" applyProtection="1">
      <alignment vertical="center"/>
    </xf>
    <xf numFmtId="0" fontId="1" fillId="0" borderId="0" xfId="0" applyFont="1" applyBorder="1" applyAlignment="1" applyProtection="1">
      <alignment horizontal="right" vertical="center"/>
      <protection locked="0"/>
    </xf>
    <xf numFmtId="4" fontId="1" fillId="0" borderId="0" xfId="0" applyNumberFormat="1" applyFont="1" applyBorder="1" applyAlignment="1" applyProtection="1">
      <alignment vertical="center"/>
    </xf>
    <xf numFmtId="164" fontId="1" fillId="0" borderId="0" xfId="0" applyNumberFormat="1" applyFont="1" applyBorder="1" applyAlignment="1" applyProtection="1">
      <alignment horizontal="right" vertical="center"/>
      <protection locked="0"/>
    </xf>
    <xf numFmtId="0" fontId="0" fillId="6" borderId="0" xfId="0" applyFont="1" applyFill="1" applyBorder="1" applyAlignment="1" applyProtection="1">
      <alignment vertical="center"/>
    </xf>
    <xf numFmtId="0" fontId="3" fillId="6" borderId="9" xfId="0" applyFont="1" applyFill="1" applyBorder="1" applyAlignment="1" applyProtection="1">
      <alignment horizontal="left" vertical="center"/>
    </xf>
    <xf numFmtId="0" fontId="3" fillId="6" borderId="10" xfId="0" applyFont="1" applyFill="1" applyBorder="1" applyAlignment="1" applyProtection="1">
      <alignment horizontal="right" vertical="center"/>
    </xf>
    <xf numFmtId="0" fontId="3" fillId="6" borderId="10" xfId="0" applyFont="1" applyFill="1" applyBorder="1" applyAlignment="1" applyProtection="1">
      <alignment horizontal="center" vertical="center"/>
    </xf>
    <xf numFmtId="0" fontId="0" fillId="6" borderId="10" xfId="0" applyFont="1" applyFill="1" applyBorder="1" applyAlignment="1" applyProtection="1">
      <alignment vertical="center"/>
      <protection locked="0"/>
    </xf>
    <xf numFmtId="4" fontId="3" fillId="6" borderId="10" xfId="0" applyNumberFormat="1" applyFont="1" applyFill="1" applyBorder="1" applyAlignment="1" applyProtection="1">
      <alignment vertical="center"/>
    </xf>
    <xf numFmtId="0" fontId="0" fillId="6" borderId="27" xfId="0" applyFont="1" applyFill="1" applyBorder="1" applyAlignment="1" applyProtection="1">
      <alignment vertical="center"/>
    </xf>
    <xf numFmtId="0" fontId="0" fillId="0" borderId="13" xfId="0" applyFont="1" applyBorder="1" applyAlignment="1" applyProtection="1">
      <alignment vertical="center"/>
      <protection locked="0"/>
    </xf>
    <xf numFmtId="0" fontId="0" fillId="0" borderId="2" xfId="0" applyFont="1" applyBorder="1" applyAlignment="1">
      <alignment vertical="center"/>
    </xf>
    <xf numFmtId="0" fontId="0" fillId="0" borderId="3" xfId="0" applyFont="1" applyBorder="1" applyAlignment="1">
      <alignment vertical="center"/>
    </xf>
    <xf numFmtId="0" fontId="0" fillId="0" borderId="3" xfId="0" applyFont="1" applyBorder="1" applyAlignment="1" applyProtection="1">
      <alignment vertical="center"/>
      <protection locked="0"/>
    </xf>
    <xf numFmtId="0" fontId="0" fillId="0" borderId="4" xfId="0" applyFont="1" applyBorder="1" applyAlignment="1">
      <alignment vertical="center"/>
    </xf>
    <xf numFmtId="0" fontId="2" fillId="6" borderId="0" xfId="0" applyFont="1" applyFill="1" applyBorder="1" applyAlignment="1" applyProtection="1">
      <alignment horizontal="left" vertical="center"/>
    </xf>
    <xf numFmtId="0" fontId="0" fillId="6" borderId="0" xfId="0" applyFont="1" applyFill="1" applyBorder="1" applyAlignment="1" applyProtection="1">
      <alignment vertical="center"/>
      <protection locked="0"/>
    </xf>
    <xf numFmtId="0" fontId="2" fillId="6" borderId="0" xfId="0" applyFont="1" applyFill="1" applyBorder="1" applyAlignment="1" applyProtection="1">
      <alignment horizontal="right" vertical="center"/>
    </xf>
    <xf numFmtId="0" fontId="0" fillId="6" borderId="6" xfId="0" applyFont="1" applyFill="1" applyBorder="1" applyAlignment="1" applyProtection="1">
      <alignment vertical="center"/>
    </xf>
    <xf numFmtId="0" fontId="34" fillId="0" borderId="0" xfId="0" applyFont="1" applyBorder="1" applyAlignment="1" applyProtection="1">
      <alignment horizontal="left" vertical="center"/>
    </xf>
    <xf numFmtId="0" fontId="6" fillId="0" borderId="5" xfId="0" applyFont="1" applyBorder="1" applyAlignment="1" applyProtection="1">
      <alignment vertical="center"/>
    </xf>
    <xf numFmtId="0" fontId="6" fillId="0" borderId="0" xfId="0" applyFont="1" applyBorder="1" applyAlignment="1" applyProtection="1">
      <alignment vertical="center"/>
    </xf>
    <xf numFmtId="0" fontId="6" fillId="0" borderId="24" xfId="0" applyFont="1" applyBorder="1" applyAlignment="1" applyProtection="1">
      <alignment horizontal="left" vertical="center"/>
    </xf>
    <xf numFmtId="0" fontId="6" fillId="0" borderId="24" xfId="0" applyFont="1" applyBorder="1" applyAlignment="1" applyProtection="1">
      <alignment vertical="center"/>
    </xf>
    <xf numFmtId="0" fontId="6" fillId="0" borderId="24" xfId="0" applyFont="1" applyBorder="1" applyAlignment="1" applyProtection="1">
      <alignment vertical="center"/>
      <protection locked="0"/>
    </xf>
    <xf numFmtId="4" fontId="6" fillId="0" borderId="24" xfId="0" applyNumberFormat="1" applyFont="1" applyBorder="1" applyAlignment="1" applyProtection="1">
      <alignment vertical="center"/>
    </xf>
    <xf numFmtId="0" fontId="6" fillId="0" borderId="6" xfId="0" applyFont="1" applyBorder="1" applyAlignment="1" applyProtection="1">
      <alignment vertical="center"/>
    </xf>
    <xf numFmtId="0" fontId="7" fillId="0" borderId="5" xfId="0" applyFont="1" applyBorder="1" applyAlignment="1" applyProtection="1">
      <alignment vertical="center"/>
    </xf>
    <xf numFmtId="0" fontId="7" fillId="0" borderId="0" xfId="0" applyFont="1" applyBorder="1" applyAlignment="1" applyProtection="1">
      <alignment vertical="center"/>
    </xf>
    <xf numFmtId="0" fontId="7" fillId="0" borderId="24" xfId="0" applyFont="1" applyBorder="1" applyAlignment="1" applyProtection="1">
      <alignment horizontal="left" vertical="center"/>
    </xf>
    <xf numFmtId="0" fontId="7" fillId="0" borderId="24" xfId="0" applyFont="1" applyBorder="1" applyAlignment="1" applyProtection="1">
      <alignment vertical="center"/>
    </xf>
    <xf numFmtId="0" fontId="7" fillId="0" borderId="24" xfId="0" applyFont="1" applyBorder="1" applyAlignment="1" applyProtection="1">
      <alignment vertical="center"/>
      <protection locked="0"/>
    </xf>
    <xf numFmtId="4" fontId="7" fillId="0" borderId="24" xfId="0" applyNumberFormat="1" applyFont="1" applyBorder="1" applyAlignment="1" applyProtection="1">
      <alignment vertical="center"/>
    </xf>
    <xf numFmtId="0" fontId="7" fillId="0" borderId="6" xfId="0" applyFont="1" applyBorder="1" applyAlignment="1" applyProtection="1">
      <alignment vertical="center"/>
    </xf>
    <xf numFmtId="0" fontId="0" fillId="0" borderId="0" xfId="0" applyFont="1" applyAlignment="1" applyProtection="1">
      <alignment vertical="center"/>
      <protection locked="0"/>
    </xf>
    <xf numFmtId="0" fontId="2" fillId="0" borderId="0" xfId="0" applyFont="1" applyAlignment="1" applyProtection="1">
      <alignment horizontal="left" vertical="center"/>
    </xf>
    <xf numFmtId="0" fontId="19" fillId="0" borderId="0" xfId="0" applyFont="1" applyAlignment="1" applyProtection="1">
      <alignment horizontal="left" vertical="center"/>
      <protection locked="0"/>
    </xf>
    <xf numFmtId="0" fontId="0" fillId="0" borderId="5" xfId="0" applyFont="1" applyBorder="1" applyAlignment="1" applyProtection="1">
      <alignment horizontal="center" vertical="center" wrapText="1"/>
    </xf>
    <xf numFmtId="0" fontId="2" fillId="6" borderId="20" xfId="0" applyFont="1" applyFill="1" applyBorder="1" applyAlignment="1" applyProtection="1">
      <alignment horizontal="center" vertical="center" wrapText="1"/>
    </xf>
    <xf numFmtId="0" fontId="2" fillId="6" borderId="21" xfId="0" applyFont="1" applyFill="1" applyBorder="1" applyAlignment="1" applyProtection="1">
      <alignment horizontal="center" vertical="center" wrapText="1"/>
    </xf>
    <xf numFmtId="0" fontId="2" fillId="6" borderId="21" xfId="0" applyFont="1" applyFill="1" applyBorder="1" applyAlignment="1" applyProtection="1">
      <alignment horizontal="center" vertical="center" wrapText="1"/>
      <protection locked="0"/>
    </xf>
    <xf numFmtId="0" fontId="2" fillId="6" borderId="22" xfId="0" applyFont="1" applyFill="1" applyBorder="1" applyAlignment="1" applyProtection="1">
      <alignment horizontal="center" vertical="center" wrapText="1"/>
    </xf>
    <xf numFmtId="0" fontId="0" fillId="0" borderId="5" xfId="0" applyFont="1" applyBorder="1" applyAlignment="1">
      <alignment horizontal="center" vertical="center" wrapText="1"/>
    </xf>
    <xf numFmtId="4" fontId="24" fillId="0" borderId="0" xfId="0" applyNumberFormat="1" applyFont="1" applyAlignment="1" applyProtection="1"/>
    <xf numFmtId="166" fontId="35" fillId="0" borderId="16" xfId="0" applyNumberFormat="1" applyFont="1" applyBorder="1" applyAlignment="1" applyProtection="1"/>
    <xf numFmtId="166" fontId="35" fillId="0" borderId="17" xfId="0" applyNumberFormat="1" applyFont="1" applyBorder="1" applyAlignment="1" applyProtection="1"/>
    <xf numFmtId="4" fontId="36" fillId="0" borderId="0" xfId="0" applyNumberFormat="1" applyFont="1" applyAlignment="1">
      <alignment vertical="center"/>
    </xf>
    <xf numFmtId="0" fontId="8" fillId="0" borderId="5"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5" xfId="0" applyFont="1" applyBorder="1" applyAlignment="1"/>
    <xf numFmtId="0" fontId="8" fillId="0" borderId="18"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9"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28" xfId="0" applyFont="1" applyBorder="1" applyAlignment="1" applyProtection="1">
      <alignment horizontal="center" vertical="center"/>
    </xf>
    <xf numFmtId="49" fontId="0" fillId="0" borderId="28" xfId="0" applyNumberFormat="1" applyFont="1" applyBorder="1" applyAlignment="1" applyProtection="1">
      <alignment horizontal="left" vertical="center" wrapText="1"/>
    </xf>
    <xf numFmtId="0" fontId="0" fillId="0" borderId="28" xfId="0" applyFont="1" applyBorder="1" applyAlignment="1" applyProtection="1">
      <alignment horizontal="left" vertical="center" wrapText="1"/>
    </xf>
    <xf numFmtId="0" fontId="0" fillId="0" borderId="28" xfId="0" applyFont="1" applyBorder="1" applyAlignment="1" applyProtection="1">
      <alignment horizontal="center" vertical="center" wrapText="1"/>
    </xf>
    <xf numFmtId="167" fontId="0" fillId="0" borderId="28" xfId="0" applyNumberFormat="1" applyFont="1" applyBorder="1" applyAlignment="1" applyProtection="1">
      <alignment vertical="center"/>
    </xf>
    <xf numFmtId="4" fontId="0" fillId="4" borderId="28" xfId="0" applyNumberFormat="1" applyFont="1" applyFill="1" applyBorder="1" applyAlignment="1" applyProtection="1">
      <alignment vertical="center"/>
      <protection locked="0"/>
    </xf>
    <xf numFmtId="4" fontId="0" fillId="0" borderId="28" xfId="0" applyNumberFormat="1" applyFont="1" applyBorder="1" applyAlignment="1" applyProtection="1">
      <alignment vertical="center"/>
    </xf>
    <xf numFmtId="0" fontId="1" fillId="4" borderId="28" xfId="0" applyFont="1" applyFill="1" applyBorder="1" applyAlignment="1" applyProtection="1">
      <alignment horizontal="left" vertical="center"/>
      <protection locked="0"/>
    </xf>
    <xf numFmtId="0" fontId="1" fillId="0" borderId="0" xfId="0" applyFont="1" applyBorder="1" applyAlignment="1" applyProtection="1">
      <alignment horizontal="center" vertical="center"/>
    </xf>
    <xf numFmtId="166" fontId="1" fillId="0" borderId="0" xfId="0" applyNumberFormat="1" applyFont="1" applyBorder="1" applyAlignment="1" applyProtection="1">
      <alignment vertical="center"/>
    </xf>
    <xf numFmtId="166" fontId="1" fillId="0" borderId="19" xfId="0" applyNumberFormat="1" applyFont="1" applyBorder="1" applyAlignment="1" applyProtection="1">
      <alignment vertical="center"/>
    </xf>
    <xf numFmtId="4" fontId="0" fillId="0" borderId="0" xfId="0" applyNumberFormat="1" applyFont="1" applyAlignment="1">
      <alignment vertical="center"/>
    </xf>
    <xf numFmtId="0" fontId="37" fillId="0" borderId="0" xfId="0" applyFont="1" applyAlignment="1" applyProtection="1">
      <alignment horizontal="left" vertical="center"/>
    </xf>
    <xf numFmtId="0" fontId="38" fillId="0" borderId="0" xfId="0" applyFont="1" applyAlignment="1" applyProtection="1">
      <alignment vertical="center" wrapText="1"/>
    </xf>
    <xf numFmtId="0" fontId="0" fillId="0" borderId="18" xfId="0" applyFont="1" applyBorder="1" applyAlignment="1" applyProtection="1">
      <alignment vertical="center"/>
    </xf>
    <xf numFmtId="0" fontId="9" fillId="0" borderId="5"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5" xfId="0" applyFont="1" applyBorder="1" applyAlignment="1">
      <alignment vertical="center"/>
    </xf>
    <xf numFmtId="0" fontId="9" fillId="0" borderId="18" xfId="0" applyFont="1" applyBorder="1" applyAlignment="1" applyProtection="1">
      <alignment vertical="center"/>
    </xf>
    <xf numFmtId="0" fontId="9" fillId="0" borderId="0" xfId="0" applyFont="1" applyBorder="1" applyAlignment="1" applyProtection="1">
      <alignment vertical="center"/>
    </xf>
    <xf numFmtId="0" fontId="9" fillId="0" borderId="19" xfId="0" applyFont="1" applyBorder="1" applyAlignment="1" applyProtection="1">
      <alignment vertical="center"/>
    </xf>
    <xf numFmtId="0" fontId="9" fillId="0" borderId="0" xfId="0" applyFont="1" applyAlignment="1">
      <alignment horizontal="left" vertical="center"/>
    </xf>
    <xf numFmtId="0" fontId="10" fillId="0" borderId="5"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5" xfId="0" applyFont="1" applyBorder="1" applyAlignment="1">
      <alignment vertical="center"/>
    </xf>
    <xf numFmtId="0" fontId="10" fillId="0" borderId="18" xfId="0" applyFont="1" applyBorder="1" applyAlignment="1" applyProtection="1">
      <alignment vertical="center"/>
    </xf>
    <xf numFmtId="0" fontId="10" fillId="0" borderId="0" xfId="0" applyFont="1" applyBorder="1" applyAlignment="1" applyProtection="1">
      <alignment vertical="center"/>
    </xf>
    <xf numFmtId="0" fontId="10" fillId="0" borderId="19" xfId="0" applyFont="1" applyBorder="1" applyAlignment="1" applyProtection="1">
      <alignment vertical="center"/>
    </xf>
    <xf numFmtId="0" fontId="10" fillId="0" borderId="0" xfId="0" applyFont="1" applyAlignment="1">
      <alignment horizontal="left" vertical="center"/>
    </xf>
    <xf numFmtId="0" fontId="39" fillId="0" borderId="28" xfId="0" applyFont="1" applyBorder="1" applyAlignment="1" applyProtection="1">
      <alignment horizontal="center" vertical="center"/>
    </xf>
    <xf numFmtId="49" fontId="39" fillId="0" borderId="28" xfId="0" applyNumberFormat="1" applyFont="1" applyBorder="1" applyAlignment="1" applyProtection="1">
      <alignment horizontal="left" vertical="center" wrapText="1"/>
    </xf>
    <xf numFmtId="0" fontId="39" fillId="0" borderId="28" xfId="0" applyFont="1" applyBorder="1" applyAlignment="1" applyProtection="1">
      <alignment horizontal="left" vertical="center" wrapText="1"/>
    </xf>
    <xf numFmtId="0" fontId="39" fillId="0" borderId="28" xfId="0" applyFont="1" applyBorder="1" applyAlignment="1" applyProtection="1">
      <alignment horizontal="center" vertical="center" wrapText="1"/>
    </xf>
    <xf numFmtId="167" fontId="39" fillId="0" borderId="28" xfId="0" applyNumberFormat="1" applyFont="1" applyBorder="1" applyAlignment="1" applyProtection="1">
      <alignment vertical="center"/>
    </xf>
    <xf numFmtId="4" fontId="39" fillId="4" borderId="28" xfId="0" applyNumberFormat="1" applyFont="1" applyFill="1" applyBorder="1" applyAlignment="1" applyProtection="1">
      <alignment vertical="center"/>
      <protection locked="0"/>
    </xf>
    <xf numFmtId="4" fontId="39" fillId="0" borderId="28" xfId="0" applyNumberFormat="1" applyFont="1" applyBorder="1" applyAlignment="1" applyProtection="1">
      <alignment vertical="center"/>
    </xf>
    <xf numFmtId="0" fontId="39" fillId="0" borderId="5" xfId="0" applyFont="1" applyBorder="1" applyAlignment="1">
      <alignment vertical="center"/>
    </xf>
    <xf numFmtId="0" fontId="39" fillId="4" borderId="28"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11" fillId="0" borderId="5"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5" xfId="0" applyFont="1" applyBorder="1" applyAlignment="1">
      <alignment vertical="center"/>
    </xf>
    <xf numFmtId="0" fontId="11" fillId="0" borderId="18" xfId="0" applyFont="1" applyBorder="1" applyAlignment="1" applyProtection="1">
      <alignment vertical="center"/>
    </xf>
    <xf numFmtId="0" fontId="11" fillId="0" borderId="0" xfId="0" applyFont="1" applyBorder="1" applyAlignment="1" applyProtection="1">
      <alignment vertical="center"/>
    </xf>
    <xf numFmtId="0" fontId="11" fillId="0" borderId="19" xfId="0" applyFont="1" applyBorder="1" applyAlignment="1" applyProtection="1">
      <alignment vertical="center"/>
    </xf>
    <xf numFmtId="0" fontId="11" fillId="0" borderId="0" xfId="0" applyFont="1" applyAlignment="1">
      <alignment horizontal="left" vertical="center"/>
    </xf>
    <xf numFmtId="0" fontId="12" fillId="0" borderId="5"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0" fontId="12" fillId="0" borderId="0" xfId="0" applyFont="1" applyAlignment="1" applyProtection="1">
      <alignment vertical="center"/>
      <protection locked="0"/>
    </xf>
    <xf numFmtId="0" fontId="12" fillId="0" borderId="5" xfId="0" applyFont="1" applyBorder="1" applyAlignment="1">
      <alignment vertical="center"/>
    </xf>
    <xf numFmtId="0" fontId="12" fillId="0" borderId="18" xfId="0" applyFont="1" applyBorder="1" applyAlignment="1" applyProtection="1">
      <alignment vertical="center"/>
    </xf>
    <xf numFmtId="0" fontId="12" fillId="0" borderId="0" xfId="0" applyFont="1" applyBorder="1" applyAlignment="1" applyProtection="1">
      <alignment vertical="center"/>
    </xf>
    <xf numFmtId="0" fontId="12" fillId="0" borderId="19" xfId="0" applyFont="1" applyBorder="1" applyAlignment="1" applyProtection="1">
      <alignment vertical="center"/>
    </xf>
    <xf numFmtId="0" fontId="12" fillId="0" borderId="0" xfId="0" applyFont="1" applyAlignment="1">
      <alignment horizontal="left" vertical="center"/>
    </xf>
    <xf numFmtId="167" fontId="0" fillId="4" borderId="28" xfId="0" applyNumberFormat="1" applyFont="1" applyFill="1" applyBorder="1" applyAlignment="1" applyProtection="1">
      <alignment vertical="center"/>
      <protection locked="0"/>
    </xf>
    <xf numFmtId="0" fontId="9" fillId="0" borderId="23" xfId="0" applyFont="1" applyBorder="1" applyAlignment="1" applyProtection="1">
      <alignment vertical="center"/>
    </xf>
    <xf numFmtId="0" fontId="9" fillId="0" borderId="24" xfId="0" applyFont="1" applyBorder="1" applyAlignment="1" applyProtection="1">
      <alignment vertical="center"/>
    </xf>
    <xf numFmtId="0" fontId="9" fillId="0" borderId="25" xfId="0" applyFont="1" applyBorder="1" applyAlignment="1" applyProtection="1">
      <alignment vertical="center"/>
    </xf>
    <xf numFmtId="0" fontId="10" fillId="0" borderId="23" xfId="0" applyFont="1" applyBorder="1" applyAlignment="1" applyProtection="1">
      <alignment vertical="center"/>
    </xf>
    <xf numFmtId="0" fontId="10" fillId="0" borderId="24" xfId="0" applyFont="1" applyBorder="1" applyAlignment="1" applyProtection="1">
      <alignment vertical="center"/>
    </xf>
    <xf numFmtId="0" fontId="10" fillId="0" borderId="25" xfId="0" applyFont="1" applyBorder="1" applyAlignment="1" applyProtection="1">
      <alignment vertical="center"/>
    </xf>
    <xf numFmtId="0" fontId="1" fillId="0" borderId="24" xfId="0" applyFont="1" applyBorder="1" applyAlignment="1" applyProtection="1">
      <alignment horizontal="center" vertical="center"/>
    </xf>
    <xf numFmtId="0" fontId="0" fillId="0" borderId="24" xfId="0" applyFont="1" applyBorder="1" applyAlignment="1" applyProtection="1">
      <alignment vertical="center"/>
    </xf>
    <xf numFmtId="166" fontId="1" fillId="0" borderId="24" xfId="0" applyNumberFormat="1" applyFont="1" applyBorder="1" applyAlignment="1" applyProtection="1">
      <alignment vertical="center"/>
    </xf>
    <xf numFmtId="166" fontId="1" fillId="0" borderId="25" xfId="0" applyNumberFormat="1" applyFont="1" applyBorder="1" applyAlignment="1" applyProtection="1">
      <alignment vertical="center"/>
    </xf>
    <xf numFmtId="0" fontId="0" fillId="0" borderId="0" xfId="0" applyProtection="1"/>
    <xf numFmtId="0" fontId="0" fillId="0" borderId="5" xfId="0" applyBorder="1"/>
    <xf numFmtId="0" fontId="0" fillId="0" borderId="23" xfId="0" applyFont="1" applyBorder="1" applyAlignment="1" applyProtection="1">
      <alignment vertical="center"/>
    </xf>
    <xf numFmtId="0" fontId="0" fillId="0" borderId="25" xfId="0" applyFont="1" applyBorder="1" applyAlignment="1" applyProtection="1">
      <alignment vertical="center"/>
    </xf>
    <xf numFmtId="0" fontId="0" fillId="0" borderId="0" xfId="0" applyAlignment="1" applyProtection="1">
      <alignment vertical="top"/>
      <protection locked="0"/>
    </xf>
    <xf numFmtId="0" fontId="40" fillId="0" borderId="29" xfId="0" applyFont="1" applyBorder="1" applyAlignment="1" applyProtection="1">
      <alignment vertical="center" wrapText="1"/>
      <protection locked="0"/>
    </xf>
    <xf numFmtId="0" fontId="40" fillId="0" borderId="30" xfId="0" applyFont="1" applyBorder="1" applyAlignment="1" applyProtection="1">
      <alignment vertical="center" wrapText="1"/>
      <protection locked="0"/>
    </xf>
    <xf numFmtId="0" fontId="40" fillId="0" borderId="31" xfId="0" applyFont="1" applyBorder="1" applyAlignment="1" applyProtection="1">
      <alignment vertical="center" wrapText="1"/>
      <protection locked="0"/>
    </xf>
    <xf numFmtId="0" fontId="40" fillId="0" borderId="32" xfId="0" applyFont="1" applyBorder="1" applyAlignment="1" applyProtection="1">
      <alignment horizontal="center" vertical="center" wrapText="1"/>
      <protection locked="0"/>
    </xf>
    <xf numFmtId="0" fontId="40" fillId="0" borderId="33" xfId="0" applyFont="1" applyBorder="1" applyAlignment="1" applyProtection="1">
      <alignment horizontal="center" vertical="center" wrapText="1"/>
      <protection locked="0"/>
    </xf>
    <xf numFmtId="0" fontId="40" fillId="0" borderId="32" xfId="0" applyFont="1" applyBorder="1" applyAlignment="1" applyProtection="1">
      <alignment vertical="center" wrapText="1"/>
      <protection locked="0"/>
    </xf>
    <xf numFmtId="0" fontId="40" fillId="0" borderId="33" xfId="0" applyFont="1" applyBorder="1" applyAlignment="1" applyProtection="1">
      <alignment vertical="center" wrapText="1"/>
      <protection locked="0"/>
    </xf>
    <xf numFmtId="0" fontId="42" fillId="0" borderId="1"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32" xfId="0" applyFont="1" applyBorder="1" applyAlignment="1" applyProtection="1">
      <alignment vertical="center" wrapText="1"/>
      <protection locked="0"/>
    </xf>
    <xf numFmtId="0" fontId="43" fillId="0" borderId="1" xfId="0" applyFont="1" applyBorder="1" applyAlignment="1" applyProtection="1">
      <alignment vertical="center" wrapText="1"/>
      <protection locked="0"/>
    </xf>
    <xf numFmtId="0" fontId="43" fillId="0" borderId="1" xfId="0" applyFont="1" applyBorder="1" applyAlignment="1" applyProtection="1">
      <alignment vertical="center"/>
      <protection locked="0"/>
    </xf>
    <xf numFmtId="0" fontId="43" fillId="0" borderId="1" xfId="0" applyFont="1" applyBorder="1" applyAlignment="1" applyProtection="1">
      <alignment horizontal="left" vertical="center"/>
      <protection locked="0"/>
    </xf>
    <xf numFmtId="49" fontId="43" fillId="0" borderId="1" xfId="0" applyNumberFormat="1" applyFont="1" applyBorder="1" applyAlignment="1" applyProtection="1">
      <alignment vertical="center" wrapText="1"/>
      <protection locked="0"/>
    </xf>
    <xf numFmtId="0" fontId="40" fillId="0" borderId="35" xfId="0" applyFont="1" applyBorder="1" applyAlignment="1" applyProtection="1">
      <alignment vertical="center" wrapText="1"/>
      <protection locked="0"/>
    </xf>
    <xf numFmtId="0" fontId="44" fillId="0" borderId="34" xfId="0" applyFont="1" applyBorder="1" applyAlignment="1" applyProtection="1">
      <alignment vertical="center" wrapText="1"/>
      <protection locked="0"/>
    </xf>
    <xf numFmtId="0" fontId="40" fillId="0" borderId="36" xfId="0" applyFont="1" applyBorder="1" applyAlignment="1" applyProtection="1">
      <alignment vertical="center" wrapText="1"/>
      <protection locked="0"/>
    </xf>
    <xf numFmtId="0" fontId="40" fillId="0" borderId="1" xfId="0" applyFont="1" applyBorder="1" applyAlignment="1" applyProtection="1">
      <alignment vertical="top"/>
      <protection locked="0"/>
    </xf>
    <xf numFmtId="0" fontId="40" fillId="0" borderId="0" xfId="0" applyFont="1" applyAlignment="1" applyProtection="1">
      <alignment vertical="top"/>
      <protection locked="0"/>
    </xf>
    <xf numFmtId="0" fontId="40" fillId="0" borderId="29" xfId="0" applyFont="1" applyBorder="1" applyAlignment="1" applyProtection="1">
      <alignment horizontal="left" vertical="center"/>
      <protection locked="0"/>
    </xf>
    <xf numFmtId="0" fontId="40" fillId="0" borderId="30" xfId="0" applyFont="1" applyBorder="1" applyAlignment="1" applyProtection="1">
      <alignment horizontal="left" vertical="center"/>
      <protection locked="0"/>
    </xf>
    <xf numFmtId="0" fontId="40" fillId="0" borderId="31" xfId="0" applyFont="1" applyBorder="1" applyAlignment="1" applyProtection="1">
      <alignment horizontal="left" vertical="center"/>
      <protection locked="0"/>
    </xf>
    <xf numFmtId="0" fontId="40" fillId="0" borderId="32" xfId="0" applyFont="1" applyBorder="1" applyAlignment="1" applyProtection="1">
      <alignment horizontal="left" vertical="center"/>
      <protection locked="0"/>
    </xf>
    <xf numFmtId="0" fontId="40" fillId="0" borderId="33" xfId="0" applyFont="1" applyBorder="1" applyAlignment="1" applyProtection="1">
      <alignment horizontal="left" vertical="center"/>
      <protection locked="0"/>
    </xf>
    <xf numFmtId="0" fontId="42" fillId="0" borderId="1" xfId="0" applyFont="1" applyBorder="1" applyAlignment="1" applyProtection="1">
      <alignment horizontal="left" vertical="center"/>
      <protection locked="0"/>
    </xf>
    <xf numFmtId="0" fontId="45" fillId="0" borderId="0" xfId="0" applyFont="1" applyAlignment="1" applyProtection="1">
      <alignment horizontal="left" vertical="center"/>
      <protection locked="0"/>
    </xf>
    <xf numFmtId="0" fontId="42" fillId="0" borderId="34" xfId="0" applyFont="1" applyBorder="1" applyAlignment="1" applyProtection="1">
      <alignment horizontal="left" vertical="center"/>
      <protection locked="0"/>
    </xf>
    <xf numFmtId="0" fontId="42" fillId="0" borderId="34" xfId="0" applyFont="1" applyBorder="1" applyAlignment="1" applyProtection="1">
      <alignment horizontal="center" vertical="center"/>
      <protection locked="0"/>
    </xf>
    <xf numFmtId="0" fontId="45" fillId="0" borderId="34" xfId="0" applyFont="1" applyBorder="1" applyAlignment="1" applyProtection="1">
      <alignment horizontal="left" vertical="center"/>
      <protection locked="0"/>
    </xf>
    <xf numFmtId="0" fontId="46" fillId="0" borderId="1" xfId="0" applyFont="1" applyBorder="1" applyAlignment="1" applyProtection="1">
      <alignment horizontal="left" vertical="center"/>
      <protection locked="0"/>
    </xf>
    <xf numFmtId="0" fontId="43" fillId="0" borderId="0" xfId="0" applyFont="1" applyAlignment="1" applyProtection="1">
      <alignment horizontal="left" vertical="center"/>
      <protection locked="0"/>
    </xf>
    <xf numFmtId="0" fontId="43" fillId="0" borderId="1" xfId="0" applyFont="1" applyBorder="1" applyAlignment="1" applyProtection="1">
      <alignment horizontal="center" vertical="center"/>
      <protection locked="0"/>
    </xf>
    <xf numFmtId="0" fontId="43" fillId="0" borderId="32" xfId="0" applyFont="1" applyBorder="1" applyAlignment="1" applyProtection="1">
      <alignment horizontal="left" vertical="center"/>
      <protection locked="0"/>
    </xf>
    <xf numFmtId="0" fontId="43" fillId="2" borderId="1" xfId="0" applyFont="1" applyFill="1" applyBorder="1" applyAlignment="1" applyProtection="1">
      <alignment horizontal="left" vertical="center"/>
      <protection locked="0"/>
    </xf>
    <xf numFmtId="0" fontId="43" fillId="2" borderId="1" xfId="0" applyFont="1" applyFill="1" applyBorder="1" applyAlignment="1" applyProtection="1">
      <alignment horizontal="center" vertical="center"/>
      <protection locked="0"/>
    </xf>
    <xf numFmtId="0" fontId="40" fillId="0" borderId="35" xfId="0" applyFont="1" applyBorder="1" applyAlignment="1" applyProtection="1">
      <alignment horizontal="left" vertical="center"/>
      <protection locked="0"/>
    </xf>
    <xf numFmtId="0" fontId="44" fillId="0" borderId="34" xfId="0" applyFont="1" applyBorder="1" applyAlignment="1" applyProtection="1">
      <alignment horizontal="left" vertical="center"/>
      <protection locked="0"/>
    </xf>
    <xf numFmtId="0" fontId="40" fillId="0" borderId="36" xfId="0" applyFont="1" applyBorder="1" applyAlignment="1" applyProtection="1">
      <alignment horizontal="left" vertical="center"/>
      <protection locked="0"/>
    </xf>
    <xf numFmtId="0" fontId="40" fillId="0" borderId="1" xfId="0" applyFont="1" applyBorder="1" applyAlignment="1" applyProtection="1">
      <alignment horizontal="left" vertical="center"/>
      <protection locked="0"/>
    </xf>
    <xf numFmtId="0" fontId="44" fillId="0" borderId="1" xfId="0" applyFont="1" applyBorder="1" applyAlignment="1" applyProtection="1">
      <alignment horizontal="left" vertical="center"/>
      <protection locked="0"/>
    </xf>
    <xf numFmtId="0" fontId="45" fillId="0" borderId="1" xfId="0" applyFont="1" applyBorder="1" applyAlignment="1" applyProtection="1">
      <alignment horizontal="left" vertical="center"/>
      <protection locked="0"/>
    </xf>
    <xf numFmtId="0" fontId="43" fillId="0" borderId="34" xfId="0" applyFont="1" applyBorder="1" applyAlignment="1" applyProtection="1">
      <alignment horizontal="left" vertical="center"/>
      <protection locked="0"/>
    </xf>
    <xf numFmtId="0" fontId="40" fillId="0" borderId="1" xfId="0" applyFont="1" applyBorder="1" applyAlignment="1" applyProtection="1">
      <alignment horizontal="left" vertical="center" wrapText="1"/>
      <protection locked="0"/>
    </xf>
    <xf numFmtId="0" fontId="43" fillId="0" borderId="1" xfId="0" applyFont="1" applyBorder="1" applyAlignment="1" applyProtection="1">
      <alignment horizontal="center" vertical="center" wrapText="1"/>
      <protection locked="0"/>
    </xf>
    <xf numFmtId="0" fontId="40" fillId="0" borderId="29" xfId="0" applyFont="1" applyBorder="1" applyAlignment="1" applyProtection="1">
      <alignment horizontal="left" vertical="center" wrapText="1"/>
      <protection locked="0"/>
    </xf>
    <xf numFmtId="0" fontId="40" fillId="0" borderId="30" xfId="0" applyFont="1" applyBorder="1" applyAlignment="1" applyProtection="1">
      <alignment horizontal="left" vertical="center" wrapText="1"/>
      <protection locked="0"/>
    </xf>
    <xf numFmtId="0" fontId="40" fillId="0" borderId="31" xfId="0" applyFont="1" applyBorder="1" applyAlignment="1" applyProtection="1">
      <alignment horizontal="left" vertical="center" wrapText="1"/>
      <protection locked="0"/>
    </xf>
    <xf numFmtId="0" fontId="40" fillId="0" borderId="32" xfId="0" applyFont="1" applyBorder="1" applyAlignment="1" applyProtection="1">
      <alignment horizontal="left" vertical="center" wrapText="1"/>
      <protection locked="0"/>
    </xf>
    <xf numFmtId="0" fontId="40" fillId="0" borderId="33" xfId="0" applyFont="1" applyBorder="1" applyAlignment="1" applyProtection="1">
      <alignment horizontal="left" vertical="center" wrapText="1"/>
      <protection locked="0"/>
    </xf>
    <xf numFmtId="0" fontId="45" fillId="0" borderId="32"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3" fillId="0" borderId="32"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protection locked="0"/>
    </xf>
    <xf numFmtId="0" fontId="43" fillId="0" borderId="35"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36" xfId="0" applyFont="1" applyBorder="1" applyAlignment="1" applyProtection="1">
      <alignment horizontal="left" vertical="center" wrapText="1"/>
      <protection locked="0"/>
    </xf>
    <xf numFmtId="0" fontId="43" fillId="0" borderId="1" xfId="0" applyFont="1" applyBorder="1" applyAlignment="1" applyProtection="1">
      <alignment horizontal="left" vertical="top"/>
      <protection locked="0"/>
    </xf>
    <xf numFmtId="0" fontId="43" fillId="0" borderId="1" xfId="0" applyFont="1" applyBorder="1" applyAlignment="1" applyProtection="1">
      <alignment horizontal="center" vertical="top"/>
      <protection locked="0"/>
    </xf>
    <xf numFmtId="0" fontId="43" fillId="0" borderId="35" xfId="0" applyFont="1" applyBorder="1" applyAlignment="1" applyProtection="1">
      <alignment horizontal="left" vertical="center"/>
      <protection locked="0"/>
    </xf>
    <xf numFmtId="0" fontId="43" fillId="0" borderId="36" xfId="0" applyFont="1" applyBorder="1" applyAlignment="1" applyProtection="1">
      <alignment horizontal="left" vertical="center"/>
      <protection locked="0"/>
    </xf>
    <xf numFmtId="0" fontId="45" fillId="0" borderId="0" xfId="0" applyFont="1" applyAlignment="1" applyProtection="1">
      <alignment vertical="center"/>
      <protection locked="0"/>
    </xf>
    <xf numFmtId="0" fontId="42" fillId="0" borderId="1" xfId="0" applyFont="1" applyBorder="1" applyAlignment="1" applyProtection="1">
      <alignment vertical="center"/>
      <protection locked="0"/>
    </xf>
    <xf numFmtId="0" fontId="45" fillId="0" borderId="34" xfId="0" applyFont="1" applyBorder="1" applyAlignment="1" applyProtection="1">
      <alignment vertical="center"/>
      <protection locked="0"/>
    </xf>
    <xf numFmtId="0" fontId="42" fillId="0" borderId="34" xfId="0" applyFont="1" applyBorder="1" applyAlignment="1" applyProtection="1">
      <alignment vertical="center"/>
      <protection locked="0"/>
    </xf>
    <xf numFmtId="0" fontId="0" fillId="0" borderId="1" xfId="0" applyBorder="1" applyAlignment="1" applyProtection="1">
      <alignment vertical="top"/>
      <protection locked="0"/>
    </xf>
    <xf numFmtId="49" fontId="43" fillId="0" borderId="1" xfId="0" applyNumberFormat="1" applyFont="1" applyBorder="1" applyAlignment="1" applyProtection="1">
      <alignment horizontal="left" vertical="center"/>
      <protection locked="0"/>
    </xf>
    <xf numFmtId="0" fontId="0" fillId="0" borderId="34" xfId="0" applyBorder="1" applyAlignment="1" applyProtection="1">
      <alignment vertical="top"/>
      <protection locked="0"/>
    </xf>
    <xf numFmtId="0" fontId="42" fillId="0" borderId="34" xfId="0" applyFont="1" applyBorder="1" applyAlignment="1" applyProtection="1">
      <alignment horizontal="left"/>
      <protection locked="0"/>
    </xf>
    <xf numFmtId="0" fontId="45" fillId="0" borderId="34" xfId="0" applyFont="1" applyBorder="1" applyAlignment="1" applyProtection="1">
      <protection locked="0"/>
    </xf>
    <xf numFmtId="0" fontId="40" fillId="0" borderId="32" xfId="0" applyFont="1" applyBorder="1" applyAlignment="1" applyProtection="1">
      <alignment vertical="top"/>
      <protection locked="0"/>
    </xf>
    <xf numFmtId="0" fontId="40" fillId="0" borderId="33" xfId="0" applyFont="1" applyBorder="1" applyAlignment="1" applyProtection="1">
      <alignment vertical="top"/>
      <protection locked="0"/>
    </xf>
    <xf numFmtId="0" fontId="40" fillId="0" borderId="1" xfId="0" applyFont="1" applyBorder="1" applyAlignment="1" applyProtection="1">
      <alignment horizontal="center" vertical="center"/>
      <protection locked="0"/>
    </xf>
    <xf numFmtId="0" fontId="40" fillId="0" borderId="1" xfId="0" applyFont="1" applyBorder="1" applyAlignment="1" applyProtection="1">
      <alignment horizontal="left" vertical="top"/>
      <protection locked="0"/>
    </xf>
    <xf numFmtId="0" fontId="40" fillId="0" borderId="35" xfId="0" applyFont="1" applyBorder="1" applyAlignment="1" applyProtection="1">
      <alignment vertical="top"/>
      <protection locked="0"/>
    </xf>
    <xf numFmtId="0" fontId="40" fillId="0" borderId="34" xfId="0" applyFont="1" applyBorder="1" applyAlignment="1" applyProtection="1">
      <alignment vertical="top"/>
      <protection locked="0"/>
    </xf>
    <xf numFmtId="0" fontId="40" fillId="0" borderId="36" xfId="0" applyFont="1" applyBorder="1" applyAlignment="1" applyProtection="1">
      <alignment vertical="top"/>
      <protection locked="0"/>
    </xf>
    <xf numFmtId="0" fontId="20" fillId="0" borderId="0" xfId="0" applyFont="1" applyAlignment="1">
      <alignment horizontal="left" vertical="top" wrapText="1"/>
    </xf>
    <xf numFmtId="0" fontId="20" fillId="0" borderId="0" xfId="0" applyFont="1" applyAlignment="1">
      <alignment horizontal="left" vertical="center"/>
    </xf>
    <xf numFmtId="0" fontId="2" fillId="0" borderId="0" xfId="0" applyFont="1" applyBorder="1" applyAlignment="1" applyProtection="1">
      <alignment horizontal="left" vertical="center"/>
    </xf>
    <xf numFmtId="0" fontId="0" fillId="0" borderId="0" xfId="0" applyBorder="1" applyProtection="1"/>
    <xf numFmtId="0" fontId="3" fillId="0" borderId="0" xfId="0" applyFont="1" applyBorder="1" applyAlignment="1" applyProtection="1">
      <alignment horizontal="left" vertical="top" wrapText="1"/>
    </xf>
    <xf numFmtId="49" fontId="2" fillId="4" borderId="0" xfId="0" applyNumberFormat="1" applyFont="1" applyFill="1" applyBorder="1" applyAlignment="1" applyProtection="1">
      <alignment horizontal="left" vertical="center"/>
      <protection locked="0"/>
    </xf>
    <xf numFmtId="49" fontId="2" fillId="0" borderId="0" xfId="0" applyNumberFormat="1" applyFont="1" applyBorder="1" applyAlignment="1" applyProtection="1">
      <alignment horizontal="left" vertical="center"/>
    </xf>
    <xf numFmtId="0" fontId="2" fillId="0" borderId="0" xfId="0" applyFont="1" applyBorder="1" applyAlignment="1" applyProtection="1">
      <alignment horizontal="left" vertical="center" wrapText="1"/>
    </xf>
    <xf numFmtId="4" fontId="21" fillId="0" borderId="8" xfId="0" applyNumberFormat="1" applyFont="1" applyBorder="1" applyAlignment="1" applyProtection="1">
      <alignment vertical="center"/>
    </xf>
    <xf numFmtId="0" fontId="0" fillId="0" borderId="8" xfId="0" applyFont="1" applyBorder="1" applyAlignment="1" applyProtection="1">
      <alignment vertical="center"/>
    </xf>
    <xf numFmtId="0" fontId="1" fillId="0" borderId="0" xfId="0" applyFont="1" applyBorder="1" applyAlignment="1" applyProtection="1">
      <alignment horizontal="right" vertical="center"/>
    </xf>
    <xf numFmtId="164" fontId="1" fillId="0" borderId="0" xfId="0" applyNumberFormat="1" applyFont="1" applyBorder="1" applyAlignment="1" applyProtection="1">
      <alignment horizontal="center" vertical="center"/>
    </xf>
    <xf numFmtId="0" fontId="1" fillId="0" borderId="0" xfId="0" applyFont="1" applyBorder="1" applyAlignment="1" applyProtection="1">
      <alignment vertical="center"/>
    </xf>
    <xf numFmtId="4" fontId="20" fillId="0" borderId="0" xfId="0" applyNumberFormat="1" applyFont="1" applyBorder="1" applyAlignment="1" applyProtection="1">
      <alignment vertical="center"/>
    </xf>
    <xf numFmtId="0" fontId="3" fillId="5" borderId="10" xfId="0" applyFont="1" applyFill="1" applyBorder="1" applyAlignment="1" applyProtection="1">
      <alignment horizontal="left" vertical="center"/>
    </xf>
    <xf numFmtId="0" fontId="0" fillId="5" borderId="10" xfId="0" applyFont="1" applyFill="1" applyBorder="1" applyAlignment="1" applyProtection="1">
      <alignment vertical="center"/>
    </xf>
    <xf numFmtId="4" fontId="3" fillId="5" borderId="10" xfId="0" applyNumberFormat="1" applyFont="1" applyFill="1" applyBorder="1" applyAlignment="1" applyProtection="1">
      <alignment vertical="center"/>
    </xf>
    <xf numFmtId="0" fontId="0" fillId="5" borderId="11" xfId="0" applyFont="1" applyFill="1" applyBorder="1" applyAlignment="1" applyProtection="1">
      <alignment vertical="center"/>
    </xf>
    <xf numFmtId="0" fontId="3" fillId="0" borderId="0" xfId="0" applyFont="1" applyAlignment="1" applyProtection="1">
      <alignment horizontal="left" vertical="center" wrapText="1"/>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xf>
    <xf numFmtId="0" fontId="23" fillId="0" borderId="15" xfId="0" applyFont="1" applyBorder="1" applyAlignment="1">
      <alignment horizontal="center" vertical="center"/>
    </xf>
    <xf numFmtId="0" fontId="23" fillId="0" borderId="16" xfId="0" applyFont="1" applyBorder="1" applyAlignment="1">
      <alignment horizontal="left" vertical="center"/>
    </xf>
    <xf numFmtId="0" fontId="1" fillId="0" borderId="18" xfId="0" applyFont="1" applyBorder="1" applyAlignment="1">
      <alignment horizontal="left" vertical="center"/>
    </xf>
    <xf numFmtId="0" fontId="1" fillId="0" borderId="0" xfId="0" applyFont="1" applyBorder="1" applyAlignment="1">
      <alignment horizontal="left" vertical="center"/>
    </xf>
    <xf numFmtId="0" fontId="1" fillId="0" borderId="18" xfId="0" applyFont="1" applyBorder="1" applyAlignment="1" applyProtection="1">
      <alignment horizontal="left" vertical="center"/>
    </xf>
    <xf numFmtId="0" fontId="1" fillId="0" borderId="0" xfId="0" applyFont="1" applyBorder="1" applyAlignment="1" applyProtection="1">
      <alignment horizontal="left" vertical="center"/>
    </xf>
    <xf numFmtId="0" fontId="2" fillId="6" borderId="9" xfId="0" applyFont="1" applyFill="1" applyBorder="1" applyAlignment="1" applyProtection="1">
      <alignment horizontal="center" vertical="center"/>
    </xf>
    <xf numFmtId="0" fontId="2" fillId="6" borderId="10" xfId="0" applyFont="1" applyFill="1" applyBorder="1" applyAlignment="1" applyProtection="1">
      <alignment horizontal="left" vertical="center"/>
    </xf>
    <xf numFmtId="0" fontId="2" fillId="6" borderId="10" xfId="0" applyFont="1" applyFill="1" applyBorder="1" applyAlignment="1" applyProtection="1">
      <alignment horizontal="center" vertical="center"/>
    </xf>
    <xf numFmtId="0" fontId="2" fillId="6" borderId="10" xfId="0" applyFont="1" applyFill="1" applyBorder="1" applyAlignment="1" applyProtection="1">
      <alignment horizontal="right" vertical="center"/>
    </xf>
    <xf numFmtId="4" fontId="28" fillId="0" borderId="0" xfId="0" applyNumberFormat="1" applyFont="1" applyAlignment="1" applyProtection="1">
      <alignment vertical="center"/>
    </xf>
    <xf numFmtId="0" fontId="28" fillId="0" borderId="0" xfId="0" applyFont="1" applyAlignment="1" applyProtection="1">
      <alignment vertical="center"/>
    </xf>
    <xf numFmtId="0" fontId="27" fillId="0" borderId="0" xfId="0" applyFont="1" applyAlignment="1" applyProtection="1">
      <alignment horizontal="left" vertical="center" wrapText="1"/>
    </xf>
    <xf numFmtId="4" fontId="28" fillId="0" borderId="0" xfId="0" applyNumberFormat="1" applyFont="1" applyAlignment="1" applyProtection="1">
      <alignment horizontal="right" vertical="center"/>
    </xf>
    <xf numFmtId="4" fontId="7" fillId="0" borderId="0" xfId="0" applyNumberFormat="1" applyFont="1" applyAlignment="1" applyProtection="1">
      <alignment vertical="center"/>
    </xf>
    <xf numFmtId="0" fontId="7" fillId="0" borderId="0" xfId="0" applyFont="1" applyAlignment="1" applyProtection="1">
      <alignment vertical="center"/>
    </xf>
    <xf numFmtId="0" fontId="31" fillId="0" borderId="0" xfId="0" applyFont="1" applyAlignment="1" applyProtection="1">
      <alignment horizontal="left" vertical="center" wrapText="1"/>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0" fillId="0" borderId="0" xfId="0"/>
    <xf numFmtId="0" fontId="0" fillId="0" borderId="0" xfId="0" applyFont="1" applyBorder="1" applyAlignment="1" applyProtection="1">
      <alignment horizontal="left" vertical="center"/>
    </xf>
    <xf numFmtId="0" fontId="19" fillId="0" borderId="0" xfId="0" applyFont="1" applyAlignment="1" applyProtection="1">
      <alignment horizontal="left" vertical="center" wrapText="1"/>
    </xf>
    <xf numFmtId="0" fontId="19" fillId="0" borderId="0" xfId="0" applyFont="1" applyAlignment="1" applyProtection="1">
      <alignment horizontal="left" vertical="center"/>
    </xf>
    <xf numFmtId="0" fontId="0" fillId="0" borderId="0" xfId="0" applyFont="1" applyAlignment="1" applyProtection="1">
      <alignment vertical="center"/>
    </xf>
    <xf numFmtId="0" fontId="33" fillId="3" borderId="0" xfId="1" applyFont="1" applyFill="1" applyAlignment="1">
      <alignment vertical="center"/>
    </xf>
    <xf numFmtId="0" fontId="19" fillId="0" borderId="0" xfId="0" applyFont="1" applyBorder="1" applyAlignment="1" applyProtection="1">
      <alignment horizontal="left" vertical="center" wrapText="1"/>
    </xf>
    <xf numFmtId="0" fontId="19"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0" fontId="0" fillId="0" borderId="0" xfId="0" applyFont="1" applyBorder="1" applyAlignment="1" applyProtection="1">
      <alignment vertical="center"/>
    </xf>
    <xf numFmtId="0" fontId="41" fillId="0" borderId="1" xfId="0" applyFont="1" applyBorder="1" applyAlignment="1" applyProtection="1">
      <alignment horizontal="center" vertical="center" wrapText="1"/>
      <protection locked="0"/>
    </xf>
    <xf numFmtId="0" fontId="43" fillId="0" borderId="1" xfId="0" applyFont="1" applyBorder="1" applyAlignment="1" applyProtection="1">
      <alignment horizontal="left" vertical="top"/>
      <protection locked="0"/>
    </xf>
    <xf numFmtId="0" fontId="43" fillId="0" borderId="1" xfId="0" applyFont="1" applyBorder="1" applyAlignment="1" applyProtection="1">
      <alignment horizontal="left" vertical="center"/>
      <protection locked="0"/>
    </xf>
    <xf numFmtId="0" fontId="43" fillId="0" borderId="1" xfId="0" applyFont="1" applyBorder="1" applyAlignment="1" applyProtection="1">
      <alignment horizontal="left" vertical="center" wrapText="1"/>
      <protection locked="0"/>
    </xf>
    <xf numFmtId="49" fontId="43" fillId="0" borderId="1" xfId="0" applyNumberFormat="1" applyFont="1" applyBorder="1" applyAlignment="1" applyProtection="1">
      <alignment horizontal="left" vertical="center" wrapText="1"/>
      <protection locked="0"/>
    </xf>
    <xf numFmtId="0" fontId="41" fillId="0" borderId="1" xfId="0" applyFont="1" applyBorder="1" applyAlignment="1" applyProtection="1">
      <alignment horizontal="center" vertical="center"/>
      <protection locked="0"/>
    </xf>
    <xf numFmtId="0" fontId="42" fillId="0" borderId="34" xfId="0" applyFont="1" applyBorder="1" applyAlignment="1" applyProtection="1">
      <alignment horizontal="left"/>
      <protection locked="0"/>
    </xf>
    <xf numFmtId="0" fontId="42" fillId="0" borderId="34" xfId="0" applyFont="1" applyBorder="1" applyAlignment="1" applyProtection="1">
      <alignment horizontal="left" wrapText="1"/>
      <protection locked="0"/>
    </xf>
  </cellXfs>
  <cellStyles count="2">
    <cellStyle name="Hypertextový odkaz" xfId="1" builtinId="8"/>
    <cellStyle name="Normální"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71145" cy="271145"/>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78"/>
  <sheetViews>
    <sheetView showGridLines="0" workbookViewId="0">
      <pane ySplit="1" topLeftCell="A2" activePane="bottomLeft" state="frozen"/>
      <selection pane="bottomLeft"/>
    </sheetView>
  </sheetViews>
  <sheetFormatPr defaultRowHeight="13.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customWidth="1"/>
    <col min="44" max="44" width="13.6640625" customWidth="1"/>
    <col min="45" max="47" width="25.83203125" hidden="1" customWidth="1"/>
    <col min="48" max="52" width="21.6640625" hidden="1" customWidth="1"/>
    <col min="53" max="53" width="19.1640625" hidden="1" customWidth="1"/>
    <col min="54" max="54" width="25" hidden="1" customWidth="1"/>
    <col min="55" max="56" width="19.1640625" hidden="1" customWidth="1"/>
    <col min="57" max="57" width="66.5" customWidth="1"/>
    <col min="71" max="91" width="9.33203125" hidden="1"/>
  </cols>
  <sheetData>
    <row r="1" spans="1:74" ht="21.4" customHeight="1">
      <c r="A1" s="17" t="s">
        <v>0</v>
      </c>
      <c r="B1" s="18"/>
      <c r="C1" s="18"/>
      <c r="D1" s="19" t="s">
        <v>1</v>
      </c>
      <c r="E1" s="18"/>
      <c r="F1" s="18"/>
      <c r="G1" s="18"/>
      <c r="H1" s="18"/>
      <c r="I1" s="18"/>
      <c r="J1" s="18"/>
      <c r="K1" s="20" t="s">
        <v>2</v>
      </c>
      <c r="L1" s="20"/>
      <c r="M1" s="20"/>
      <c r="N1" s="20"/>
      <c r="O1" s="20"/>
      <c r="P1" s="20"/>
      <c r="Q1" s="20"/>
      <c r="R1" s="20"/>
      <c r="S1" s="20"/>
      <c r="T1" s="18"/>
      <c r="U1" s="18"/>
      <c r="V1" s="18"/>
      <c r="W1" s="20" t="s">
        <v>3</v>
      </c>
      <c r="X1" s="20"/>
      <c r="Y1" s="20"/>
      <c r="Z1" s="20"/>
      <c r="AA1" s="20"/>
      <c r="AB1" s="20"/>
      <c r="AC1" s="20"/>
      <c r="AD1" s="20"/>
      <c r="AE1" s="20"/>
      <c r="AF1" s="20"/>
      <c r="AG1" s="20"/>
      <c r="AH1" s="20"/>
      <c r="AI1" s="21"/>
      <c r="AJ1" s="22"/>
      <c r="AK1" s="22"/>
      <c r="AL1" s="22"/>
      <c r="AM1" s="22"/>
      <c r="AN1" s="22"/>
      <c r="AO1" s="22"/>
      <c r="AP1" s="22"/>
      <c r="AQ1" s="22"/>
      <c r="AR1" s="22"/>
      <c r="AS1" s="22"/>
      <c r="AT1" s="22"/>
      <c r="AU1" s="22"/>
      <c r="AV1" s="22"/>
      <c r="AW1" s="22"/>
      <c r="AX1" s="22"/>
      <c r="AY1" s="22"/>
      <c r="AZ1" s="22"/>
      <c r="BA1" s="23" t="s">
        <v>4</v>
      </c>
      <c r="BB1" s="23" t="s">
        <v>5</v>
      </c>
      <c r="BC1" s="22"/>
      <c r="BD1" s="22"/>
      <c r="BE1" s="22"/>
      <c r="BF1" s="22"/>
      <c r="BG1" s="22"/>
      <c r="BH1" s="22"/>
      <c r="BI1" s="22"/>
      <c r="BJ1" s="22"/>
      <c r="BK1" s="22"/>
      <c r="BL1" s="22"/>
      <c r="BM1" s="22"/>
      <c r="BN1" s="22"/>
      <c r="BO1" s="22"/>
      <c r="BP1" s="22"/>
      <c r="BQ1" s="22"/>
      <c r="BR1" s="22"/>
      <c r="BT1" s="24" t="s">
        <v>6</v>
      </c>
      <c r="BU1" s="24" t="s">
        <v>6</v>
      </c>
      <c r="BV1" s="24" t="s">
        <v>7</v>
      </c>
    </row>
    <row r="2" spans="1:74" ht="36.950000000000003" customHeight="1">
      <c r="AR2" s="404"/>
      <c r="AS2" s="404"/>
      <c r="AT2" s="404"/>
      <c r="AU2" s="404"/>
      <c r="AV2" s="404"/>
      <c r="AW2" s="404"/>
      <c r="AX2" s="404"/>
      <c r="AY2" s="404"/>
      <c r="AZ2" s="404"/>
      <c r="BA2" s="404"/>
      <c r="BB2" s="404"/>
      <c r="BC2" s="404"/>
      <c r="BD2" s="404"/>
      <c r="BE2" s="404"/>
      <c r="BS2" s="25" t="s">
        <v>8</v>
      </c>
      <c r="BT2" s="25" t="s">
        <v>9</v>
      </c>
    </row>
    <row r="3" spans="1:74" ht="6.95" customHeight="1">
      <c r="B3" s="26"/>
      <c r="C3" s="27"/>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8"/>
      <c r="BS3" s="25" t="s">
        <v>8</v>
      </c>
      <c r="BT3" s="25" t="s">
        <v>10</v>
      </c>
    </row>
    <row r="4" spans="1:74" ht="36.950000000000003" customHeight="1">
      <c r="B4" s="29"/>
      <c r="C4" s="30"/>
      <c r="D4" s="31" t="s">
        <v>11</v>
      </c>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2"/>
      <c r="AS4" s="33" t="s">
        <v>12</v>
      </c>
      <c r="BE4" s="34" t="s">
        <v>13</v>
      </c>
      <c r="BS4" s="25" t="s">
        <v>14</v>
      </c>
    </row>
    <row r="5" spans="1:74" ht="14.45" customHeight="1">
      <c r="B5" s="29"/>
      <c r="C5" s="30"/>
      <c r="D5" s="35" t="s">
        <v>15</v>
      </c>
      <c r="E5" s="30"/>
      <c r="F5" s="30"/>
      <c r="G5" s="30"/>
      <c r="H5" s="30"/>
      <c r="I5" s="30"/>
      <c r="J5" s="30"/>
      <c r="K5" s="365" t="s">
        <v>16</v>
      </c>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0"/>
      <c r="AQ5" s="32"/>
      <c r="BE5" s="363" t="s">
        <v>17</v>
      </c>
      <c r="BS5" s="25" t="s">
        <v>8</v>
      </c>
    </row>
    <row r="6" spans="1:74" ht="36.950000000000003" customHeight="1">
      <c r="B6" s="29"/>
      <c r="C6" s="30"/>
      <c r="D6" s="37" t="s">
        <v>18</v>
      </c>
      <c r="E6" s="30"/>
      <c r="F6" s="30"/>
      <c r="G6" s="30"/>
      <c r="H6" s="30"/>
      <c r="I6" s="30"/>
      <c r="J6" s="30"/>
      <c r="K6" s="367" t="s">
        <v>19</v>
      </c>
      <c r="L6" s="366"/>
      <c r="M6" s="366"/>
      <c r="N6" s="366"/>
      <c r="O6" s="366"/>
      <c r="P6" s="366"/>
      <c r="Q6" s="366"/>
      <c r="R6" s="366"/>
      <c r="S6" s="366"/>
      <c r="T6" s="366"/>
      <c r="U6" s="366"/>
      <c r="V6" s="366"/>
      <c r="W6" s="366"/>
      <c r="X6" s="366"/>
      <c r="Y6" s="366"/>
      <c r="Z6" s="366"/>
      <c r="AA6" s="366"/>
      <c r="AB6" s="366"/>
      <c r="AC6" s="366"/>
      <c r="AD6" s="366"/>
      <c r="AE6" s="366"/>
      <c r="AF6" s="366"/>
      <c r="AG6" s="366"/>
      <c r="AH6" s="366"/>
      <c r="AI6" s="366"/>
      <c r="AJ6" s="366"/>
      <c r="AK6" s="366"/>
      <c r="AL6" s="366"/>
      <c r="AM6" s="366"/>
      <c r="AN6" s="366"/>
      <c r="AO6" s="366"/>
      <c r="AP6" s="30"/>
      <c r="AQ6" s="32"/>
      <c r="BE6" s="364"/>
      <c r="BS6" s="25" t="s">
        <v>20</v>
      </c>
    </row>
    <row r="7" spans="1:74" ht="14.45" customHeight="1">
      <c r="B7" s="29"/>
      <c r="C7" s="30"/>
      <c r="D7" s="38" t="s">
        <v>21</v>
      </c>
      <c r="E7" s="30"/>
      <c r="F7" s="30"/>
      <c r="G7" s="30"/>
      <c r="H7" s="30"/>
      <c r="I7" s="30"/>
      <c r="J7" s="30"/>
      <c r="K7" s="36" t="s">
        <v>22</v>
      </c>
      <c r="L7" s="30"/>
      <c r="M7" s="30"/>
      <c r="N7" s="30"/>
      <c r="O7" s="30"/>
      <c r="P7" s="30"/>
      <c r="Q7" s="30"/>
      <c r="R7" s="30"/>
      <c r="S7" s="30"/>
      <c r="T7" s="30"/>
      <c r="U7" s="30"/>
      <c r="V7" s="30"/>
      <c r="W7" s="30"/>
      <c r="X7" s="30"/>
      <c r="Y7" s="30"/>
      <c r="Z7" s="30"/>
      <c r="AA7" s="30"/>
      <c r="AB7" s="30"/>
      <c r="AC7" s="30"/>
      <c r="AD7" s="30"/>
      <c r="AE7" s="30"/>
      <c r="AF7" s="30"/>
      <c r="AG7" s="30"/>
      <c r="AH7" s="30"/>
      <c r="AI7" s="30"/>
      <c r="AJ7" s="30"/>
      <c r="AK7" s="38" t="s">
        <v>23</v>
      </c>
      <c r="AL7" s="30"/>
      <c r="AM7" s="30"/>
      <c r="AN7" s="36" t="s">
        <v>24</v>
      </c>
      <c r="AO7" s="30"/>
      <c r="AP7" s="30"/>
      <c r="AQ7" s="32"/>
      <c r="BE7" s="364"/>
      <c r="BS7" s="25" t="s">
        <v>20</v>
      </c>
    </row>
    <row r="8" spans="1:74" ht="14.45" customHeight="1">
      <c r="B8" s="29"/>
      <c r="C8" s="30"/>
      <c r="D8" s="38" t="s">
        <v>25</v>
      </c>
      <c r="E8" s="30"/>
      <c r="F8" s="30"/>
      <c r="G8" s="30"/>
      <c r="H8" s="30"/>
      <c r="I8" s="30"/>
      <c r="J8" s="30"/>
      <c r="K8" s="36" t="s">
        <v>26</v>
      </c>
      <c r="L8" s="30"/>
      <c r="M8" s="30"/>
      <c r="N8" s="30"/>
      <c r="O8" s="30"/>
      <c r="P8" s="30"/>
      <c r="Q8" s="30"/>
      <c r="R8" s="30"/>
      <c r="S8" s="30"/>
      <c r="T8" s="30"/>
      <c r="U8" s="30"/>
      <c r="V8" s="30"/>
      <c r="W8" s="30"/>
      <c r="X8" s="30"/>
      <c r="Y8" s="30"/>
      <c r="Z8" s="30"/>
      <c r="AA8" s="30"/>
      <c r="AB8" s="30"/>
      <c r="AC8" s="30"/>
      <c r="AD8" s="30"/>
      <c r="AE8" s="30"/>
      <c r="AF8" s="30"/>
      <c r="AG8" s="30"/>
      <c r="AH8" s="30"/>
      <c r="AI8" s="30"/>
      <c r="AJ8" s="30"/>
      <c r="AK8" s="38" t="s">
        <v>27</v>
      </c>
      <c r="AL8" s="30"/>
      <c r="AM8" s="30"/>
      <c r="AN8" s="39" t="s">
        <v>28</v>
      </c>
      <c r="AO8" s="30"/>
      <c r="AP8" s="30"/>
      <c r="AQ8" s="32"/>
      <c r="BE8" s="364"/>
      <c r="BS8" s="25" t="s">
        <v>20</v>
      </c>
    </row>
    <row r="9" spans="1:74" ht="14.45" customHeight="1">
      <c r="B9" s="29"/>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2"/>
      <c r="BE9" s="364"/>
      <c r="BS9" s="25" t="s">
        <v>20</v>
      </c>
    </row>
    <row r="10" spans="1:74" ht="14.45" customHeight="1">
      <c r="B10" s="29"/>
      <c r="C10" s="30"/>
      <c r="D10" s="38" t="s">
        <v>29</v>
      </c>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8" t="s">
        <v>30</v>
      </c>
      <c r="AL10" s="30"/>
      <c r="AM10" s="30"/>
      <c r="AN10" s="36" t="s">
        <v>31</v>
      </c>
      <c r="AO10" s="30"/>
      <c r="AP10" s="30"/>
      <c r="AQ10" s="32"/>
      <c r="BE10" s="364"/>
      <c r="BS10" s="25" t="s">
        <v>20</v>
      </c>
    </row>
    <row r="11" spans="1:74" ht="18.399999999999999" customHeight="1">
      <c r="B11" s="29"/>
      <c r="C11" s="30"/>
      <c r="D11" s="30"/>
      <c r="E11" s="36" t="s">
        <v>32</v>
      </c>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8" t="s">
        <v>33</v>
      </c>
      <c r="AL11" s="30"/>
      <c r="AM11" s="30"/>
      <c r="AN11" s="36" t="s">
        <v>34</v>
      </c>
      <c r="AO11" s="30"/>
      <c r="AP11" s="30"/>
      <c r="AQ11" s="32"/>
      <c r="BE11" s="364"/>
      <c r="BS11" s="25" t="s">
        <v>20</v>
      </c>
    </row>
    <row r="12" spans="1:74" ht="6.95" customHeight="1">
      <c r="B12" s="29"/>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2"/>
      <c r="BE12" s="364"/>
      <c r="BS12" s="25" t="s">
        <v>20</v>
      </c>
    </row>
    <row r="13" spans="1:74" ht="14.45" customHeight="1">
      <c r="B13" s="29"/>
      <c r="C13" s="30"/>
      <c r="D13" s="38" t="s">
        <v>35</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8" t="s">
        <v>30</v>
      </c>
      <c r="AL13" s="30"/>
      <c r="AM13" s="30"/>
      <c r="AN13" s="40" t="s">
        <v>36</v>
      </c>
      <c r="AO13" s="30"/>
      <c r="AP13" s="30"/>
      <c r="AQ13" s="32"/>
      <c r="BE13" s="364"/>
      <c r="BS13" s="25" t="s">
        <v>20</v>
      </c>
    </row>
    <row r="14" spans="1:74" ht="15">
      <c r="B14" s="29"/>
      <c r="C14" s="30"/>
      <c r="D14" s="30"/>
      <c r="E14" s="368" t="s">
        <v>36</v>
      </c>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8" t="s">
        <v>33</v>
      </c>
      <c r="AL14" s="30"/>
      <c r="AM14" s="30"/>
      <c r="AN14" s="40" t="s">
        <v>36</v>
      </c>
      <c r="AO14" s="30"/>
      <c r="AP14" s="30"/>
      <c r="AQ14" s="32"/>
      <c r="BE14" s="364"/>
      <c r="BS14" s="25" t="s">
        <v>20</v>
      </c>
    </row>
    <row r="15" spans="1:74" ht="6.95" customHeight="1">
      <c r="B15" s="29"/>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2"/>
      <c r="BE15" s="364"/>
      <c r="BS15" s="25" t="s">
        <v>6</v>
      </c>
    </row>
    <row r="16" spans="1:74" ht="14.45" customHeight="1">
      <c r="B16" s="29"/>
      <c r="C16" s="30"/>
      <c r="D16" s="38" t="s">
        <v>37</v>
      </c>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8" t="s">
        <v>30</v>
      </c>
      <c r="AL16" s="30"/>
      <c r="AM16" s="30"/>
      <c r="AN16" s="36" t="s">
        <v>38</v>
      </c>
      <c r="AO16" s="30"/>
      <c r="AP16" s="30"/>
      <c r="AQ16" s="32"/>
      <c r="BE16" s="364"/>
      <c r="BS16" s="25" t="s">
        <v>6</v>
      </c>
    </row>
    <row r="17" spans="2:71" ht="18.399999999999999" customHeight="1">
      <c r="B17" s="29"/>
      <c r="C17" s="30"/>
      <c r="D17" s="30"/>
      <c r="E17" s="36" t="s">
        <v>39</v>
      </c>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8" t="s">
        <v>33</v>
      </c>
      <c r="AL17" s="30"/>
      <c r="AM17" s="30"/>
      <c r="AN17" s="36" t="s">
        <v>40</v>
      </c>
      <c r="AO17" s="30"/>
      <c r="AP17" s="30"/>
      <c r="AQ17" s="32"/>
      <c r="BE17" s="364"/>
      <c r="BS17" s="25" t="s">
        <v>41</v>
      </c>
    </row>
    <row r="18" spans="2:71" ht="6.95" customHeight="1">
      <c r="B18" s="29"/>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2"/>
      <c r="BE18" s="364"/>
      <c r="BS18" s="25" t="s">
        <v>8</v>
      </c>
    </row>
    <row r="19" spans="2:71" ht="14.45" customHeight="1">
      <c r="B19" s="29"/>
      <c r="C19" s="30"/>
      <c r="D19" s="38" t="s">
        <v>42</v>
      </c>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2"/>
      <c r="BE19" s="364"/>
      <c r="BS19" s="25" t="s">
        <v>8</v>
      </c>
    </row>
    <row r="20" spans="2:71" ht="57" customHeight="1">
      <c r="B20" s="29"/>
      <c r="C20" s="30"/>
      <c r="D20" s="30"/>
      <c r="E20" s="370" t="s">
        <v>43</v>
      </c>
      <c r="F20" s="370"/>
      <c r="G20" s="370"/>
      <c r="H20" s="370"/>
      <c r="I20" s="370"/>
      <c r="J20" s="370"/>
      <c r="K20" s="370"/>
      <c r="L20" s="370"/>
      <c r="M20" s="370"/>
      <c r="N20" s="370"/>
      <c r="O20" s="370"/>
      <c r="P20" s="370"/>
      <c r="Q20" s="370"/>
      <c r="R20" s="370"/>
      <c r="S20" s="370"/>
      <c r="T20" s="370"/>
      <c r="U20" s="370"/>
      <c r="V20" s="370"/>
      <c r="W20" s="370"/>
      <c r="X20" s="370"/>
      <c r="Y20" s="370"/>
      <c r="Z20" s="370"/>
      <c r="AA20" s="370"/>
      <c r="AB20" s="370"/>
      <c r="AC20" s="370"/>
      <c r="AD20" s="370"/>
      <c r="AE20" s="370"/>
      <c r="AF20" s="370"/>
      <c r="AG20" s="370"/>
      <c r="AH20" s="370"/>
      <c r="AI20" s="370"/>
      <c r="AJ20" s="370"/>
      <c r="AK20" s="370"/>
      <c r="AL20" s="370"/>
      <c r="AM20" s="370"/>
      <c r="AN20" s="370"/>
      <c r="AO20" s="30"/>
      <c r="AP20" s="30"/>
      <c r="AQ20" s="32"/>
      <c r="BE20" s="364"/>
      <c r="BS20" s="25" t="s">
        <v>6</v>
      </c>
    </row>
    <row r="21" spans="2:71" ht="6.95" customHeight="1">
      <c r="B21" s="29"/>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2"/>
      <c r="BE21" s="364"/>
    </row>
    <row r="22" spans="2:71" ht="6.95" customHeight="1">
      <c r="B22" s="29"/>
      <c r="C22" s="30"/>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30"/>
      <c r="AQ22" s="32"/>
      <c r="BE22" s="364"/>
    </row>
    <row r="23" spans="2:71" s="1" customFormat="1" ht="25.9" customHeight="1">
      <c r="B23" s="42"/>
      <c r="C23" s="43"/>
      <c r="D23" s="44" t="s">
        <v>44</v>
      </c>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371">
        <f>ROUND(AG51,2)</f>
        <v>14958170.119999999</v>
      </c>
      <c r="AL23" s="372"/>
      <c r="AM23" s="372"/>
      <c r="AN23" s="372"/>
      <c r="AO23" s="372"/>
      <c r="AP23" s="43"/>
      <c r="AQ23" s="46"/>
      <c r="BE23" s="364"/>
    </row>
    <row r="24" spans="2:71" s="1" customFormat="1" ht="6.95" customHeight="1">
      <c r="B24" s="42"/>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6"/>
      <c r="BE24" s="364"/>
    </row>
    <row r="25" spans="2:71" s="1" customFormat="1">
      <c r="B25" s="42"/>
      <c r="C25" s="43"/>
      <c r="D25" s="43"/>
      <c r="E25" s="43"/>
      <c r="F25" s="43"/>
      <c r="G25" s="43"/>
      <c r="H25" s="43"/>
      <c r="I25" s="43"/>
      <c r="J25" s="43"/>
      <c r="K25" s="43"/>
      <c r="L25" s="373" t="s">
        <v>45</v>
      </c>
      <c r="M25" s="373"/>
      <c r="N25" s="373"/>
      <c r="O25" s="373"/>
      <c r="P25" s="43"/>
      <c r="Q25" s="43"/>
      <c r="R25" s="43"/>
      <c r="S25" s="43"/>
      <c r="T25" s="43"/>
      <c r="U25" s="43"/>
      <c r="V25" s="43"/>
      <c r="W25" s="373" t="s">
        <v>46</v>
      </c>
      <c r="X25" s="373"/>
      <c r="Y25" s="373"/>
      <c r="Z25" s="373"/>
      <c r="AA25" s="373"/>
      <c r="AB25" s="373"/>
      <c r="AC25" s="373"/>
      <c r="AD25" s="373"/>
      <c r="AE25" s="373"/>
      <c r="AF25" s="43"/>
      <c r="AG25" s="43"/>
      <c r="AH25" s="43"/>
      <c r="AI25" s="43"/>
      <c r="AJ25" s="43"/>
      <c r="AK25" s="373" t="s">
        <v>47</v>
      </c>
      <c r="AL25" s="373"/>
      <c r="AM25" s="373"/>
      <c r="AN25" s="373"/>
      <c r="AO25" s="373"/>
      <c r="AP25" s="43"/>
      <c r="AQ25" s="46"/>
      <c r="BE25" s="364"/>
    </row>
    <row r="26" spans="2:71" s="2" customFormat="1" ht="14.45" customHeight="1">
      <c r="B26" s="48"/>
      <c r="C26" s="49"/>
      <c r="D26" s="50" t="s">
        <v>48</v>
      </c>
      <c r="E26" s="49"/>
      <c r="F26" s="50" t="s">
        <v>49</v>
      </c>
      <c r="G26" s="49"/>
      <c r="H26" s="49"/>
      <c r="I26" s="49"/>
      <c r="J26" s="49"/>
      <c r="K26" s="49"/>
      <c r="L26" s="374">
        <v>0.21</v>
      </c>
      <c r="M26" s="375"/>
      <c r="N26" s="375"/>
      <c r="O26" s="375"/>
      <c r="P26" s="49"/>
      <c r="Q26" s="49"/>
      <c r="R26" s="49"/>
      <c r="S26" s="49"/>
      <c r="T26" s="49"/>
      <c r="U26" s="49"/>
      <c r="V26" s="49"/>
      <c r="W26" s="376">
        <f>ROUND(AZ51,2)</f>
        <v>4960367.7699999996</v>
      </c>
      <c r="X26" s="375"/>
      <c r="Y26" s="375"/>
      <c r="Z26" s="375"/>
      <c r="AA26" s="375"/>
      <c r="AB26" s="375"/>
      <c r="AC26" s="375"/>
      <c r="AD26" s="375"/>
      <c r="AE26" s="375"/>
      <c r="AF26" s="49"/>
      <c r="AG26" s="49"/>
      <c r="AH26" s="49"/>
      <c r="AI26" s="49"/>
      <c r="AJ26" s="49"/>
      <c r="AK26" s="376">
        <f>ROUND(AV51,2)</f>
        <v>1041677.23</v>
      </c>
      <c r="AL26" s="375"/>
      <c r="AM26" s="375"/>
      <c r="AN26" s="375"/>
      <c r="AO26" s="375"/>
      <c r="AP26" s="49"/>
      <c r="AQ26" s="51"/>
      <c r="BE26" s="364"/>
    </row>
    <row r="27" spans="2:71" s="2" customFormat="1" ht="14.45" customHeight="1">
      <c r="B27" s="48"/>
      <c r="C27" s="49"/>
      <c r="D27" s="49"/>
      <c r="E27" s="49"/>
      <c r="F27" s="50" t="s">
        <v>50</v>
      </c>
      <c r="G27" s="49"/>
      <c r="H27" s="49"/>
      <c r="I27" s="49"/>
      <c r="J27" s="49"/>
      <c r="K27" s="49"/>
      <c r="L27" s="374">
        <v>0.15</v>
      </c>
      <c r="M27" s="375"/>
      <c r="N27" s="375"/>
      <c r="O27" s="375"/>
      <c r="P27" s="49"/>
      <c r="Q27" s="49"/>
      <c r="R27" s="49"/>
      <c r="S27" s="49"/>
      <c r="T27" s="49"/>
      <c r="U27" s="49"/>
      <c r="V27" s="49"/>
      <c r="W27" s="376">
        <f>ROUND(BA51,2)</f>
        <v>9997802.3499999996</v>
      </c>
      <c r="X27" s="375"/>
      <c r="Y27" s="375"/>
      <c r="Z27" s="375"/>
      <c r="AA27" s="375"/>
      <c r="AB27" s="375"/>
      <c r="AC27" s="375"/>
      <c r="AD27" s="375"/>
      <c r="AE27" s="375"/>
      <c r="AF27" s="49"/>
      <c r="AG27" s="49"/>
      <c r="AH27" s="49"/>
      <c r="AI27" s="49"/>
      <c r="AJ27" s="49"/>
      <c r="AK27" s="376">
        <f>ROUND(AW51,2)</f>
        <v>1499670.35</v>
      </c>
      <c r="AL27" s="375"/>
      <c r="AM27" s="375"/>
      <c r="AN27" s="375"/>
      <c r="AO27" s="375"/>
      <c r="AP27" s="49"/>
      <c r="AQ27" s="51"/>
      <c r="BE27" s="364"/>
    </row>
    <row r="28" spans="2:71" s="2" customFormat="1" ht="14.45" hidden="1" customHeight="1">
      <c r="B28" s="48"/>
      <c r="C28" s="49"/>
      <c r="D28" s="49"/>
      <c r="E28" s="49"/>
      <c r="F28" s="50" t="s">
        <v>51</v>
      </c>
      <c r="G28" s="49"/>
      <c r="H28" s="49"/>
      <c r="I28" s="49"/>
      <c r="J28" s="49"/>
      <c r="K28" s="49"/>
      <c r="L28" s="374">
        <v>0.21</v>
      </c>
      <c r="M28" s="375"/>
      <c r="N28" s="375"/>
      <c r="O28" s="375"/>
      <c r="P28" s="49"/>
      <c r="Q28" s="49"/>
      <c r="R28" s="49"/>
      <c r="S28" s="49"/>
      <c r="T28" s="49"/>
      <c r="U28" s="49"/>
      <c r="V28" s="49"/>
      <c r="W28" s="376">
        <f>ROUND(BB51,2)</f>
        <v>0</v>
      </c>
      <c r="X28" s="375"/>
      <c r="Y28" s="375"/>
      <c r="Z28" s="375"/>
      <c r="AA28" s="375"/>
      <c r="AB28" s="375"/>
      <c r="AC28" s="375"/>
      <c r="AD28" s="375"/>
      <c r="AE28" s="375"/>
      <c r="AF28" s="49"/>
      <c r="AG28" s="49"/>
      <c r="AH28" s="49"/>
      <c r="AI28" s="49"/>
      <c r="AJ28" s="49"/>
      <c r="AK28" s="376">
        <v>0</v>
      </c>
      <c r="AL28" s="375"/>
      <c r="AM28" s="375"/>
      <c r="AN28" s="375"/>
      <c r="AO28" s="375"/>
      <c r="AP28" s="49"/>
      <c r="AQ28" s="51"/>
      <c r="BE28" s="364"/>
    </row>
    <row r="29" spans="2:71" s="2" customFormat="1" ht="14.45" hidden="1" customHeight="1">
      <c r="B29" s="48"/>
      <c r="C29" s="49"/>
      <c r="D29" s="49"/>
      <c r="E29" s="49"/>
      <c r="F29" s="50" t="s">
        <v>52</v>
      </c>
      <c r="G29" s="49"/>
      <c r="H29" s="49"/>
      <c r="I29" s="49"/>
      <c r="J29" s="49"/>
      <c r="K29" s="49"/>
      <c r="L29" s="374">
        <v>0.15</v>
      </c>
      <c r="M29" s="375"/>
      <c r="N29" s="375"/>
      <c r="O29" s="375"/>
      <c r="P29" s="49"/>
      <c r="Q29" s="49"/>
      <c r="R29" s="49"/>
      <c r="S29" s="49"/>
      <c r="T29" s="49"/>
      <c r="U29" s="49"/>
      <c r="V29" s="49"/>
      <c r="W29" s="376">
        <f>ROUND(BC51,2)</f>
        <v>0</v>
      </c>
      <c r="X29" s="375"/>
      <c r="Y29" s="375"/>
      <c r="Z29" s="375"/>
      <c r="AA29" s="375"/>
      <c r="AB29" s="375"/>
      <c r="AC29" s="375"/>
      <c r="AD29" s="375"/>
      <c r="AE29" s="375"/>
      <c r="AF29" s="49"/>
      <c r="AG29" s="49"/>
      <c r="AH29" s="49"/>
      <c r="AI29" s="49"/>
      <c r="AJ29" s="49"/>
      <c r="AK29" s="376">
        <v>0</v>
      </c>
      <c r="AL29" s="375"/>
      <c r="AM29" s="375"/>
      <c r="AN29" s="375"/>
      <c r="AO29" s="375"/>
      <c r="AP29" s="49"/>
      <c r="AQ29" s="51"/>
      <c r="BE29" s="364"/>
    </row>
    <row r="30" spans="2:71" s="2" customFormat="1" ht="14.45" hidden="1" customHeight="1">
      <c r="B30" s="48"/>
      <c r="C30" s="49"/>
      <c r="D30" s="49"/>
      <c r="E30" s="49"/>
      <c r="F30" s="50" t="s">
        <v>53</v>
      </c>
      <c r="G30" s="49"/>
      <c r="H30" s="49"/>
      <c r="I30" s="49"/>
      <c r="J30" s="49"/>
      <c r="K30" s="49"/>
      <c r="L30" s="374">
        <v>0</v>
      </c>
      <c r="M30" s="375"/>
      <c r="N30" s="375"/>
      <c r="O30" s="375"/>
      <c r="P30" s="49"/>
      <c r="Q30" s="49"/>
      <c r="R30" s="49"/>
      <c r="S30" s="49"/>
      <c r="T30" s="49"/>
      <c r="U30" s="49"/>
      <c r="V30" s="49"/>
      <c r="W30" s="376">
        <f>ROUND(BD51,2)</f>
        <v>0</v>
      </c>
      <c r="X30" s="375"/>
      <c r="Y30" s="375"/>
      <c r="Z30" s="375"/>
      <c r="AA30" s="375"/>
      <c r="AB30" s="375"/>
      <c r="AC30" s="375"/>
      <c r="AD30" s="375"/>
      <c r="AE30" s="375"/>
      <c r="AF30" s="49"/>
      <c r="AG30" s="49"/>
      <c r="AH30" s="49"/>
      <c r="AI30" s="49"/>
      <c r="AJ30" s="49"/>
      <c r="AK30" s="376">
        <v>0</v>
      </c>
      <c r="AL30" s="375"/>
      <c r="AM30" s="375"/>
      <c r="AN30" s="375"/>
      <c r="AO30" s="375"/>
      <c r="AP30" s="49"/>
      <c r="AQ30" s="51"/>
      <c r="BE30" s="364"/>
    </row>
    <row r="31" spans="2:71" s="1" customFormat="1" ht="6.95" customHeight="1">
      <c r="B31" s="42"/>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6"/>
      <c r="BE31" s="364"/>
    </row>
    <row r="32" spans="2:71" s="1" customFormat="1" ht="25.9" customHeight="1">
      <c r="B32" s="42"/>
      <c r="C32" s="52"/>
      <c r="D32" s="53" t="s">
        <v>54</v>
      </c>
      <c r="E32" s="54"/>
      <c r="F32" s="54"/>
      <c r="G32" s="54"/>
      <c r="H32" s="54"/>
      <c r="I32" s="54"/>
      <c r="J32" s="54"/>
      <c r="K32" s="54"/>
      <c r="L32" s="54"/>
      <c r="M32" s="54"/>
      <c r="N32" s="54"/>
      <c r="O32" s="54"/>
      <c r="P32" s="54"/>
      <c r="Q32" s="54"/>
      <c r="R32" s="54"/>
      <c r="S32" s="54"/>
      <c r="T32" s="55" t="s">
        <v>55</v>
      </c>
      <c r="U32" s="54"/>
      <c r="V32" s="54"/>
      <c r="W32" s="54"/>
      <c r="X32" s="377" t="s">
        <v>56</v>
      </c>
      <c r="Y32" s="378"/>
      <c r="Z32" s="378"/>
      <c r="AA32" s="378"/>
      <c r="AB32" s="378"/>
      <c r="AC32" s="54"/>
      <c r="AD32" s="54"/>
      <c r="AE32" s="54"/>
      <c r="AF32" s="54"/>
      <c r="AG32" s="54"/>
      <c r="AH32" s="54"/>
      <c r="AI32" s="54"/>
      <c r="AJ32" s="54"/>
      <c r="AK32" s="379">
        <f>SUM(AK23:AK30)</f>
        <v>17499517.699999999</v>
      </c>
      <c r="AL32" s="378"/>
      <c r="AM32" s="378"/>
      <c r="AN32" s="378"/>
      <c r="AO32" s="380"/>
      <c r="AP32" s="52"/>
      <c r="AQ32" s="56"/>
      <c r="BE32" s="364"/>
    </row>
    <row r="33" spans="2:56" s="1" customFormat="1" ht="6.95" customHeight="1">
      <c r="B33" s="42"/>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6"/>
    </row>
    <row r="34" spans="2:56" s="1" customFormat="1" ht="6.95" customHeight="1">
      <c r="B34" s="57"/>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9"/>
    </row>
    <row r="38" spans="2:56" s="1" customFormat="1" ht="6.95" customHeight="1">
      <c r="B38" s="60"/>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2"/>
    </row>
    <row r="39" spans="2:56" s="1" customFormat="1" ht="36.950000000000003" customHeight="1">
      <c r="B39" s="42"/>
      <c r="C39" s="63" t="s">
        <v>57</v>
      </c>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2"/>
    </row>
    <row r="40" spans="2:56" s="1" customFormat="1" ht="6.95" customHeight="1">
      <c r="B40" s="42"/>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2"/>
    </row>
    <row r="41" spans="2:56" s="3" customFormat="1" ht="14.45" customHeight="1">
      <c r="B41" s="65"/>
      <c r="C41" s="66" t="s">
        <v>15</v>
      </c>
      <c r="D41" s="67"/>
      <c r="E41" s="67"/>
      <c r="F41" s="67"/>
      <c r="G41" s="67"/>
      <c r="H41" s="67"/>
      <c r="I41" s="67"/>
      <c r="J41" s="67"/>
      <c r="K41" s="67"/>
      <c r="L41" s="67" t="str">
        <f>K5</f>
        <v>1463</v>
      </c>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8"/>
    </row>
    <row r="42" spans="2:56" s="4" customFormat="1" ht="36.950000000000003" customHeight="1">
      <c r="B42" s="69"/>
      <c r="C42" s="70" t="s">
        <v>18</v>
      </c>
      <c r="D42" s="71"/>
      <c r="E42" s="71"/>
      <c r="F42" s="71"/>
      <c r="G42" s="71"/>
      <c r="H42" s="71"/>
      <c r="I42" s="71"/>
      <c r="J42" s="71"/>
      <c r="K42" s="71"/>
      <c r="L42" s="381" t="str">
        <f>K6</f>
        <v>Rekonstrukce bytového domu (použita tatabáze URS 2017)</v>
      </c>
      <c r="M42" s="382"/>
      <c r="N42" s="382"/>
      <c r="O42" s="382"/>
      <c r="P42" s="382"/>
      <c r="Q42" s="382"/>
      <c r="R42" s="382"/>
      <c r="S42" s="382"/>
      <c r="T42" s="382"/>
      <c r="U42" s="382"/>
      <c r="V42" s="382"/>
      <c r="W42" s="382"/>
      <c r="X42" s="382"/>
      <c r="Y42" s="382"/>
      <c r="Z42" s="382"/>
      <c r="AA42" s="382"/>
      <c r="AB42" s="382"/>
      <c r="AC42" s="382"/>
      <c r="AD42" s="382"/>
      <c r="AE42" s="382"/>
      <c r="AF42" s="382"/>
      <c r="AG42" s="382"/>
      <c r="AH42" s="382"/>
      <c r="AI42" s="382"/>
      <c r="AJ42" s="382"/>
      <c r="AK42" s="382"/>
      <c r="AL42" s="382"/>
      <c r="AM42" s="382"/>
      <c r="AN42" s="382"/>
      <c r="AO42" s="382"/>
      <c r="AP42" s="71"/>
      <c r="AQ42" s="71"/>
      <c r="AR42" s="72"/>
    </row>
    <row r="43" spans="2:56" s="1" customFormat="1" ht="6.95" customHeight="1">
      <c r="B43" s="42"/>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2"/>
    </row>
    <row r="44" spans="2:56" s="1" customFormat="1" ht="15">
      <c r="B44" s="42"/>
      <c r="C44" s="66" t="s">
        <v>25</v>
      </c>
      <c r="D44" s="64"/>
      <c r="E44" s="64"/>
      <c r="F44" s="64"/>
      <c r="G44" s="64"/>
      <c r="H44" s="64"/>
      <c r="I44" s="64"/>
      <c r="J44" s="64"/>
      <c r="K44" s="64"/>
      <c r="L44" s="73" t="str">
        <f>IF(K8="","",K8)</f>
        <v>Na Františku 253/9,Lysá nad Labem.p.p.č.297/1</v>
      </c>
      <c r="M44" s="64"/>
      <c r="N44" s="64"/>
      <c r="O44" s="64"/>
      <c r="P44" s="64"/>
      <c r="Q44" s="64"/>
      <c r="R44" s="64"/>
      <c r="S44" s="64"/>
      <c r="T44" s="64"/>
      <c r="U44" s="64"/>
      <c r="V44" s="64"/>
      <c r="W44" s="64"/>
      <c r="X44" s="64"/>
      <c r="Y44" s="64"/>
      <c r="Z44" s="64"/>
      <c r="AA44" s="64"/>
      <c r="AB44" s="64"/>
      <c r="AC44" s="64"/>
      <c r="AD44" s="64"/>
      <c r="AE44" s="64"/>
      <c r="AF44" s="64"/>
      <c r="AG44" s="64"/>
      <c r="AH44" s="64"/>
      <c r="AI44" s="66" t="s">
        <v>27</v>
      </c>
      <c r="AJ44" s="64"/>
      <c r="AK44" s="64"/>
      <c r="AL44" s="64"/>
      <c r="AM44" s="383" t="str">
        <f>IF(AN8= "","",AN8)</f>
        <v>15. 12. 2016</v>
      </c>
      <c r="AN44" s="383"/>
      <c r="AO44" s="64"/>
      <c r="AP44" s="64"/>
      <c r="AQ44" s="64"/>
      <c r="AR44" s="62"/>
    </row>
    <row r="45" spans="2:56" s="1" customFormat="1" ht="6.95" customHeight="1">
      <c r="B45" s="42"/>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2"/>
    </row>
    <row r="46" spans="2:56" s="1" customFormat="1" ht="15">
      <c r="B46" s="42"/>
      <c r="C46" s="66" t="s">
        <v>29</v>
      </c>
      <c r="D46" s="64"/>
      <c r="E46" s="64"/>
      <c r="F46" s="64"/>
      <c r="G46" s="64"/>
      <c r="H46" s="64"/>
      <c r="I46" s="64"/>
      <c r="J46" s="64"/>
      <c r="K46" s="64"/>
      <c r="L46" s="67" t="str">
        <f>IF(E11= "","",E11)</f>
        <v>Město Lysá n.L.,Husovo nám.23,</v>
      </c>
      <c r="M46" s="64"/>
      <c r="N46" s="64"/>
      <c r="O46" s="64"/>
      <c r="P46" s="64"/>
      <c r="Q46" s="64"/>
      <c r="R46" s="64"/>
      <c r="S46" s="64"/>
      <c r="T46" s="64"/>
      <c r="U46" s="64"/>
      <c r="V46" s="64"/>
      <c r="W46" s="64"/>
      <c r="X46" s="64"/>
      <c r="Y46" s="64"/>
      <c r="Z46" s="64"/>
      <c r="AA46" s="64"/>
      <c r="AB46" s="64"/>
      <c r="AC46" s="64"/>
      <c r="AD46" s="64"/>
      <c r="AE46" s="64"/>
      <c r="AF46" s="64"/>
      <c r="AG46" s="64"/>
      <c r="AH46" s="64"/>
      <c r="AI46" s="66" t="s">
        <v>37</v>
      </c>
      <c r="AJ46" s="64"/>
      <c r="AK46" s="64"/>
      <c r="AL46" s="64"/>
      <c r="AM46" s="384" t="str">
        <f>IF(E17="","",E17)</f>
        <v>AGORA s,arch astaveb atelier s .r.o. Liberec</v>
      </c>
      <c r="AN46" s="384"/>
      <c r="AO46" s="384"/>
      <c r="AP46" s="384"/>
      <c r="AQ46" s="64"/>
      <c r="AR46" s="62"/>
      <c r="AS46" s="385" t="s">
        <v>58</v>
      </c>
      <c r="AT46" s="386"/>
      <c r="AU46" s="75"/>
      <c r="AV46" s="75"/>
      <c r="AW46" s="75"/>
      <c r="AX46" s="75"/>
      <c r="AY46" s="75"/>
      <c r="AZ46" s="75"/>
      <c r="BA46" s="75"/>
      <c r="BB46" s="75"/>
      <c r="BC46" s="75"/>
      <c r="BD46" s="76"/>
    </row>
    <row r="47" spans="2:56" s="1" customFormat="1" ht="15">
      <c r="B47" s="42"/>
      <c r="C47" s="66" t="s">
        <v>35</v>
      </c>
      <c r="D47" s="64"/>
      <c r="E47" s="64"/>
      <c r="F47" s="64"/>
      <c r="G47" s="64"/>
      <c r="H47" s="64"/>
      <c r="I47" s="64"/>
      <c r="J47" s="64"/>
      <c r="K47" s="64"/>
      <c r="L47" s="67" t="str">
        <f>IF(E14= "Vyplň údaj","",E14)</f>
        <v/>
      </c>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2"/>
      <c r="AS47" s="387"/>
      <c r="AT47" s="388"/>
      <c r="AU47" s="77"/>
      <c r="AV47" s="77"/>
      <c r="AW47" s="77"/>
      <c r="AX47" s="77"/>
      <c r="AY47" s="77"/>
      <c r="AZ47" s="77"/>
      <c r="BA47" s="77"/>
      <c r="BB47" s="77"/>
      <c r="BC47" s="77"/>
      <c r="BD47" s="78"/>
    </row>
    <row r="48" spans="2:56" s="1" customFormat="1" ht="10.9" customHeight="1">
      <c r="B48" s="42"/>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2"/>
      <c r="AS48" s="389"/>
      <c r="AT48" s="390"/>
      <c r="AU48" s="43"/>
      <c r="AV48" s="43"/>
      <c r="AW48" s="43"/>
      <c r="AX48" s="43"/>
      <c r="AY48" s="43"/>
      <c r="AZ48" s="43"/>
      <c r="BA48" s="43"/>
      <c r="BB48" s="43"/>
      <c r="BC48" s="43"/>
      <c r="BD48" s="79"/>
    </row>
    <row r="49" spans="1:91" s="1" customFormat="1" ht="29.25" customHeight="1">
      <c r="B49" s="42"/>
      <c r="C49" s="391" t="s">
        <v>59</v>
      </c>
      <c r="D49" s="392"/>
      <c r="E49" s="392"/>
      <c r="F49" s="392"/>
      <c r="G49" s="392"/>
      <c r="H49" s="80"/>
      <c r="I49" s="393" t="s">
        <v>60</v>
      </c>
      <c r="J49" s="392"/>
      <c r="K49" s="392"/>
      <c r="L49" s="392"/>
      <c r="M49" s="392"/>
      <c r="N49" s="392"/>
      <c r="O49" s="392"/>
      <c r="P49" s="392"/>
      <c r="Q49" s="392"/>
      <c r="R49" s="392"/>
      <c r="S49" s="392"/>
      <c r="T49" s="392"/>
      <c r="U49" s="392"/>
      <c r="V49" s="392"/>
      <c r="W49" s="392"/>
      <c r="X49" s="392"/>
      <c r="Y49" s="392"/>
      <c r="Z49" s="392"/>
      <c r="AA49" s="392"/>
      <c r="AB49" s="392"/>
      <c r="AC49" s="392"/>
      <c r="AD49" s="392"/>
      <c r="AE49" s="392"/>
      <c r="AF49" s="392"/>
      <c r="AG49" s="394" t="s">
        <v>61</v>
      </c>
      <c r="AH49" s="392"/>
      <c r="AI49" s="392"/>
      <c r="AJ49" s="392"/>
      <c r="AK49" s="392"/>
      <c r="AL49" s="392"/>
      <c r="AM49" s="392"/>
      <c r="AN49" s="393" t="s">
        <v>62</v>
      </c>
      <c r="AO49" s="392"/>
      <c r="AP49" s="392"/>
      <c r="AQ49" s="81" t="s">
        <v>63</v>
      </c>
      <c r="AR49" s="62"/>
      <c r="AS49" s="82" t="s">
        <v>64</v>
      </c>
      <c r="AT49" s="83" t="s">
        <v>65</v>
      </c>
      <c r="AU49" s="83" t="s">
        <v>66</v>
      </c>
      <c r="AV49" s="83" t="s">
        <v>67</v>
      </c>
      <c r="AW49" s="83" t="s">
        <v>68</v>
      </c>
      <c r="AX49" s="83" t="s">
        <v>69</v>
      </c>
      <c r="AY49" s="83" t="s">
        <v>70</v>
      </c>
      <c r="AZ49" s="83" t="s">
        <v>71</v>
      </c>
      <c r="BA49" s="83" t="s">
        <v>72</v>
      </c>
      <c r="BB49" s="83" t="s">
        <v>73</v>
      </c>
      <c r="BC49" s="83" t="s">
        <v>74</v>
      </c>
      <c r="BD49" s="84" t="s">
        <v>75</v>
      </c>
    </row>
    <row r="50" spans="1:91" s="1" customFormat="1" ht="10.9" customHeight="1">
      <c r="B50" s="42"/>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2"/>
      <c r="AS50" s="85"/>
      <c r="AT50" s="86"/>
      <c r="AU50" s="86"/>
      <c r="AV50" s="86"/>
      <c r="AW50" s="86"/>
      <c r="AX50" s="86"/>
      <c r="AY50" s="86"/>
      <c r="AZ50" s="86"/>
      <c r="BA50" s="86"/>
      <c r="BB50" s="86"/>
      <c r="BC50" s="86"/>
      <c r="BD50" s="87"/>
    </row>
    <row r="51" spans="1:91" s="4" customFormat="1" ht="32.450000000000003" customHeight="1">
      <c r="B51" s="69"/>
      <c r="C51" s="88" t="s">
        <v>76</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402">
        <f>ROUND(AG52+SUM(AG53:AG58)+AG76,2)</f>
        <v>14958170.119999999</v>
      </c>
      <c r="AH51" s="402"/>
      <c r="AI51" s="402"/>
      <c r="AJ51" s="402"/>
      <c r="AK51" s="402"/>
      <c r="AL51" s="402"/>
      <c r="AM51" s="402"/>
      <c r="AN51" s="403">
        <f t="shared" ref="AN51:AN76" si="0">SUM(AG51,AT51)</f>
        <v>17499517.699999999</v>
      </c>
      <c r="AO51" s="403"/>
      <c r="AP51" s="403"/>
      <c r="AQ51" s="90" t="s">
        <v>24</v>
      </c>
      <c r="AR51" s="72"/>
      <c r="AS51" s="91">
        <f>ROUND(AS52+SUM(AS53:AS58)+AS76,2)</f>
        <v>0</v>
      </c>
      <c r="AT51" s="92">
        <f t="shared" ref="AT51:AT76" si="1">ROUND(SUM(AV51:AW51),2)</f>
        <v>2541347.58</v>
      </c>
      <c r="AU51" s="93">
        <f>ROUND(AU52+SUM(AU53:AU58)+AU76,5)</f>
        <v>0</v>
      </c>
      <c r="AV51" s="92">
        <f>ROUND(AZ51*L26,2)</f>
        <v>1041677.23</v>
      </c>
      <c r="AW51" s="92">
        <f>ROUND(BA51*L27,2)</f>
        <v>1499670.35</v>
      </c>
      <c r="AX51" s="92">
        <f>ROUND(BB51*L26,2)</f>
        <v>0</v>
      </c>
      <c r="AY51" s="92">
        <f>ROUND(BC51*L27,2)</f>
        <v>0</v>
      </c>
      <c r="AZ51" s="92">
        <f>ROUND(AZ52+SUM(AZ53:AZ58)+AZ76,2)</f>
        <v>4960367.7699999996</v>
      </c>
      <c r="BA51" s="92">
        <f>ROUND(BA52+SUM(BA53:BA58)+BA76,2)</f>
        <v>9997802.3499999996</v>
      </c>
      <c r="BB51" s="92">
        <f>ROUND(BB52+SUM(BB53:BB58)+BB76,2)</f>
        <v>0</v>
      </c>
      <c r="BC51" s="92">
        <f>ROUND(BC52+SUM(BC53:BC58)+BC76,2)</f>
        <v>0</v>
      </c>
      <c r="BD51" s="94">
        <f>ROUND(BD52+SUM(BD53:BD58)+BD76,2)</f>
        <v>0</v>
      </c>
      <c r="BS51" s="95" t="s">
        <v>77</v>
      </c>
      <c r="BT51" s="95" t="s">
        <v>78</v>
      </c>
      <c r="BU51" s="96" t="s">
        <v>79</v>
      </c>
      <c r="BV51" s="95" t="s">
        <v>80</v>
      </c>
      <c r="BW51" s="95" t="s">
        <v>7</v>
      </c>
      <c r="BX51" s="95" t="s">
        <v>81</v>
      </c>
      <c r="CL51" s="95" t="s">
        <v>22</v>
      </c>
    </row>
    <row r="52" spans="1:91" s="5" customFormat="1" ht="16.5" customHeight="1">
      <c r="A52" s="97" t="s">
        <v>82</v>
      </c>
      <c r="B52" s="98"/>
      <c r="C52" s="99"/>
      <c r="D52" s="397" t="s">
        <v>83</v>
      </c>
      <c r="E52" s="397"/>
      <c r="F52" s="397"/>
      <c r="G52" s="397"/>
      <c r="H52" s="397"/>
      <c r="I52" s="100"/>
      <c r="J52" s="397" t="s">
        <v>84</v>
      </c>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5">
        <f>'1 - SO 1.1-1PP,1NP,2NP'!J27</f>
        <v>5419519.1799999997</v>
      </c>
      <c r="AH52" s="396"/>
      <c r="AI52" s="396"/>
      <c r="AJ52" s="396"/>
      <c r="AK52" s="396"/>
      <c r="AL52" s="396"/>
      <c r="AM52" s="396"/>
      <c r="AN52" s="395">
        <f t="shared" si="0"/>
        <v>6232447.0599999996</v>
      </c>
      <c r="AO52" s="396"/>
      <c r="AP52" s="396"/>
      <c r="AQ52" s="101" t="s">
        <v>85</v>
      </c>
      <c r="AR52" s="102"/>
      <c r="AS52" s="103">
        <v>0</v>
      </c>
      <c r="AT52" s="104">
        <f t="shared" si="1"/>
        <v>812927.88</v>
      </c>
      <c r="AU52" s="105">
        <f>'1 - SO 1.1-1PP,1NP,2NP'!P103</f>
        <v>0</v>
      </c>
      <c r="AV52" s="104">
        <f>'1 - SO 1.1-1PP,1NP,2NP'!J30</f>
        <v>0</v>
      </c>
      <c r="AW52" s="104">
        <f>'1 - SO 1.1-1PP,1NP,2NP'!J31</f>
        <v>812927.88</v>
      </c>
      <c r="AX52" s="104">
        <f>'1 - SO 1.1-1PP,1NP,2NP'!J32</f>
        <v>0</v>
      </c>
      <c r="AY52" s="104">
        <f>'1 - SO 1.1-1PP,1NP,2NP'!J33</f>
        <v>0</v>
      </c>
      <c r="AZ52" s="104">
        <f>'1 - SO 1.1-1PP,1NP,2NP'!F30</f>
        <v>0</v>
      </c>
      <c r="BA52" s="104">
        <f>'1 - SO 1.1-1PP,1NP,2NP'!F31</f>
        <v>5419519.1799999997</v>
      </c>
      <c r="BB52" s="104">
        <f>'1 - SO 1.1-1PP,1NP,2NP'!F32</f>
        <v>0</v>
      </c>
      <c r="BC52" s="104">
        <f>'1 - SO 1.1-1PP,1NP,2NP'!F33</f>
        <v>0</v>
      </c>
      <c r="BD52" s="106">
        <f>'1 - SO 1.1-1PP,1NP,2NP'!F34</f>
        <v>0</v>
      </c>
      <c r="BT52" s="107" t="s">
        <v>83</v>
      </c>
      <c r="BV52" s="107" t="s">
        <v>80</v>
      </c>
      <c r="BW52" s="107" t="s">
        <v>86</v>
      </c>
      <c r="BX52" s="107" t="s">
        <v>7</v>
      </c>
      <c r="CL52" s="107" t="s">
        <v>24</v>
      </c>
      <c r="CM52" s="107" t="s">
        <v>87</v>
      </c>
    </row>
    <row r="53" spans="1:91" s="5" customFormat="1" ht="16.5" customHeight="1">
      <c r="A53" s="97" t="s">
        <v>82</v>
      </c>
      <c r="B53" s="98"/>
      <c r="C53" s="99"/>
      <c r="D53" s="397" t="s">
        <v>87</v>
      </c>
      <c r="E53" s="397"/>
      <c r="F53" s="397"/>
      <c r="G53" s="397"/>
      <c r="H53" s="397"/>
      <c r="I53" s="100"/>
      <c r="J53" s="397" t="s">
        <v>88</v>
      </c>
      <c r="K53" s="397"/>
      <c r="L53" s="397"/>
      <c r="M53" s="397"/>
      <c r="N53" s="397"/>
      <c r="O53" s="397"/>
      <c r="P53" s="397"/>
      <c r="Q53" s="397"/>
      <c r="R53" s="397"/>
      <c r="S53" s="397"/>
      <c r="T53" s="397"/>
      <c r="U53" s="397"/>
      <c r="V53" s="397"/>
      <c r="W53" s="397"/>
      <c r="X53" s="397"/>
      <c r="Y53" s="397"/>
      <c r="Z53" s="397"/>
      <c r="AA53" s="397"/>
      <c r="AB53" s="397"/>
      <c r="AC53" s="397"/>
      <c r="AD53" s="397"/>
      <c r="AE53" s="397"/>
      <c r="AF53" s="397"/>
      <c r="AG53" s="395">
        <f>'2 - SO 1.2-1PP,1NP,2NP'!J27</f>
        <v>2204485.1</v>
      </c>
      <c r="AH53" s="396"/>
      <c r="AI53" s="396"/>
      <c r="AJ53" s="396"/>
      <c r="AK53" s="396"/>
      <c r="AL53" s="396"/>
      <c r="AM53" s="396"/>
      <c r="AN53" s="395">
        <f t="shared" si="0"/>
        <v>2535157.87</v>
      </c>
      <c r="AO53" s="396"/>
      <c r="AP53" s="396"/>
      <c r="AQ53" s="101" t="s">
        <v>85</v>
      </c>
      <c r="AR53" s="102"/>
      <c r="AS53" s="103">
        <v>0</v>
      </c>
      <c r="AT53" s="104">
        <f t="shared" si="1"/>
        <v>330672.77</v>
      </c>
      <c r="AU53" s="105">
        <f>'2 - SO 1.2-1PP,1NP,2NP'!P103</f>
        <v>0</v>
      </c>
      <c r="AV53" s="104">
        <f>'2 - SO 1.2-1PP,1NP,2NP'!J30</f>
        <v>0</v>
      </c>
      <c r="AW53" s="104">
        <f>'2 - SO 1.2-1PP,1NP,2NP'!J31</f>
        <v>330672.77</v>
      </c>
      <c r="AX53" s="104">
        <f>'2 - SO 1.2-1PP,1NP,2NP'!J32</f>
        <v>0</v>
      </c>
      <c r="AY53" s="104">
        <f>'2 - SO 1.2-1PP,1NP,2NP'!J33</f>
        <v>0</v>
      </c>
      <c r="AZ53" s="104">
        <f>'2 - SO 1.2-1PP,1NP,2NP'!F30</f>
        <v>0</v>
      </c>
      <c r="BA53" s="104">
        <f>'2 - SO 1.2-1PP,1NP,2NP'!F31</f>
        <v>2204485.1</v>
      </c>
      <c r="BB53" s="104">
        <f>'2 - SO 1.2-1PP,1NP,2NP'!F32</f>
        <v>0</v>
      </c>
      <c r="BC53" s="104">
        <f>'2 - SO 1.2-1PP,1NP,2NP'!F33</f>
        <v>0</v>
      </c>
      <c r="BD53" s="106">
        <f>'2 - SO 1.2-1PP,1NP,2NP'!F34</f>
        <v>0</v>
      </c>
      <c r="BT53" s="107" t="s">
        <v>83</v>
      </c>
      <c r="BV53" s="107" t="s">
        <v>80</v>
      </c>
      <c r="BW53" s="107" t="s">
        <v>89</v>
      </c>
      <c r="BX53" s="107" t="s">
        <v>7</v>
      </c>
      <c r="CL53" s="107" t="s">
        <v>24</v>
      </c>
      <c r="CM53" s="107" t="s">
        <v>83</v>
      </c>
    </row>
    <row r="54" spans="1:91" s="5" customFormat="1" ht="16.5" customHeight="1">
      <c r="A54" s="97" t="s">
        <v>82</v>
      </c>
      <c r="B54" s="98"/>
      <c r="C54" s="99"/>
      <c r="D54" s="397" t="s">
        <v>90</v>
      </c>
      <c r="E54" s="397"/>
      <c r="F54" s="397"/>
      <c r="G54" s="397"/>
      <c r="H54" s="397"/>
      <c r="I54" s="100"/>
      <c r="J54" s="397" t="s">
        <v>91</v>
      </c>
      <c r="K54" s="397"/>
      <c r="L54" s="397"/>
      <c r="M54" s="397"/>
      <c r="N54" s="397"/>
      <c r="O54" s="397"/>
      <c r="P54" s="397"/>
      <c r="Q54" s="397"/>
      <c r="R54" s="397"/>
      <c r="S54" s="397"/>
      <c r="T54" s="397"/>
      <c r="U54" s="397"/>
      <c r="V54" s="397"/>
      <c r="W54" s="397"/>
      <c r="X54" s="397"/>
      <c r="Y54" s="397"/>
      <c r="Z54" s="397"/>
      <c r="AA54" s="397"/>
      <c r="AB54" s="397"/>
      <c r="AC54" s="397"/>
      <c r="AD54" s="397"/>
      <c r="AE54" s="397"/>
      <c r="AF54" s="397"/>
      <c r="AG54" s="395">
        <f>'3 - SO 1.3-3.NP'!J27</f>
        <v>2373798.0699999998</v>
      </c>
      <c r="AH54" s="396"/>
      <c r="AI54" s="396"/>
      <c r="AJ54" s="396"/>
      <c r="AK54" s="396"/>
      <c r="AL54" s="396"/>
      <c r="AM54" s="396"/>
      <c r="AN54" s="395">
        <f t="shared" si="0"/>
        <v>2729867.78</v>
      </c>
      <c r="AO54" s="396"/>
      <c r="AP54" s="396"/>
      <c r="AQ54" s="101" t="s">
        <v>85</v>
      </c>
      <c r="AR54" s="102"/>
      <c r="AS54" s="103">
        <v>0</v>
      </c>
      <c r="AT54" s="104">
        <f t="shared" si="1"/>
        <v>356069.71</v>
      </c>
      <c r="AU54" s="105">
        <f>'3 - SO 1.3-3.NP'!P94</f>
        <v>0</v>
      </c>
      <c r="AV54" s="104">
        <f>'3 - SO 1.3-3.NP'!J30</f>
        <v>0</v>
      </c>
      <c r="AW54" s="104">
        <f>'3 - SO 1.3-3.NP'!J31</f>
        <v>356069.71</v>
      </c>
      <c r="AX54" s="104">
        <f>'3 - SO 1.3-3.NP'!J32</f>
        <v>0</v>
      </c>
      <c r="AY54" s="104">
        <f>'3 - SO 1.3-3.NP'!J33</f>
        <v>0</v>
      </c>
      <c r="AZ54" s="104">
        <f>'3 - SO 1.3-3.NP'!F30</f>
        <v>0</v>
      </c>
      <c r="BA54" s="104">
        <f>'3 - SO 1.3-3.NP'!F31</f>
        <v>2373798.0699999998</v>
      </c>
      <c r="BB54" s="104">
        <f>'3 - SO 1.3-3.NP'!F32</f>
        <v>0</v>
      </c>
      <c r="BC54" s="104">
        <f>'3 - SO 1.3-3.NP'!F33</f>
        <v>0</v>
      </c>
      <c r="BD54" s="106">
        <f>'3 - SO 1.3-3.NP'!F34</f>
        <v>0</v>
      </c>
      <c r="BT54" s="107" t="s">
        <v>83</v>
      </c>
      <c r="BV54" s="107" t="s">
        <v>80</v>
      </c>
      <c r="BW54" s="107" t="s">
        <v>92</v>
      </c>
      <c r="BX54" s="107" t="s">
        <v>7</v>
      </c>
      <c r="CL54" s="107" t="s">
        <v>24</v>
      </c>
      <c r="CM54" s="107" t="s">
        <v>83</v>
      </c>
    </row>
    <row r="55" spans="1:91" s="5" customFormat="1" ht="16.5" customHeight="1">
      <c r="A55" s="97" t="s">
        <v>82</v>
      </c>
      <c r="B55" s="98"/>
      <c r="C55" s="99"/>
      <c r="D55" s="397" t="s">
        <v>93</v>
      </c>
      <c r="E55" s="397"/>
      <c r="F55" s="397"/>
      <c r="G55" s="397"/>
      <c r="H55" s="397"/>
      <c r="I55" s="100"/>
      <c r="J55" s="397" t="s">
        <v>94</v>
      </c>
      <c r="K55" s="397"/>
      <c r="L55" s="397"/>
      <c r="M55" s="397"/>
      <c r="N55" s="397"/>
      <c r="O55" s="397"/>
      <c r="P55" s="397"/>
      <c r="Q55" s="397"/>
      <c r="R55" s="397"/>
      <c r="S55" s="397"/>
      <c r="T55" s="397"/>
      <c r="U55" s="397"/>
      <c r="V55" s="397"/>
      <c r="W55" s="397"/>
      <c r="X55" s="397"/>
      <c r="Y55" s="397"/>
      <c r="Z55" s="397"/>
      <c r="AA55" s="397"/>
      <c r="AB55" s="397"/>
      <c r="AC55" s="397"/>
      <c r="AD55" s="397"/>
      <c r="AE55" s="397"/>
      <c r="AF55" s="397"/>
      <c r="AG55" s="395">
        <f>'4 - SO 2 - Venkovní úpravy'!J27</f>
        <v>256510.58</v>
      </c>
      <c r="AH55" s="396"/>
      <c r="AI55" s="396"/>
      <c r="AJ55" s="396"/>
      <c r="AK55" s="396"/>
      <c r="AL55" s="396"/>
      <c r="AM55" s="396"/>
      <c r="AN55" s="395">
        <f t="shared" si="0"/>
        <v>310377.8</v>
      </c>
      <c r="AO55" s="396"/>
      <c r="AP55" s="396"/>
      <c r="AQ55" s="101" t="s">
        <v>85</v>
      </c>
      <c r="AR55" s="102"/>
      <c r="AS55" s="103">
        <v>0</v>
      </c>
      <c r="AT55" s="104">
        <f t="shared" si="1"/>
        <v>53867.22</v>
      </c>
      <c r="AU55" s="105">
        <f>'4 - SO 2 - Venkovní úpravy'!P89</f>
        <v>0</v>
      </c>
      <c r="AV55" s="104">
        <f>'4 - SO 2 - Venkovní úpravy'!J30</f>
        <v>53867.22</v>
      </c>
      <c r="AW55" s="104">
        <f>'4 - SO 2 - Venkovní úpravy'!J31</f>
        <v>0</v>
      </c>
      <c r="AX55" s="104">
        <f>'4 - SO 2 - Venkovní úpravy'!J32</f>
        <v>0</v>
      </c>
      <c r="AY55" s="104">
        <f>'4 - SO 2 - Venkovní úpravy'!J33</f>
        <v>0</v>
      </c>
      <c r="AZ55" s="104">
        <f>'4 - SO 2 - Venkovní úpravy'!F30</f>
        <v>256510.58</v>
      </c>
      <c r="BA55" s="104">
        <f>'4 - SO 2 - Venkovní úpravy'!F31</f>
        <v>0</v>
      </c>
      <c r="BB55" s="104">
        <f>'4 - SO 2 - Venkovní úpravy'!F32</f>
        <v>0</v>
      </c>
      <c r="BC55" s="104">
        <f>'4 - SO 2 - Venkovní úpravy'!F33</f>
        <v>0</v>
      </c>
      <c r="BD55" s="106">
        <f>'4 - SO 2 - Venkovní úpravy'!F34</f>
        <v>0</v>
      </c>
      <c r="BT55" s="107" t="s">
        <v>83</v>
      </c>
      <c r="BV55" s="107" t="s">
        <v>80</v>
      </c>
      <c r="BW55" s="107" t="s">
        <v>95</v>
      </c>
      <c r="BX55" s="107" t="s">
        <v>7</v>
      </c>
      <c r="CL55" s="107" t="s">
        <v>24</v>
      </c>
      <c r="CM55" s="107" t="s">
        <v>87</v>
      </c>
    </row>
    <row r="56" spans="1:91" s="5" customFormat="1" ht="31.5" customHeight="1">
      <c r="A56" s="97" t="s">
        <v>82</v>
      </c>
      <c r="B56" s="98"/>
      <c r="C56" s="99"/>
      <c r="D56" s="397" t="s">
        <v>96</v>
      </c>
      <c r="E56" s="397"/>
      <c r="F56" s="397"/>
      <c r="G56" s="397"/>
      <c r="H56" s="397"/>
      <c r="I56" s="100"/>
      <c r="J56" s="397" t="s">
        <v>97</v>
      </c>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5">
        <f>'5 - SO 2 - Dešťová kanali...'!J27</f>
        <v>344583.63</v>
      </c>
      <c r="AH56" s="396"/>
      <c r="AI56" s="396"/>
      <c r="AJ56" s="396"/>
      <c r="AK56" s="396"/>
      <c r="AL56" s="396"/>
      <c r="AM56" s="396"/>
      <c r="AN56" s="395">
        <f t="shared" si="0"/>
        <v>416946.19</v>
      </c>
      <c r="AO56" s="396"/>
      <c r="AP56" s="396"/>
      <c r="AQ56" s="101" t="s">
        <v>85</v>
      </c>
      <c r="AR56" s="102"/>
      <c r="AS56" s="103">
        <v>0</v>
      </c>
      <c r="AT56" s="104">
        <f t="shared" si="1"/>
        <v>72362.559999999998</v>
      </c>
      <c r="AU56" s="105">
        <f>'5 - SO 2 - Dešťová kanali...'!P82</f>
        <v>0</v>
      </c>
      <c r="AV56" s="104">
        <f>'5 - SO 2 - Dešťová kanali...'!J30</f>
        <v>72362.559999999998</v>
      </c>
      <c r="AW56" s="104">
        <f>'5 - SO 2 - Dešťová kanali...'!J31</f>
        <v>0</v>
      </c>
      <c r="AX56" s="104">
        <f>'5 - SO 2 - Dešťová kanali...'!J32</f>
        <v>0</v>
      </c>
      <c r="AY56" s="104">
        <f>'5 - SO 2 - Dešťová kanali...'!J33</f>
        <v>0</v>
      </c>
      <c r="AZ56" s="104">
        <f>'5 - SO 2 - Dešťová kanali...'!F30</f>
        <v>344583.63</v>
      </c>
      <c r="BA56" s="104">
        <f>'5 - SO 2 - Dešťová kanali...'!F31</f>
        <v>0</v>
      </c>
      <c r="BB56" s="104">
        <f>'5 - SO 2 - Dešťová kanali...'!F32</f>
        <v>0</v>
      </c>
      <c r="BC56" s="104">
        <f>'5 - SO 2 - Dešťová kanali...'!F33</f>
        <v>0</v>
      </c>
      <c r="BD56" s="106">
        <f>'5 - SO 2 - Dešťová kanali...'!F34</f>
        <v>0</v>
      </c>
      <c r="BT56" s="107" t="s">
        <v>83</v>
      </c>
      <c r="BV56" s="107" t="s">
        <v>80</v>
      </c>
      <c r="BW56" s="107" t="s">
        <v>98</v>
      </c>
      <c r="BX56" s="107" t="s">
        <v>7</v>
      </c>
      <c r="CL56" s="107" t="s">
        <v>24</v>
      </c>
      <c r="CM56" s="107" t="s">
        <v>87</v>
      </c>
    </row>
    <row r="57" spans="1:91" s="5" customFormat="1" ht="16.5" customHeight="1">
      <c r="A57" s="97" t="s">
        <v>82</v>
      </c>
      <c r="B57" s="98"/>
      <c r="C57" s="99"/>
      <c r="D57" s="397" t="s">
        <v>99</v>
      </c>
      <c r="E57" s="397"/>
      <c r="F57" s="397"/>
      <c r="G57" s="397"/>
      <c r="H57" s="397"/>
      <c r="I57" s="100"/>
      <c r="J57" s="397" t="s">
        <v>100</v>
      </c>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5">
        <f>'6 - SO 3  WC pro imobilní...'!J27</f>
        <v>254481.21</v>
      </c>
      <c r="AH57" s="396"/>
      <c r="AI57" s="396"/>
      <c r="AJ57" s="396"/>
      <c r="AK57" s="396"/>
      <c r="AL57" s="396"/>
      <c r="AM57" s="396"/>
      <c r="AN57" s="395">
        <f t="shared" si="0"/>
        <v>307922.26</v>
      </c>
      <c r="AO57" s="396"/>
      <c r="AP57" s="396"/>
      <c r="AQ57" s="101" t="s">
        <v>85</v>
      </c>
      <c r="AR57" s="102"/>
      <c r="AS57" s="103">
        <v>0</v>
      </c>
      <c r="AT57" s="104">
        <f t="shared" si="1"/>
        <v>53441.05</v>
      </c>
      <c r="AU57" s="105">
        <f>'6 - SO 3  WC pro imobilní...'!P83</f>
        <v>0</v>
      </c>
      <c r="AV57" s="104">
        <f>'6 - SO 3  WC pro imobilní...'!J30</f>
        <v>53441.05</v>
      </c>
      <c r="AW57" s="104">
        <f>'6 - SO 3  WC pro imobilní...'!J31</f>
        <v>0</v>
      </c>
      <c r="AX57" s="104">
        <f>'6 - SO 3  WC pro imobilní...'!J32</f>
        <v>0</v>
      </c>
      <c r="AY57" s="104">
        <f>'6 - SO 3  WC pro imobilní...'!J33</f>
        <v>0</v>
      </c>
      <c r="AZ57" s="104">
        <f>'6 - SO 3  WC pro imobilní...'!F30</f>
        <v>254481.21</v>
      </c>
      <c r="BA57" s="104">
        <f>'6 - SO 3  WC pro imobilní...'!F31</f>
        <v>0</v>
      </c>
      <c r="BB57" s="104">
        <f>'6 - SO 3  WC pro imobilní...'!F32</f>
        <v>0</v>
      </c>
      <c r="BC57" s="104">
        <f>'6 - SO 3  WC pro imobilní...'!F33</f>
        <v>0</v>
      </c>
      <c r="BD57" s="106">
        <f>'6 - SO 3  WC pro imobilní...'!F34</f>
        <v>0</v>
      </c>
      <c r="BT57" s="107" t="s">
        <v>83</v>
      </c>
      <c r="BV57" s="107" t="s">
        <v>80</v>
      </c>
      <c r="BW57" s="107" t="s">
        <v>101</v>
      </c>
      <c r="BX57" s="107" t="s">
        <v>7</v>
      </c>
      <c r="CL57" s="107" t="s">
        <v>24</v>
      </c>
      <c r="CM57" s="107" t="s">
        <v>87</v>
      </c>
    </row>
    <row r="58" spans="1:91" s="5" customFormat="1" ht="16.5" customHeight="1">
      <c r="B58" s="98"/>
      <c r="C58" s="99"/>
      <c r="D58" s="397" t="s">
        <v>102</v>
      </c>
      <c r="E58" s="397"/>
      <c r="F58" s="397"/>
      <c r="G58" s="397"/>
      <c r="H58" s="397"/>
      <c r="I58" s="100"/>
      <c r="J58" s="397" t="s">
        <v>103</v>
      </c>
      <c r="K58" s="397"/>
      <c r="L58" s="397"/>
      <c r="M58" s="397"/>
      <c r="N58" s="397"/>
      <c r="O58" s="397"/>
      <c r="P58" s="397"/>
      <c r="Q58" s="397"/>
      <c r="R58" s="397"/>
      <c r="S58" s="397"/>
      <c r="T58" s="397"/>
      <c r="U58" s="397"/>
      <c r="V58" s="397"/>
      <c r="W58" s="397"/>
      <c r="X58" s="397"/>
      <c r="Y58" s="397"/>
      <c r="Z58" s="397"/>
      <c r="AA58" s="397"/>
      <c r="AB58" s="397"/>
      <c r="AC58" s="397"/>
      <c r="AD58" s="397"/>
      <c r="AE58" s="397"/>
      <c r="AF58" s="397"/>
      <c r="AG58" s="398">
        <f>ROUND(SUM(AG59:AG75),2)</f>
        <v>3904792.35</v>
      </c>
      <c r="AH58" s="396"/>
      <c r="AI58" s="396"/>
      <c r="AJ58" s="396"/>
      <c r="AK58" s="396"/>
      <c r="AL58" s="396"/>
      <c r="AM58" s="396"/>
      <c r="AN58" s="395">
        <f t="shared" si="0"/>
        <v>4724798.74</v>
      </c>
      <c r="AO58" s="396"/>
      <c r="AP58" s="396"/>
      <c r="AQ58" s="101" t="s">
        <v>85</v>
      </c>
      <c r="AR58" s="102"/>
      <c r="AS58" s="103">
        <f>ROUND(SUM(AS59:AS75),2)</f>
        <v>0</v>
      </c>
      <c r="AT58" s="104">
        <f t="shared" si="1"/>
        <v>820006.39</v>
      </c>
      <c r="AU58" s="105">
        <f>ROUND(SUM(AU59:AU75),5)</f>
        <v>0</v>
      </c>
      <c r="AV58" s="104">
        <f>ROUND(AZ58*L26,2)</f>
        <v>820006.39</v>
      </c>
      <c r="AW58" s="104">
        <f>ROUND(BA58*L27,2)</f>
        <v>0</v>
      </c>
      <c r="AX58" s="104">
        <f>ROUND(BB58*L26,2)</f>
        <v>0</v>
      </c>
      <c r="AY58" s="104">
        <f>ROUND(BC58*L27,2)</f>
        <v>0</v>
      </c>
      <c r="AZ58" s="104">
        <f>ROUND(SUM(AZ59:AZ75),2)</f>
        <v>3904792.35</v>
      </c>
      <c r="BA58" s="104">
        <f>ROUND(SUM(BA59:BA75),2)</f>
        <v>0</v>
      </c>
      <c r="BB58" s="104">
        <f>ROUND(SUM(BB59:BB75),2)</f>
        <v>0</v>
      </c>
      <c r="BC58" s="104">
        <f>ROUND(SUM(BC59:BC75),2)</f>
        <v>0</v>
      </c>
      <c r="BD58" s="106">
        <f>ROUND(SUM(BD59:BD75),2)</f>
        <v>0</v>
      </c>
      <c r="BS58" s="107" t="s">
        <v>77</v>
      </c>
      <c r="BT58" s="107" t="s">
        <v>83</v>
      </c>
      <c r="BU58" s="107" t="s">
        <v>79</v>
      </c>
      <c r="BV58" s="107" t="s">
        <v>80</v>
      </c>
      <c r="BW58" s="107" t="s">
        <v>104</v>
      </c>
      <c r="BX58" s="107" t="s">
        <v>7</v>
      </c>
      <c r="CL58" s="107" t="s">
        <v>24</v>
      </c>
      <c r="CM58" s="107" t="s">
        <v>87</v>
      </c>
    </row>
    <row r="59" spans="1:91" s="6" customFormat="1" ht="16.5" customHeight="1">
      <c r="A59" s="97" t="s">
        <v>82</v>
      </c>
      <c r="B59" s="108"/>
      <c r="C59" s="109"/>
      <c r="D59" s="109"/>
      <c r="E59" s="401" t="s">
        <v>83</v>
      </c>
      <c r="F59" s="401"/>
      <c r="G59" s="401"/>
      <c r="H59" s="401"/>
      <c r="I59" s="401"/>
      <c r="J59" s="109"/>
      <c r="K59" s="401" t="s">
        <v>105</v>
      </c>
      <c r="L59" s="401"/>
      <c r="M59" s="401"/>
      <c r="N59" s="401"/>
      <c r="O59" s="401"/>
      <c r="P59" s="401"/>
      <c r="Q59" s="401"/>
      <c r="R59" s="401"/>
      <c r="S59" s="401"/>
      <c r="T59" s="401"/>
      <c r="U59" s="401"/>
      <c r="V59" s="401"/>
      <c r="W59" s="401"/>
      <c r="X59" s="401"/>
      <c r="Y59" s="401"/>
      <c r="Z59" s="401"/>
      <c r="AA59" s="401"/>
      <c r="AB59" s="401"/>
      <c r="AC59" s="401"/>
      <c r="AD59" s="401"/>
      <c r="AE59" s="401"/>
      <c r="AF59" s="401"/>
      <c r="AG59" s="399">
        <f>'1 - ZTI-D143-byty'!J29</f>
        <v>1009352.67</v>
      </c>
      <c r="AH59" s="400"/>
      <c r="AI59" s="400"/>
      <c r="AJ59" s="400"/>
      <c r="AK59" s="400"/>
      <c r="AL59" s="400"/>
      <c r="AM59" s="400"/>
      <c r="AN59" s="399">
        <f t="shared" si="0"/>
        <v>1221316.73</v>
      </c>
      <c r="AO59" s="400"/>
      <c r="AP59" s="400"/>
      <c r="AQ59" s="110" t="s">
        <v>106</v>
      </c>
      <c r="AR59" s="111"/>
      <c r="AS59" s="112">
        <v>0</v>
      </c>
      <c r="AT59" s="113">
        <f t="shared" si="1"/>
        <v>211964.06</v>
      </c>
      <c r="AU59" s="114">
        <f>'1 - ZTI-D143-byty'!P86</f>
        <v>0</v>
      </c>
      <c r="AV59" s="113">
        <f>'1 - ZTI-D143-byty'!J32</f>
        <v>211964.06</v>
      </c>
      <c r="AW59" s="113">
        <f>'1 - ZTI-D143-byty'!J33</f>
        <v>0</v>
      </c>
      <c r="AX59" s="113">
        <f>'1 - ZTI-D143-byty'!J34</f>
        <v>0</v>
      </c>
      <c r="AY59" s="113">
        <f>'1 - ZTI-D143-byty'!J35</f>
        <v>0</v>
      </c>
      <c r="AZ59" s="113">
        <f>'1 - ZTI-D143-byty'!F32</f>
        <v>1009352.67</v>
      </c>
      <c r="BA59" s="113">
        <f>'1 - ZTI-D143-byty'!F33</f>
        <v>0</v>
      </c>
      <c r="BB59" s="113">
        <f>'1 - ZTI-D143-byty'!F34</f>
        <v>0</v>
      </c>
      <c r="BC59" s="113">
        <f>'1 - ZTI-D143-byty'!F35</f>
        <v>0</v>
      </c>
      <c r="BD59" s="115">
        <f>'1 - ZTI-D143-byty'!F36</f>
        <v>0</v>
      </c>
      <c r="BT59" s="116" t="s">
        <v>87</v>
      </c>
      <c r="BV59" s="116" t="s">
        <v>80</v>
      </c>
      <c r="BW59" s="116" t="s">
        <v>107</v>
      </c>
      <c r="BX59" s="116" t="s">
        <v>104</v>
      </c>
      <c r="CL59" s="116" t="s">
        <v>24</v>
      </c>
    </row>
    <row r="60" spans="1:91" s="6" customFormat="1" ht="16.5" customHeight="1">
      <c r="A60" s="97" t="s">
        <v>82</v>
      </c>
      <c r="B60" s="108"/>
      <c r="C60" s="109"/>
      <c r="D60" s="109"/>
      <c r="E60" s="401" t="s">
        <v>87</v>
      </c>
      <c r="F60" s="401"/>
      <c r="G60" s="401"/>
      <c r="H60" s="401"/>
      <c r="I60" s="401"/>
      <c r="J60" s="109"/>
      <c r="K60" s="401" t="s">
        <v>108</v>
      </c>
      <c r="L60" s="401"/>
      <c r="M60" s="401"/>
      <c r="N60" s="401"/>
      <c r="O60" s="401"/>
      <c r="P60" s="401"/>
      <c r="Q60" s="401"/>
      <c r="R60" s="401"/>
      <c r="S60" s="401"/>
      <c r="T60" s="401"/>
      <c r="U60" s="401"/>
      <c r="V60" s="401"/>
      <c r="W60" s="401"/>
      <c r="X60" s="401"/>
      <c r="Y60" s="401"/>
      <c r="Z60" s="401"/>
      <c r="AA60" s="401"/>
      <c r="AB60" s="401"/>
      <c r="AC60" s="401"/>
      <c r="AD60" s="401"/>
      <c r="AE60" s="401"/>
      <c r="AF60" s="401"/>
      <c r="AG60" s="399">
        <f>'2 - ZTI-D143-nebyt.prostory'!J29</f>
        <v>398568.54</v>
      </c>
      <c r="AH60" s="400"/>
      <c r="AI60" s="400"/>
      <c r="AJ60" s="400"/>
      <c r="AK60" s="400"/>
      <c r="AL60" s="400"/>
      <c r="AM60" s="400"/>
      <c r="AN60" s="399">
        <f t="shared" si="0"/>
        <v>482267.93</v>
      </c>
      <c r="AO60" s="400"/>
      <c r="AP60" s="400"/>
      <c r="AQ60" s="110" t="s">
        <v>106</v>
      </c>
      <c r="AR60" s="111"/>
      <c r="AS60" s="112">
        <v>0</v>
      </c>
      <c r="AT60" s="113">
        <f t="shared" si="1"/>
        <v>83699.39</v>
      </c>
      <c r="AU60" s="114">
        <f>'2 - ZTI-D143-nebyt.prostory'!P82</f>
        <v>0</v>
      </c>
      <c r="AV60" s="113">
        <f>'2 - ZTI-D143-nebyt.prostory'!J32</f>
        <v>83699.39</v>
      </c>
      <c r="AW60" s="113">
        <f>'2 - ZTI-D143-nebyt.prostory'!J33</f>
        <v>0</v>
      </c>
      <c r="AX60" s="113">
        <f>'2 - ZTI-D143-nebyt.prostory'!J34</f>
        <v>0</v>
      </c>
      <c r="AY60" s="113">
        <f>'2 - ZTI-D143-nebyt.prostory'!J35</f>
        <v>0</v>
      </c>
      <c r="AZ60" s="113">
        <f>'2 - ZTI-D143-nebyt.prostory'!F32</f>
        <v>398568.54</v>
      </c>
      <c r="BA60" s="113">
        <f>'2 - ZTI-D143-nebyt.prostory'!F33</f>
        <v>0</v>
      </c>
      <c r="BB60" s="113">
        <f>'2 - ZTI-D143-nebyt.prostory'!F34</f>
        <v>0</v>
      </c>
      <c r="BC60" s="113">
        <f>'2 - ZTI-D143-nebyt.prostory'!F35</f>
        <v>0</v>
      </c>
      <c r="BD60" s="115">
        <f>'2 - ZTI-D143-nebyt.prostory'!F36</f>
        <v>0</v>
      </c>
      <c r="BT60" s="116" t="s">
        <v>87</v>
      </c>
      <c r="BV60" s="116" t="s">
        <v>80</v>
      </c>
      <c r="BW60" s="116" t="s">
        <v>109</v>
      </c>
      <c r="BX60" s="116" t="s">
        <v>104</v>
      </c>
      <c r="CL60" s="116" t="s">
        <v>24</v>
      </c>
    </row>
    <row r="61" spans="1:91" s="6" customFormat="1" ht="16.5" customHeight="1">
      <c r="A61" s="97" t="s">
        <v>82</v>
      </c>
      <c r="B61" s="108"/>
      <c r="C61" s="109"/>
      <c r="D61" s="109"/>
      <c r="E61" s="401" t="s">
        <v>90</v>
      </c>
      <c r="F61" s="401"/>
      <c r="G61" s="401"/>
      <c r="H61" s="401"/>
      <c r="I61" s="401"/>
      <c r="J61" s="109"/>
      <c r="K61" s="401" t="s">
        <v>110</v>
      </c>
      <c r="L61" s="401"/>
      <c r="M61" s="401"/>
      <c r="N61" s="401"/>
      <c r="O61" s="401"/>
      <c r="P61" s="401"/>
      <c r="Q61" s="401"/>
      <c r="R61" s="401"/>
      <c r="S61" s="401"/>
      <c r="T61" s="401"/>
      <c r="U61" s="401"/>
      <c r="V61" s="401"/>
      <c r="W61" s="401"/>
      <c r="X61" s="401"/>
      <c r="Y61" s="401"/>
      <c r="Z61" s="401"/>
      <c r="AA61" s="401"/>
      <c r="AB61" s="401"/>
      <c r="AC61" s="401"/>
      <c r="AD61" s="401"/>
      <c r="AE61" s="401"/>
      <c r="AF61" s="401"/>
      <c r="AG61" s="399">
        <f>'3 - Rekonstrukce vodovodn...'!J29</f>
        <v>203546.4</v>
      </c>
      <c r="AH61" s="400"/>
      <c r="AI61" s="400"/>
      <c r="AJ61" s="400"/>
      <c r="AK61" s="400"/>
      <c r="AL61" s="400"/>
      <c r="AM61" s="400"/>
      <c r="AN61" s="399">
        <f t="shared" si="0"/>
        <v>246291.13999999998</v>
      </c>
      <c r="AO61" s="400"/>
      <c r="AP61" s="400"/>
      <c r="AQ61" s="110" t="s">
        <v>106</v>
      </c>
      <c r="AR61" s="111"/>
      <c r="AS61" s="112">
        <v>0</v>
      </c>
      <c r="AT61" s="113">
        <f t="shared" si="1"/>
        <v>42744.74</v>
      </c>
      <c r="AU61" s="114">
        <f>'3 - Rekonstrukce vodovodn...'!P84</f>
        <v>0</v>
      </c>
      <c r="AV61" s="113">
        <f>'3 - Rekonstrukce vodovodn...'!J32</f>
        <v>42744.74</v>
      </c>
      <c r="AW61" s="113">
        <f>'3 - Rekonstrukce vodovodn...'!J33</f>
        <v>0</v>
      </c>
      <c r="AX61" s="113">
        <f>'3 - Rekonstrukce vodovodn...'!J34</f>
        <v>0</v>
      </c>
      <c r="AY61" s="113">
        <f>'3 - Rekonstrukce vodovodn...'!J35</f>
        <v>0</v>
      </c>
      <c r="AZ61" s="113">
        <f>'3 - Rekonstrukce vodovodn...'!F32</f>
        <v>203546.4</v>
      </c>
      <c r="BA61" s="113">
        <f>'3 - Rekonstrukce vodovodn...'!F33</f>
        <v>0</v>
      </c>
      <c r="BB61" s="113">
        <f>'3 - Rekonstrukce vodovodn...'!F34</f>
        <v>0</v>
      </c>
      <c r="BC61" s="113">
        <f>'3 - Rekonstrukce vodovodn...'!F35</f>
        <v>0</v>
      </c>
      <c r="BD61" s="115">
        <f>'3 - Rekonstrukce vodovodn...'!F36</f>
        <v>0</v>
      </c>
      <c r="BT61" s="116" t="s">
        <v>87</v>
      </c>
      <c r="BV61" s="116" t="s">
        <v>80</v>
      </c>
      <c r="BW61" s="116" t="s">
        <v>111</v>
      </c>
      <c r="BX61" s="116" t="s">
        <v>104</v>
      </c>
      <c r="CL61" s="116" t="s">
        <v>24</v>
      </c>
    </row>
    <row r="62" spans="1:91" s="6" customFormat="1" ht="16.5" customHeight="1">
      <c r="A62" s="97" t="s">
        <v>82</v>
      </c>
      <c r="B62" s="108"/>
      <c r="C62" s="109"/>
      <c r="D62" s="109"/>
      <c r="E62" s="401" t="s">
        <v>93</v>
      </c>
      <c r="F62" s="401"/>
      <c r="G62" s="401"/>
      <c r="H62" s="401"/>
      <c r="I62" s="401"/>
      <c r="J62" s="109"/>
      <c r="K62" s="401" t="s">
        <v>112</v>
      </c>
      <c r="L62" s="401"/>
      <c r="M62" s="401"/>
      <c r="N62" s="401"/>
      <c r="O62" s="401"/>
      <c r="P62" s="401"/>
      <c r="Q62" s="401"/>
      <c r="R62" s="401"/>
      <c r="S62" s="401"/>
      <c r="T62" s="401"/>
      <c r="U62" s="401"/>
      <c r="V62" s="401"/>
      <c r="W62" s="401"/>
      <c r="X62" s="401"/>
      <c r="Y62" s="401"/>
      <c r="Z62" s="401"/>
      <c r="AA62" s="401"/>
      <c r="AB62" s="401"/>
      <c r="AC62" s="401"/>
      <c r="AD62" s="401"/>
      <c r="AE62" s="401"/>
      <c r="AF62" s="401"/>
      <c r="AG62" s="399">
        <f>'4 - Domácí telefon-bytová...'!J29</f>
        <v>73193.2</v>
      </c>
      <c r="AH62" s="400"/>
      <c r="AI62" s="400"/>
      <c r="AJ62" s="400"/>
      <c r="AK62" s="400"/>
      <c r="AL62" s="400"/>
      <c r="AM62" s="400"/>
      <c r="AN62" s="399">
        <f t="shared" si="0"/>
        <v>88563.76999999999</v>
      </c>
      <c r="AO62" s="400"/>
      <c r="AP62" s="400"/>
      <c r="AQ62" s="110" t="s">
        <v>106</v>
      </c>
      <c r="AR62" s="111"/>
      <c r="AS62" s="112">
        <v>0</v>
      </c>
      <c r="AT62" s="113">
        <f t="shared" si="1"/>
        <v>15370.57</v>
      </c>
      <c r="AU62" s="114">
        <f>'4 - Domácí telefon-bytová...'!P90</f>
        <v>0</v>
      </c>
      <c r="AV62" s="113">
        <f>'4 - Domácí telefon-bytová...'!J32</f>
        <v>15370.57</v>
      </c>
      <c r="AW62" s="113">
        <f>'4 - Domácí telefon-bytová...'!J33</f>
        <v>0</v>
      </c>
      <c r="AX62" s="113">
        <f>'4 - Domácí telefon-bytová...'!J34</f>
        <v>0</v>
      </c>
      <c r="AY62" s="113">
        <f>'4 - Domácí telefon-bytová...'!J35</f>
        <v>0</v>
      </c>
      <c r="AZ62" s="113">
        <f>'4 - Domácí telefon-bytová...'!F32</f>
        <v>73193.2</v>
      </c>
      <c r="BA62" s="113">
        <f>'4 - Domácí telefon-bytová...'!F33</f>
        <v>0</v>
      </c>
      <c r="BB62" s="113">
        <f>'4 - Domácí telefon-bytová...'!F34</f>
        <v>0</v>
      </c>
      <c r="BC62" s="113">
        <f>'4 - Domácí telefon-bytová...'!F35</f>
        <v>0</v>
      </c>
      <c r="BD62" s="115">
        <f>'4 - Domácí telefon-bytová...'!F36</f>
        <v>0</v>
      </c>
      <c r="BT62" s="116" t="s">
        <v>87</v>
      </c>
      <c r="BV62" s="116" t="s">
        <v>80</v>
      </c>
      <c r="BW62" s="116" t="s">
        <v>113</v>
      </c>
      <c r="BX62" s="116" t="s">
        <v>104</v>
      </c>
      <c r="CL62" s="116" t="s">
        <v>24</v>
      </c>
    </row>
    <row r="63" spans="1:91" s="6" customFormat="1" ht="16.5" customHeight="1">
      <c r="A63" s="97" t="s">
        <v>82</v>
      </c>
      <c r="B63" s="108"/>
      <c r="C63" s="109"/>
      <c r="D63" s="109"/>
      <c r="E63" s="401" t="s">
        <v>96</v>
      </c>
      <c r="F63" s="401"/>
      <c r="G63" s="401"/>
      <c r="H63" s="401"/>
      <c r="I63" s="401"/>
      <c r="J63" s="109"/>
      <c r="K63" s="401" t="s">
        <v>114</v>
      </c>
      <c r="L63" s="401"/>
      <c r="M63" s="401"/>
      <c r="N63" s="401"/>
      <c r="O63" s="401"/>
      <c r="P63" s="401"/>
      <c r="Q63" s="401"/>
      <c r="R63" s="401"/>
      <c r="S63" s="401"/>
      <c r="T63" s="401"/>
      <c r="U63" s="401"/>
      <c r="V63" s="401"/>
      <c r="W63" s="401"/>
      <c r="X63" s="401"/>
      <c r="Y63" s="401"/>
      <c r="Z63" s="401"/>
      <c r="AA63" s="401"/>
      <c r="AB63" s="401"/>
      <c r="AC63" s="401"/>
      <c r="AD63" s="401"/>
      <c r="AE63" s="401"/>
      <c r="AF63" s="401"/>
      <c r="AG63" s="399">
        <f>'5 - Tel-byt část'!J29</f>
        <v>85245</v>
      </c>
      <c r="AH63" s="400"/>
      <c r="AI63" s="400"/>
      <c r="AJ63" s="400"/>
      <c r="AK63" s="400"/>
      <c r="AL63" s="400"/>
      <c r="AM63" s="400"/>
      <c r="AN63" s="399">
        <f t="shared" si="0"/>
        <v>103146.45</v>
      </c>
      <c r="AO63" s="400"/>
      <c r="AP63" s="400"/>
      <c r="AQ63" s="110" t="s">
        <v>106</v>
      </c>
      <c r="AR63" s="111"/>
      <c r="AS63" s="112">
        <v>0</v>
      </c>
      <c r="AT63" s="113">
        <f t="shared" si="1"/>
        <v>17901.45</v>
      </c>
      <c r="AU63" s="114">
        <f>'5 - Tel-byt část'!P89</f>
        <v>0</v>
      </c>
      <c r="AV63" s="113">
        <f>'5 - Tel-byt část'!J32</f>
        <v>17901.45</v>
      </c>
      <c r="AW63" s="113">
        <f>'5 - Tel-byt část'!J33</f>
        <v>0</v>
      </c>
      <c r="AX63" s="113">
        <f>'5 - Tel-byt část'!J34</f>
        <v>0</v>
      </c>
      <c r="AY63" s="113">
        <f>'5 - Tel-byt část'!J35</f>
        <v>0</v>
      </c>
      <c r="AZ63" s="113">
        <f>'5 - Tel-byt část'!F32</f>
        <v>85245</v>
      </c>
      <c r="BA63" s="113">
        <f>'5 - Tel-byt část'!F33</f>
        <v>0</v>
      </c>
      <c r="BB63" s="113">
        <f>'5 - Tel-byt část'!F34</f>
        <v>0</v>
      </c>
      <c r="BC63" s="113">
        <f>'5 - Tel-byt část'!F35</f>
        <v>0</v>
      </c>
      <c r="BD63" s="115">
        <f>'5 - Tel-byt část'!F36</f>
        <v>0</v>
      </c>
      <c r="BT63" s="116" t="s">
        <v>87</v>
      </c>
      <c r="BV63" s="116" t="s">
        <v>80</v>
      </c>
      <c r="BW63" s="116" t="s">
        <v>115</v>
      </c>
      <c r="BX63" s="116" t="s">
        <v>104</v>
      </c>
      <c r="CL63" s="116" t="s">
        <v>24</v>
      </c>
    </row>
    <row r="64" spans="1:91" s="6" customFormat="1" ht="16.5" customHeight="1">
      <c r="A64" s="97" t="s">
        <v>82</v>
      </c>
      <c r="B64" s="108"/>
      <c r="C64" s="109"/>
      <c r="D64" s="109"/>
      <c r="E64" s="401" t="s">
        <v>99</v>
      </c>
      <c r="F64" s="401"/>
      <c r="G64" s="401"/>
      <c r="H64" s="401"/>
      <c r="I64" s="401"/>
      <c r="J64" s="109"/>
      <c r="K64" s="401" t="s">
        <v>85</v>
      </c>
      <c r="L64" s="401"/>
      <c r="M64" s="401"/>
      <c r="N64" s="401"/>
      <c r="O64" s="401"/>
      <c r="P64" s="401"/>
      <c r="Q64" s="401"/>
      <c r="R64" s="401"/>
      <c r="S64" s="401"/>
      <c r="T64" s="401"/>
      <c r="U64" s="401"/>
      <c r="V64" s="401"/>
      <c r="W64" s="401"/>
      <c r="X64" s="401"/>
      <c r="Y64" s="401"/>
      <c r="Z64" s="401"/>
      <c r="AA64" s="401"/>
      <c r="AB64" s="401"/>
      <c r="AC64" s="401"/>
      <c r="AD64" s="401"/>
      <c r="AE64" s="401"/>
      <c r="AF64" s="401"/>
      <c r="AG64" s="399">
        <f>'6 - STA'!J29</f>
        <v>80723.7</v>
      </c>
      <c r="AH64" s="400"/>
      <c r="AI64" s="400"/>
      <c r="AJ64" s="400"/>
      <c r="AK64" s="400"/>
      <c r="AL64" s="400"/>
      <c r="AM64" s="400"/>
      <c r="AN64" s="399">
        <f t="shared" si="0"/>
        <v>97675.68</v>
      </c>
      <c r="AO64" s="400"/>
      <c r="AP64" s="400"/>
      <c r="AQ64" s="110" t="s">
        <v>106</v>
      </c>
      <c r="AR64" s="111"/>
      <c r="AS64" s="112">
        <v>0</v>
      </c>
      <c r="AT64" s="113">
        <f t="shared" si="1"/>
        <v>16951.98</v>
      </c>
      <c r="AU64" s="114">
        <f>'6 - STA'!P89</f>
        <v>0</v>
      </c>
      <c r="AV64" s="113">
        <f>'6 - STA'!J32</f>
        <v>16951.98</v>
      </c>
      <c r="AW64" s="113">
        <f>'6 - STA'!J33</f>
        <v>0</v>
      </c>
      <c r="AX64" s="113">
        <f>'6 - STA'!J34</f>
        <v>0</v>
      </c>
      <c r="AY64" s="113">
        <f>'6 - STA'!J35</f>
        <v>0</v>
      </c>
      <c r="AZ64" s="113">
        <f>'6 - STA'!F32</f>
        <v>80723.7</v>
      </c>
      <c r="BA64" s="113">
        <f>'6 - STA'!F33</f>
        <v>0</v>
      </c>
      <c r="BB64" s="113">
        <f>'6 - STA'!F34</f>
        <v>0</v>
      </c>
      <c r="BC64" s="113">
        <f>'6 - STA'!F35</f>
        <v>0</v>
      </c>
      <c r="BD64" s="115">
        <f>'6 - STA'!F36</f>
        <v>0</v>
      </c>
      <c r="BT64" s="116" t="s">
        <v>87</v>
      </c>
      <c r="BV64" s="116" t="s">
        <v>80</v>
      </c>
      <c r="BW64" s="116" t="s">
        <v>116</v>
      </c>
      <c r="BX64" s="116" t="s">
        <v>104</v>
      </c>
      <c r="CL64" s="116" t="s">
        <v>24</v>
      </c>
    </row>
    <row r="65" spans="1:91" s="6" customFormat="1" ht="16.5" customHeight="1">
      <c r="A65" s="97" t="s">
        <v>82</v>
      </c>
      <c r="B65" s="108"/>
      <c r="C65" s="109"/>
      <c r="D65" s="109"/>
      <c r="E65" s="401" t="s">
        <v>102</v>
      </c>
      <c r="F65" s="401"/>
      <c r="G65" s="401"/>
      <c r="H65" s="401"/>
      <c r="I65" s="401"/>
      <c r="J65" s="109"/>
      <c r="K65" s="401" t="s">
        <v>117</v>
      </c>
      <c r="L65" s="401"/>
      <c r="M65" s="401"/>
      <c r="N65" s="401"/>
      <c r="O65" s="401"/>
      <c r="P65" s="401"/>
      <c r="Q65" s="401"/>
      <c r="R65" s="401"/>
      <c r="S65" s="401"/>
      <c r="T65" s="401"/>
      <c r="U65" s="401"/>
      <c r="V65" s="401"/>
      <c r="W65" s="401"/>
      <c r="X65" s="401"/>
      <c r="Y65" s="401"/>
      <c r="Z65" s="401"/>
      <c r="AA65" s="401"/>
      <c r="AB65" s="401"/>
      <c r="AC65" s="401"/>
      <c r="AD65" s="401"/>
      <c r="AE65" s="401"/>
      <c r="AF65" s="401"/>
      <c r="AG65" s="399">
        <f>'7 - Spol-chodby'!J29</f>
        <v>51553.5</v>
      </c>
      <c r="AH65" s="400"/>
      <c r="AI65" s="400"/>
      <c r="AJ65" s="400"/>
      <c r="AK65" s="400"/>
      <c r="AL65" s="400"/>
      <c r="AM65" s="400"/>
      <c r="AN65" s="399">
        <f t="shared" si="0"/>
        <v>62379.74</v>
      </c>
      <c r="AO65" s="400"/>
      <c r="AP65" s="400"/>
      <c r="AQ65" s="110" t="s">
        <v>106</v>
      </c>
      <c r="AR65" s="111"/>
      <c r="AS65" s="112">
        <v>0</v>
      </c>
      <c r="AT65" s="113">
        <f t="shared" si="1"/>
        <v>10826.24</v>
      </c>
      <c r="AU65" s="114">
        <f>'7 - Spol-chodby'!P87</f>
        <v>0</v>
      </c>
      <c r="AV65" s="113">
        <f>'7 - Spol-chodby'!J32</f>
        <v>10826.24</v>
      </c>
      <c r="AW65" s="113">
        <f>'7 - Spol-chodby'!J33</f>
        <v>0</v>
      </c>
      <c r="AX65" s="113">
        <f>'7 - Spol-chodby'!J34</f>
        <v>0</v>
      </c>
      <c r="AY65" s="113">
        <f>'7 - Spol-chodby'!J35</f>
        <v>0</v>
      </c>
      <c r="AZ65" s="113">
        <f>'7 - Spol-chodby'!F32</f>
        <v>51553.5</v>
      </c>
      <c r="BA65" s="113">
        <f>'7 - Spol-chodby'!F33</f>
        <v>0</v>
      </c>
      <c r="BB65" s="113">
        <f>'7 - Spol-chodby'!F34</f>
        <v>0</v>
      </c>
      <c r="BC65" s="113">
        <f>'7 - Spol-chodby'!F35</f>
        <v>0</v>
      </c>
      <c r="BD65" s="115">
        <f>'7 - Spol-chodby'!F36</f>
        <v>0</v>
      </c>
      <c r="BT65" s="116" t="s">
        <v>87</v>
      </c>
      <c r="BV65" s="116" t="s">
        <v>80</v>
      </c>
      <c r="BW65" s="116" t="s">
        <v>118</v>
      </c>
      <c r="BX65" s="116" t="s">
        <v>104</v>
      </c>
      <c r="CL65" s="116" t="s">
        <v>24</v>
      </c>
    </row>
    <row r="66" spans="1:91" s="6" customFormat="1" ht="16.5" customHeight="1">
      <c r="A66" s="97" t="s">
        <v>82</v>
      </c>
      <c r="B66" s="108"/>
      <c r="C66" s="109"/>
      <c r="D66" s="109"/>
      <c r="E66" s="401" t="s">
        <v>119</v>
      </c>
      <c r="F66" s="401"/>
      <c r="G66" s="401"/>
      <c r="H66" s="401"/>
      <c r="I66" s="401"/>
      <c r="J66" s="109"/>
      <c r="K66" s="401" t="s">
        <v>120</v>
      </c>
      <c r="L66" s="401"/>
      <c r="M66" s="401"/>
      <c r="N66" s="401"/>
      <c r="O66" s="401"/>
      <c r="P66" s="401"/>
      <c r="Q66" s="401"/>
      <c r="R66" s="401"/>
      <c r="S66" s="401"/>
      <c r="T66" s="401"/>
      <c r="U66" s="401"/>
      <c r="V66" s="401"/>
      <c r="W66" s="401"/>
      <c r="X66" s="401"/>
      <c r="Y66" s="401"/>
      <c r="Z66" s="401"/>
      <c r="AA66" s="401"/>
      <c r="AB66" s="401"/>
      <c r="AC66" s="401"/>
      <c r="AD66" s="401"/>
      <c r="AE66" s="401"/>
      <c r="AF66" s="401"/>
      <c r="AG66" s="399">
        <f>'8 - Dom.tel'!J29</f>
        <v>47405.599999999999</v>
      </c>
      <c r="AH66" s="400"/>
      <c r="AI66" s="400"/>
      <c r="AJ66" s="400"/>
      <c r="AK66" s="400"/>
      <c r="AL66" s="400"/>
      <c r="AM66" s="400"/>
      <c r="AN66" s="399">
        <f t="shared" si="0"/>
        <v>57360.78</v>
      </c>
      <c r="AO66" s="400"/>
      <c r="AP66" s="400"/>
      <c r="AQ66" s="110" t="s">
        <v>106</v>
      </c>
      <c r="AR66" s="111"/>
      <c r="AS66" s="112">
        <v>0</v>
      </c>
      <c r="AT66" s="113">
        <f t="shared" si="1"/>
        <v>9955.18</v>
      </c>
      <c r="AU66" s="114">
        <f>'8 - Dom.tel'!P90</f>
        <v>0</v>
      </c>
      <c r="AV66" s="113">
        <f>'8 - Dom.tel'!J32</f>
        <v>9955.18</v>
      </c>
      <c r="AW66" s="113">
        <f>'8 - Dom.tel'!J33</f>
        <v>0</v>
      </c>
      <c r="AX66" s="113">
        <f>'8 - Dom.tel'!J34</f>
        <v>0</v>
      </c>
      <c r="AY66" s="113">
        <f>'8 - Dom.tel'!J35</f>
        <v>0</v>
      </c>
      <c r="AZ66" s="113">
        <f>'8 - Dom.tel'!F32</f>
        <v>47405.599999999999</v>
      </c>
      <c r="BA66" s="113">
        <f>'8 - Dom.tel'!F33</f>
        <v>0</v>
      </c>
      <c r="BB66" s="113">
        <f>'8 - Dom.tel'!F34</f>
        <v>0</v>
      </c>
      <c r="BC66" s="113">
        <f>'8 - Dom.tel'!F35</f>
        <v>0</v>
      </c>
      <c r="BD66" s="115">
        <f>'8 - Dom.tel'!F36</f>
        <v>0</v>
      </c>
      <c r="BT66" s="116" t="s">
        <v>87</v>
      </c>
      <c r="BV66" s="116" t="s">
        <v>80</v>
      </c>
      <c r="BW66" s="116" t="s">
        <v>121</v>
      </c>
      <c r="BX66" s="116" t="s">
        <v>104</v>
      </c>
      <c r="CL66" s="116" t="s">
        <v>24</v>
      </c>
    </row>
    <row r="67" spans="1:91" s="6" customFormat="1" ht="16.5" customHeight="1">
      <c r="A67" s="97" t="s">
        <v>82</v>
      </c>
      <c r="B67" s="108"/>
      <c r="C67" s="109"/>
      <c r="D67" s="109"/>
      <c r="E67" s="401" t="s">
        <v>122</v>
      </c>
      <c r="F67" s="401"/>
      <c r="G67" s="401"/>
      <c r="H67" s="401"/>
      <c r="I67" s="401"/>
      <c r="J67" s="109"/>
      <c r="K67" s="401" t="s">
        <v>123</v>
      </c>
      <c r="L67" s="401"/>
      <c r="M67" s="401"/>
      <c r="N67" s="401"/>
      <c r="O67" s="401"/>
      <c r="P67" s="401"/>
      <c r="Q67" s="401"/>
      <c r="R67" s="401"/>
      <c r="S67" s="401"/>
      <c r="T67" s="401"/>
      <c r="U67" s="401"/>
      <c r="V67" s="401"/>
      <c r="W67" s="401"/>
      <c r="X67" s="401"/>
      <c r="Y67" s="401"/>
      <c r="Z67" s="401"/>
      <c r="AA67" s="401"/>
      <c r="AB67" s="401"/>
      <c r="AC67" s="401"/>
      <c r="AD67" s="401"/>
      <c r="AE67" s="401"/>
      <c r="AF67" s="401"/>
      <c r="AG67" s="399">
        <f>'9 - Tel-nebyt část'!J29</f>
        <v>81753.600000000006</v>
      </c>
      <c r="AH67" s="400"/>
      <c r="AI67" s="400"/>
      <c r="AJ67" s="400"/>
      <c r="AK67" s="400"/>
      <c r="AL67" s="400"/>
      <c r="AM67" s="400"/>
      <c r="AN67" s="399">
        <f t="shared" si="0"/>
        <v>98921.86</v>
      </c>
      <c r="AO67" s="400"/>
      <c r="AP67" s="400"/>
      <c r="AQ67" s="110" t="s">
        <v>106</v>
      </c>
      <c r="AR67" s="111"/>
      <c r="AS67" s="112">
        <v>0</v>
      </c>
      <c r="AT67" s="113">
        <f t="shared" si="1"/>
        <v>17168.259999999998</v>
      </c>
      <c r="AU67" s="114">
        <f>'9 - Tel-nebyt část'!P89</f>
        <v>0</v>
      </c>
      <c r="AV67" s="113">
        <f>'9 - Tel-nebyt část'!J32</f>
        <v>17168.259999999998</v>
      </c>
      <c r="AW67" s="113">
        <f>'9 - Tel-nebyt část'!J33</f>
        <v>0</v>
      </c>
      <c r="AX67" s="113">
        <f>'9 - Tel-nebyt část'!J34</f>
        <v>0</v>
      </c>
      <c r="AY67" s="113">
        <f>'9 - Tel-nebyt část'!J35</f>
        <v>0</v>
      </c>
      <c r="AZ67" s="113">
        <f>'9 - Tel-nebyt část'!F32</f>
        <v>81753.600000000006</v>
      </c>
      <c r="BA67" s="113">
        <f>'9 - Tel-nebyt část'!F33</f>
        <v>0</v>
      </c>
      <c r="BB67" s="113">
        <f>'9 - Tel-nebyt část'!F34</f>
        <v>0</v>
      </c>
      <c r="BC67" s="113">
        <f>'9 - Tel-nebyt část'!F35</f>
        <v>0</v>
      </c>
      <c r="BD67" s="115">
        <f>'9 - Tel-nebyt část'!F36</f>
        <v>0</v>
      </c>
      <c r="BT67" s="116" t="s">
        <v>87</v>
      </c>
      <c r="BV67" s="116" t="s">
        <v>80</v>
      </c>
      <c r="BW67" s="116" t="s">
        <v>124</v>
      </c>
      <c r="BX67" s="116" t="s">
        <v>104</v>
      </c>
      <c r="CL67" s="116" t="s">
        <v>24</v>
      </c>
    </row>
    <row r="68" spans="1:91" s="6" customFormat="1" ht="16.5" customHeight="1">
      <c r="A68" s="97" t="s">
        <v>82</v>
      </c>
      <c r="B68" s="108"/>
      <c r="C68" s="109"/>
      <c r="D68" s="109"/>
      <c r="E68" s="401" t="s">
        <v>125</v>
      </c>
      <c r="F68" s="401"/>
      <c r="G68" s="401"/>
      <c r="H68" s="401"/>
      <c r="I68" s="401"/>
      <c r="J68" s="109"/>
      <c r="K68" s="401" t="s">
        <v>126</v>
      </c>
      <c r="L68" s="401"/>
      <c r="M68" s="401"/>
      <c r="N68" s="401"/>
      <c r="O68" s="401"/>
      <c r="P68" s="401"/>
      <c r="Q68" s="401"/>
      <c r="R68" s="401"/>
      <c r="S68" s="401"/>
      <c r="T68" s="401"/>
      <c r="U68" s="401"/>
      <c r="V68" s="401"/>
      <c r="W68" s="401"/>
      <c r="X68" s="401"/>
      <c r="Y68" s="401"/>
      <c r="Z68" s="401"/>
      <c r="AA68" s="401"/>
      <c r="AB68" s="401"/>
      <c r="AC68" s="401"/>
      <c r="AD68" s="401"/>
      <c r="AE68" s="401"/>
      <c r="AF68" s="401"/>
      <c r="AG68" s="399">
        <f>'10 - STA-nebyt č.'!J29</f>
        <v>8937</v>
      </c>
      <c r="AH68" s="400"/>
      <c r="AI68" s="400"/>
      <c r="AJ68" s="400"/>
      <c r="AK68" s="400"/>
      <c r="AL68" s="400"/>
      <c r="AM68" s="400"/>
      <c r="AN68" s="399">
        <f t="shared" si="0"/>
        <v>10813.77</v>
      </c>
      <c r="AO68" s="400"/>
      <c r="AP68" s="400"/>
      <c r="AQ68" s="110" t="s">
        <v>106</v>
      </c>
      <c r="AR68" s="111"/>
      <c r="AS68" s="112">
        <v>0</v>
      </c>
      <c r="AT68" s="113">
        <f t="shared" si="1"/>
        <v>1876.77</v>
      </c>
      <c r="AU68" s="114">
        <f>'10 - STA-nebyt č.'!P88</f>
        <v>0</v>
      </c>
      <c r="AV68" s="113">
        <f>'10 - STA-nebyt č.'!J32</f>
        <v>1876.77</v>
      </c>
      <c r="AW68" s="113">
        <f>'10 - STA-nebyt č.'!J33</f>
        <v>0</v>
      </c>
      <c r="AX68" s="113">
        <f>'10 - STA-nebyt č.'!J34</f>
        <v>0</v>
      </c>
      <c r="AY68" s="113">
        <f>'10 - STA-nebyt č.'!J35</f>
        <v>0</v>
      </c>
      <c r="AZ68" s="113">
        <f>'10 - STA-nebyt č.'!F32</f>
        <v>8937</v>
      </c>
      <c r="BA68" s="113">
        <f>'10 - STA-nebyt č.'!F33</f>
        <v>0</v>
      </c>
      <c r="BB68" s="113">
        <f>'10 - STA-nebyt č.'!F34</f>
        <v>0</v>
      </c>
      <c r="BC68" s="113">
        <f>'10 - STA-nebyt č.'!F35</f>
        <v>0</v>
      </c>
      <c r="BD68" s="115">
        <f>'10 - STA-nebyt č.'!F36</f>
        <v>0</v>
      </c>
      <c r="BT68" s="116" t="s">
        <v>87</v>
      </c>
      <c r="BV68" s="116" t="s">
        <v>80</v>
      </c>
      <c r="BW68" s="116" t="s">
        <v>127</v>
      </c>
      <c r="BX68" s="116" t="s">
        <v>104</v>
      </c>
      <c r="CL68" s="116" t="s">
        <v>24</v>
      </c>
    </row>
    <row r="69" spans="1:91" s="6" customFormat="1" ht="16.5" customHeight="1">
      <c r="A69" s="97" t="s">
        <v>82</v>
      </c>
      <c r="B69" s="108"/>
      <c r="C69" s="109"/>
      <c r="D69" s="109"/>
      <c r="E69" s="401" t="s">
        <v>128</v>
      </c>
      <c r="F69" s="401"/>
      <c r="G69" s="401"/>
      <c r="H69" s="401"/>
      <c r="I69" s="401"/>
      <c r="J69" s="109"/>
      <c r="K69" s="401" t="s">
        <v>129</v>
      </c>
      <c r="L69" s="401"/>
      <c r="M69" s="401"/>
      <c r="N69" s="401"/>
      <c r="O69" s="401"/>
      <c r="P69" s="401"/>
      <c r="Q69" s="401"/>
      <c r="R69" s="401"/>
      <c r="S69" s="401"/>
      <c r="T69" s="401"/>
      <c r="U69" s="401"/>
      <c r="V69" s="401"/>
      <c r="W69" s="401"/>
      <c r="X69" s="401"/>
      <c r="Y69" s="401"/>
      <c r="Z69" s="401"/>
      <c r="AA69" s="401"/>
      <c r="AB69" s="401"/>
      <c r="AC69" s="401"/>
      <c r="AD69" s="401"/>
      <c r="AE69" s="401"/>
      <c r="AF69" s="401"/>
      <c r="AG69" s="399">
        <f>'11 - Spol-chodby nebyt'!J29</f>
        <v>21828.9</v>
      </c>
      <c r="AH69" s="400"/>
      <c r="AI69" s="400"/>
      <c r="AJ69" s="400"/>
      <c r="AK69" s="400"/>
      <c r="AL69" s="400"/>
      <c r="AM69" s="400"/>
      <c r="AN69" s="399">
        <f t="shared" si="0"/>
        <v>26412.97</v>
      </c>
      <c r="AO69" s="400"/>
      <c r="AP69" s="400"/>
      <c r="AQ69" s="110" t="s">
        <v>106</v>
      </c>
      <c r="AR69" s="111"/>
      <c r="AS69" s="112">
        <v>0</v>
      </c>
      <c r="AT69" s="113">
        <f t="shared" si="1"/>
        <v>4584.07</v>
      </c>
      <c r="AU69" s="114">
        <f>'11 - Spol-chodby nebyt'!P87</f>
        <v>0</v>
      </c>
      <c r="AV69" s="113">
        <f>'11 - Spol-chodby nebyt'!J32</f>
        <v>4584.07</v>
      </c>
      <c r="AW69" s="113">
        <f>'11 - Spol-chodby nebyt'!J33</f>
        <v>0</v>
      </c>
      <c r="AX69" s="113">
        <f>'11 - Spol-chodby nebyt'!J34</f>
        <v>0</v>
      </c>
      <c r="AY69" s="113">
        <f>'11 - Spol-chodby nebyt'!J35</f>
        <v>0</v>
      </c>
      <c r="AZ69" s="113">
        <f>'11 - Spol-chodby nebyt'!F32</f>
        <v>21828.9</v>
      </c>
      <c r="BA69" s="113">
        <f>'11 - Spol-chodby nebyt'!F33</f>
        <v>0</v>
      </c>
      <c r="BB69" s="113">
        <f>'11 - Spol-chodby nebyt'!F34</f>
        <v>0</v>
      </c>
      <c r="BC69" s="113">
        <f>'11 - Spol-chodby nebyt'!F35</f>
        <v>0</v>
      </c>
      <c r="BD69" s="115">
        <f>'11 - Spol-chodby nebyt'!F36</f>
        <v>0</v>
      </c>
      <c r="BT69" s="116" t="s">
        <v>87</v>
      </c>
      <c r="BV69" s="116" t="s">
        <v>80</v>
      </c>
      <c r="BW69" s="116" t="s">
        <v>130</v>
      </c>
      <c r="BX69" s="116" t="s">
        <v>104</v>
      </c>
      <c r="CL69" s="116" t="s">
        <v>24</v>
      </c>
    </row>
    <row r="70" spans="1:91" s="6" customFormat="1" ht="16.5" customHeight="1">
      <c r="A70" s="97" t="s">
        <v>82</v>
      </c>
      <c r="B70" s="108"/>
      <c r="C70" s="109"/>
      <c r="D70" s="109"/>
      <c r="E70" s="401" t="s">
        <v>131</v>
      </c>
      <c r="F70" s="401"/>
      <c r="G70" s="401"/>
      <c r="H70" s="401"/>
      <c r="I70" s="401"/>
      <c r="J70" s="109"/>
      <c r="K70" s="401" t="s">
        <v>132</v>
      </c>
      <c r="L70" s="401"/>
      <c r="M70" s="401"/>
      <c r="N70" s="401"/>
      <c r="O70" s="401"/>
      <c r="P70" s="401"/>
      <c r="Q70" s="401"/>
      <c r="R70" s="401"/>
      <c r="S70" s="401"/>
      <c r="T70" s="401"/>
      <c r="U70" s="401"/>
      <c r="V70" s="401"/>
      <c r="W70" s="401"/>
      <c r="X70" s="401"/>
      <c r="Y70" s="401"/>
      <c r="Z70" s="401"/>
      <c r="AA70" s="401"/>
      <c r="AB70" s="401"/>
      <c r="AC70" s="401"/>
      <c r="AD70" s="401"/>
      <c r="AE70" s="401"/>
      <c r="AF70" s="401"/>
      <c r="AG70" s="399">
        <f>'12 - Elektroinstalace -by...'!J29</f>
        <v>644945.51</v>
      </c>
      <c r="AH70" s="400"/>
      <c r="AI70" s="400"/>
      <c r="AJ70" s="400"/>
      <c r="AK70" s="400"/>
      <c r="AL70" s="400"/>
      <c r="AM70" s="400"/>
      <c r="AN70" s="399">
        <f t="shared" si="0"/>
        <v>780384.07000000007</v>
      </c>
      <c r="AO70" s="400"/>
      <c r="AP70" s="400"/>
      <c r="AQ70" s="110" t="s">
        <v>106</v>
      </c>
      <c r="AR70" s="111"/>
      <c r="AS70" s="112">
        <v>0</v>
      </c>
      <c r="AT70" s="113">
        <f t="shared" si="1"/>
        <v>135438.56</v>
      </c>
      <c r="AU70" s="114">
        <f>'12 - Elektroinstalace -by...'!P87</f>
        <v>0</v>
      </c>
      <c r="AV70" s="113">
        <f>'12 - Elektroinstalace -by...'!J32</f>
        <v>135438.56</v>
      </c>
      <c r="AW70" s="113">
        <f>'12 - Elektroinstalace -by...'!J33</f>
        <v>0</v>
      </c>
      <c r="AX70" s="113">
        <f>'12 - Elektroinstalace -by...'!J34</f>
        <v>0</v>
      </c>
      <c r="AY70" s="113">
        <f>'12 - Elektroinstalace -by...'!J35</f>
        <v>0</v>
      </c>
      <c r="AZ70" s="113">
        <f>'12 - Elektroinstalace -by...'!F32</f>
        <v>644945.51</v>
      </c>
      <c r="BA70" s="113">
        <f>'12 - Elektroinstalace -by...'!F33</f>
        <v>0</v>
      </c>
      <c r="BB70" s="113">
        <f>'12 - Elektroinstalace -by...'!F34</f>
        <v>0</v>
      </c>
      <c r="BC70" s="113">
        <f>'12 - Elektroinstalace -by...'!F35</f>
        <v>0</v>
      </c>
      <c r="BD70" s="115">
        <f>'12 - Elektroinstalace -by...'!F36</f>
        <v>0</v>
      </c>
      <c r="BT70" s="116" t="s">
        <v>87</v>
      </c>
      <c r="BV70" s="116" t="s">
        <v>80</v>
      </c>
      <c r="BW70" s="116" t="s">
        <v>133</v>
      </c>
      <c r="BX70" s="116" t="s">
        <v>104</v>
      </c>
      <c r="CL70" s="116" t="s">
        <v>24</v>
      </c>
    </row>
    <row r="71" spans="1:91" s="6" customFormat="1" ht="16.5" customHeight="1">
      <c r="A71" s="97" t="s">
        <v>82</v>
      </c>
      <c r="B71" s="108"/>
      <c r="C71" s="109"/>
      <c r="D71" s="109"/>
      <c r="E71" s="401" t="s">
        <v>134</v>
      </c>
      <c r="F71" s="401"/>
      <c r="G71" s="401"/>
      <c r="H71" s="401"/>
      <c r="I71" s="401"/>
      <c r="J71" s="109"/>
      <c r="K71" s="401" t="s">
        <v>135</v>
      </c>
      <c r="L71" s="401"/>
      <c r="M71" s="401"/>
      <c r="N71" s="401"/>
      <c r="O71" s="401"/>
      <c r="P71" s="401"/>
      <c r="Q71" s="401"/>
      <c r="R71" s="401"/>
      <c r="S71" s="401"/>
      <c r="T71" s="401"/>
      <c r="U71" s="401"/>
      <c r="V71" s="401"/>
      <c r="W71" s="401"/>
      <c r="X71" s="401"/>
      <c r="Y71" s="401"/>
      <c r="Z71" s="401"/>
      <c r="AA71" s="401"/>
      <c r="AB71" s="401"/>
      <c r="AC71" s="401"/>
      <c r="AD71" s="401"/>
      <c r="AE71" s="401"/>
      <c r="AF71" s="401"/>
      <c r="AG71" s="399">
        <f>'13 - Elektroinstalace -nebyt'!J29</f>
        <v>287215.95</v>
      </c>
      <c r="AH71" s="400"/>
      <c r="AI71" s="400"/>
      <c r="AJ71" s="400"/>
      <c r="AK71" s="400"/>
      <c r="AL71" s="400"/>
      <c r="AM71" s="400"/>
      <c r="AN71" s="399">
        <f t="shared" si="0"/>
        <v>347531.3</v>
      </c>
      <c r="AO71" s="400"/>
      <c r="AP71" s="400"/>
      <c r="AQ71" s="110" t="s">
        <v>106</v>
      </c>
      <c r="AR71" s="111"/>
      <c r="AS71" s="112">
        <v>0</v>
      </c>
      <c r="AT71" s="113">
        <f t="shared" si="1"/>
        <v>60315.35</v>
      </c>
      <c r="AU71" s="114">
        <f>'13 - Elektroinstalace -nebyt'!P87</f>
        <v>0</v>
      </c>
      <c r="AV71" s="113">
        <f>'13 - Elektroinstalace -nebyt'!J32</f>
        <v>60315.35</v>
      </c>
      <c r="AW71" s="113">
        <f>'13 - Elektroinstalace -nebyt'!J33</f>
        <v>0</v>
      </c>
      <c r="AX71" s="113">
        <f>'13 - Elektroinstalace -nebyt'!J34</f>
        <v>0</v>
      </c>
      <c r="AY71" s="113">
        <f>'13 - Elektroinstalace -nebyt'!J35</f>
        <v>0</v>
      </c>
      <c r="AZ71" s="113">
        <f>'13 - Elektroinstalace -nebyt'!F32</f>
        <v>287215.95</v>
      </c>
      <c r="BA71" s="113">
        <f>'13 - Elektroinstalace -nebyt'!F33</f>
        <v>0</v>
      </c>
      <c r="BB71" s="113">
        <f>'13 - Elektroinstalace -nebyt'!F34</f>
        <v>0</v>
      </c>
      <c r="BC71" s="113">
        <f>'13 - Elektroinstalace -nebyt'!F35</f>
        <v>0</v>
      </c>
      <c r="BD71" s="115">
        <f>'13 - Elektroinstalace -nebyt'!F36</f>
        <v>0</v>
      </c>
      <c r="BT71" s="116" t="s">
        <v>87</v>
      </c>
      <c r="BV71" s="116" t="s">
        <v>80</v>
      </c>
      <c r="BW71" s="116" t="s">
        <v>136</v>
      </c>
      <c r="BX71" s="116" t="s">
        <v>104</v>
      </c>
      <c r="CL71" s="116" t="s">
        <v>24</v>
      </c>
    </row>
    <row r="72" spans="1:91" s="6" customFormat="1" ht="16.5" customHeight="1">
      <c r="A72" s="97" t="s">
        <v>82</v>
      </c>
      <c r="B72" s="108"/>
      <c r="C72" s="109"/>
      <c r="D72" s="109"/>
      <c r="E72" s="401" t="s">
        <v>137</v>
      </c>
      <c r="F72" s="401"/>
      <c r="G72" s="401"/>
      <c r="H72" s="401"/>
      <c r="I72" s="401"/>
      <c r="J72" s="109"/>
      <c r="K72" s="401" t="s">
        <v>138</v>
      </c>
      <c r="L72" s="401"/>
      <c r="M72" s="401"/>
      <c r="N72" s="401"/>
      <c r="O72" s="401"/>
      <c r="P72" s="401"/>
      <c r="Q72" s="401"/>
      <c r="R72" s="401"/>
      <c r="S72" s="401"/>
      <c r="T72" s="401"/>
      <c r="U72" s="401"/>
      <c r="V72" s="401"/>
      <c r="W72" s="401"/>
      <c r="X72" s="401"/>
      <c r="Y72" s="401"/>
      <c r="Z72" s="401"/>
      <c r="AA72" s="401"/>
      <c r="AB72" s="401"/>
      <c r="AC72" s="401"/>
      <c r="AD72" s="401"/>
      <c r="AE72" s="401"/>
      <c r="AF72" s="401"/>
      <c r="AG72" s="399">
        <f>'14 - ÚT-byt.č.'!J29</f>
        <v>608870.99</v>
      </c>
      <c r="AH72" s="400"/>
      <c r="AI72" s="400"/>
      <c r="AJ72" s="400"/>
      <c r="AK72" s="400"/>
      <c r="AL72" s="400"/>
      <c r="AM72" s="400"/>
      <c r="AN72" s="399">
        <f t="shared" si="0"/>
        <v>736733.9</v>
      </c>
      <c r="AO72" s="400"/>
      <c r="AP72" s="400"/>
      <c r="AQ72" s="110" t="s">
        <v>106</v>
      </c>
      <c r="AR72" s="111"/>
      <c r="AS72" s="112">
        <v>0</v>
      </c>
      <c r="AT72" s="113">
        <f t="shared" si="1"/>
        <v>127862.91</v>
      </c>
      <c r="AU72" s="114">
        <f>'14 - ÚT-byt.č.'!P94</f>
        <v>0</v>
      </c>
      <c r="AV72" s="113">
        <f>'14 - ÚT-byt.č.'!J32</f>
        <v>127862.91</v>
      </c>
      <c r="AW72" s="113">
        <f>'14 - ÚT-byt.č.'!J33</f>
        <v>0</v>
      </c>
      <c r="AX72" s="113">
        <f>'14 - ÚT-byt.č.'!J34</f>
        <v>0</v>
      </c>
      <c r="AY72" s="113">
        <f>'14 - ÚT-byt.č.'!J35</f>
        <v>0</v>
      </c>
      <c r="AZ72" s="113">
        <f>'14 - ÚT-byt.č.'!F32</f>
        <v>608870.99</v>
      </c>
      <c r="BA72" s="113">
        <f>'14 - ÚT-byt.č.'!F33</f>
        <v>0</v>
      </c>
      <c r="BB72" s="113">
        <f>'14 - ÚT-byt.č.'!F34</f>
        <v>0</v>
      </c>
      <c r="BC72" s="113">
        <f>'14 - ÚT-byt.č.'!F35</f>
        <v>0</v>
      </c>
      <c r="BD72" s="115">
        <f>'14 - ÚT-byt.č.'!F36</f>
        <v>0</v>
      </c>
      <c r="BT72" s="116" t="s">
        <v>87</v>
      </c>
      <c r="BV72" s="116" t="s">
        <v>80</v>
      </c>
      <c r="BW72" s="116" t="s">
        <v>139</v>
      </c>
      <c r="BX72" s="116" t="s">
        <v>104</v>
      </c>
      <c r="CL72" s="116" t="s">
        <v>24</v>
      </c>
    </row>
    <row r="73" spans="1:91" s="6" customFormat="1" ht="16.5" customHeight="1">
      <c r="A73" s="97" t="s">
        <v>82</v>
      </c>
      <c r="B73" s="108"/>
      <c r="C73" s="109"/>
      <c r="D73" s="109"/>
      <c r="E73" s="401" t="s">
        <v>10</v>
      </c>
      <c r="F73" s="401"/>
      <c r="G73" s="401"/>
      <c r="H73" s="401"/>
      <c r="I73" s="401"/>
      <c r="J73" s="109"/>
      <c r="K73" s="401" t="s">
        <v>140</v>
      </c>
      <c r="L73" s="401"/>
      <c r="M73" s="401"/>
      <c r="N73" s="401"/>
      <c r="O73" s="401"/>
      <c r="P73" s="401"/>
      <c r="Q73" s="401"/>
      <c r="R73" s="401"/>
      <c r="S73" s="401"/>
      <c r="T73" s="401"/>
      <c r="U73" s="401"/>
      <c r="V73" s="401"/>
      <c r="W73" s="401"/>
      <c r="X73" s="401"/>
      <c r="Y73" s="401"/>
      <c r="Z73" s="401"/>
      <c r="AA73" s="401"/>
      <c r="AB73" s="401"/>
      <c r="AC73" s="401"/>
      <c r="AD73" s="401"/>
      <c r="AE73" s="401"/>
      <c r="AF73" s="401"/>
      <c r="AG73" s="399">
        <f>'15 - ÚT-nebyt'!J29</f>
        <v>224693.66</v>
      </c>
      <c r="AH73" s="400"/>
      <c r="AI73" s="400"/>
      <c r="AJ73" s="400"/>
      <c r="AK73" s="400"/>
      <c r="AL73" s="400"/>
      <c r="AM73" s="400"/>
      <c r="AN73" s="399">
        <f t="shared" si="0"/>
        <v>271879.33</v>
      </c>
      <c r="AO73" s="400"/>
      <c r="AP73" s="400"/>
      <c r="AQ73" s="110" t="s">
        <v>106</v>
      </c>
      <c r="AR73" s="111"/>
      <c r="AS73" s="112">
        <v>0</v>
      </c>
      <c r="AT73" s="113">
        <f t="shared" si="1"/>
        <v>47185.67</v>
      </c>
      <c r="AU73" s="114">
        <f>'15 - ÚT-nebyt'!P93</f>
        <v>0</v>
      </c>
      <c r="AV73" s="113">
        <f>'15 - ÚT-nebyt'!J32</f>
        <v>47185.67</v>
      </c>
      <c r="AW73" s="113">
        <f>'15 - ÚT-nebyt'!J33</f>
        <v>0</v>
      </c>
      <c r="AX73" s="113">
        <f>'15 - ÚT-nebyt'!J34</f>
        <v>0</v>
      </c>
      <c r="AY73" s="113">
        <f>'15 - ÚT-nebyt'!J35</f>
        <v>0</v>
      </c>
      <c r="AZ73" s="113">
        <f>'15 - ÚT-nebyt'!F32</f>
        <v>224693.66</v>
      </c>
      <c r="BA73" s="113">
        <f>'15 - ÚT-nebyt'!F33</f>
        <v>0</v>
      </c>
      <c r="BB73" s="113">
        <f>'15 - ÚT-nebyt'!F34</f>
        <v>0</v>
      </c>
      <c r="BC73" s="113">
        <f>'15 - ÚT-nebyt'!F35</f>
        <v>0</v>
      </c>
      <c r="BD73" s="115">
        <f>'15 - ÚT-nebyt'!F36</f>
        <v>0</v>
      </c>
      <c r="BT73" s="116" t="s">
        <v>87</v>
      </c>
      <c r="BV73" s="116" t="s">
        <v>80</v>
      </c>
      <c r="BW73" s="116" t="s">
        <v>141</v>
      </c>
      <c r="BX73" s="116" t="s">
        <v>104</v>
      </c>
      <c r="CL73" s="116" t="s">
        <v>24</v>
      </c>
    </row>
    <row r="74" spans="1:91" s="6" customFormat="1" ht="16.5" customHeight="1">
      <c r="A74" s="97" t="s">
        <v>82</v>
      </c>
      <c r="B74" s="108"/>
      <c r="C74" s="109"/>
      <c r="D74" s="109"/>
      <c r="E74" s="401" t="s">
        <v>142</v>
      </c>
      <c r="F74" s="401"/>
      <c r="G74" s="401"/>
      <c r="H74" s="401"/>
      <c r="I74" s="401"/>
      <c r="J74" s="109"/>
      <c r="K74" s="401" t="s">
        <v>143</v>
      </c>
      <c r="L74" s="401"/>
      <c r="M74" s="401"/>
      <c r="N74" s="401"/>
      <c r="O74" s="401"/>
      <c r="P74" s="401"/>
      <c r="Q74" s="401"/>
      <c r="R74" s="401"/>
      <c r="S74" s="401"/>
      <c r="T74" s="401"/>
      <c r="U74" s="401"/>
      <c r="V74" s="401"/>
      <c r="W74" s="401"/>
      <c r="X74" s="401"/>
      <c r="Y74" s="401"/>
      <c r="Z74" s="401"/>
      <c r="AA74" s="401"/>
      <c r="AB74" s="401"/>
      <c r="AC74" s="401"/>
      <c r="AD74" s="401"/>
      <c r="AE74" s="401"/>
      <c r="AF74" s="401"/>
      <c r="AG74" s="399">
        <f>'16 - Domovní plynovod-byt.č.'!J29</f>
        <v>50712.27</v>
      </c>
      <c r="AH74" s="400"/>
      <c r="AI74" s="400"/>
      <c r="AJ74" s="400"/>
      <c r="AK74" s="400"/>
      <c r="AL74" s="400"/>
      <c r="AM74" s="400"/>
      <c r="AN74" s="399">
        <f t="shared" si="0"/>
        <v>61361.85</v>
      </c>
      <c r="AO74" s="400"/>
      <c r="AP74" s="400"/>
      <c r="AQ74" s="110" t="s">
        <v>106</v>
      </c>
      <c r="AR74" s="111"/>
      <c r="AS74" s="112">
        <v>0</v>
      </c>
      <c r="AT74" s="113">
        <f t="shared" si="1"/>
        <v>10649.58</v>
      </c>
      <c r="AU74" s="114">
        <f>'16 - Domovní plynovod-byt.č.'!P89</f>
        <v>0</v>
      </c>
      <c r="AV74" s="113">
        <f>'16 - Domovní plynovod-byt.č.'!J32</f>
        <v>10649.58</v>
      </c>
      <c r="AW74" s="113">
        <f>'16 - Domovní plynovod-byt.č.'!J33</f>
        <v>0</v>
      </c>
      <c r="AX74" s="113">
        <f>'16 - Domovní plynovod-byt.č.'!J34</f>
        <v>0</v>
      </c>
      <c r="AY74" s="113">
        <f>'16 - Domovní plynovod-byt.č.'!J35</f>
        <v>0</v>
      </c>
      <c r="AZ74" s="113">
        <f>'16 - Domovní plynovod-byt.č.'!F32</f>
        <v>50712.27</v>
      </c>
      <c r="BA74" s="113">
        <f>'16 - Domovní plynovod-byt.č.'!F33</f>
        <v>0</v>
      </c>
      <c r="BB74" s="113">
        <f>'16 - Domovní plynovod-byt.č.'!F34</f>
        <v>0</v>
      </c>
      <c r="BC74" s="113">
        <f>'16 - Domovní plynovod-byt.č.'!F35</f>
        <v>0</v>
      </c>
      <c r="BD74" s="115">
        <f>'16 - Domovní plynovod-byt.č.'!F36</f>
        <v>0</v>
      </c>
      <c r="BT74" s="116" t="s">
        <v>87</v>
      </c>
      <c r="BV74" s="116" t="s">
        <v>80</v>
      </c>
      <c r="BW74" s="116" t="s">
        <v>144</v>
      </c>
      <c r="BX74" s="116" t="s">
        <v>104</v>
      </c>
      <c r="CL74" s="116" t="s">
        <v>24</v>
      </c>
    </row>
    <row r="75" spans="1:91" s="6" customFormat="1" ht="16.5" customHeight="1">
      <c r="A75" s="97" t="s">
        <v>82</v>
      </c>
      <c r="B75" s="108"/>
      <c r="C75" s="109"/>
      <c r="D75" s="109"/>
      <c r="E75" s="401" t="s">
        <v>145</v>
      </c>
      <c r="F75" s="401"/>
      <c r="G75" s="401"/>
      <c r="H75" s="401"/>
      <c r="I75" s="401"/>
      <c r="J75" s="109"/>
      <c r="K75" s="401" t="s">
        <v>146</v>
      </c>
      <c r="L75" s="401"/>
      <c r="M75" s="401"/>
      <c r="N75" s="401"/>
      <c r="O75" s="401"/>
      <c r="P75" s="401"/>
      <c r="Q75" s="401"/>
      <c r="R75" s="401"/>
      <c r="S75" s="401"/>
      <c r="T75" s="401"/>
      <c r="U75" s="401"/>
      <c r="V75" s="401"/>
      <c r="W75" s="401"/>
      <c r="X75" s="401"/>
      <c r="Y75" s="401"/>
      <c r="Z75" s="401"/>
      <c r="AA75" s="401"/>
      <c r="AB75" s="401"/>
      <c r="AC75" s="401"/>
      <c r="AD75" s="401"/>
      <c r="AE75" s="401"/>
      <c r="AF75" s="401"/>
      <c r="AG75" s="399">
        <f>'17 - Domovní plynovod-neb...'!J29</f>
        <v>26245.86</v>
      </c>
      <c r="AH75" s="400"/>
      <c r="AI75" s="400"/>
      <c r="AJ75" s="400"/>
      <c r="AK75" s="400"/>
      <c r="AL75" s="400"/>
      <c r="AM75" s="400"/>
      <c r="AN75" s="399">
        <f t="shared" si="0"/>
        <v>31757.49</v>
      </c>
      <c r="AO75" s="400"/>
      <c r="AP75" s="400"/>
      <c r="AQ75" s="110" t="s">
        <v>106</v>
      </c>
      <c r="AR75" s="111"/>
      <c r="AS75" s="112">
        <v>0</v>
      </c>
      <c r="AT75" s="113">
        <f t="shared" si="1"/>
        <v>5511.63</v>
      </c>
      <c r="AU75" s="114">
        <f>'17 - Domovní plynovod-neb...'!P89</f>
        <v>0</v>
      </c>
      <c r="AV75" s="113">
        <f>'17 - Domovní plynovod-neb...'!J32</f>
        <v>5511.63</v>
      </c>
      <c r="AW75" s="113">
        <f>'17 - Domovní plynovod-neb...'!J33</f>
        <v>0</v>
      </c>
      <c r="AX75" s="113">
        <f>'17 - Domovní plynovod-neb...'!J34</f>
        <v>0</v>
      </c>
      <c r="AY75" s="113">
        <f>'17 - Domovní plynovod-neb...'!J35</f>
        <v>0</v>
      </c>
      <c r="AZ75" s="113">
        <f>'17 - Domovní plynovod-neb...'!F32</f>
        <v>26245.86</v>
      </c>
      <c r="BA75" s="113">
        <f>'17 - Domovní plynovod-neb...'!F33</f>
        <v>0</v>
      </c>
      <c r="BB75" s="113">
        <f>'17 - Domovní plynovod-neb...'!F34</f>
        <v>0</v>
      </c>
      <c r="BC75" s="113">
        <f>'17 - Domovní plynovod-neb...'!F35</f>
        <v>0</v>
      </c>
      <c r="BD75" s="115">
        <f>'17 - Domovní plynovod-neb...'!F36</f>
        <v>0</v>
      </c>
      <c r="BT75" s="116" t="s">
        <v>87</v>
      </c>
      <c r="BV75" s="116" t="s">
        <v>80</v>
      </c>
      <c r="BW75" s="116" t="s">
        <v>147</v>
      </c>
      <c r="BX75" s="116" t="s">
        <v>104</v>
      </c>
      <c r="CL75" s="116" t="s">
        <v>24</v>
      </c>
    </row>
    <row r="76" spans="1:91" s="5" customFormat="1" ht="16.5" customHeight="1">
      <c r="A76" s="97" t="s">
        <v>82</v>
      </c>
      <c r="B76" s="98"/>
      <c r="C76" s="99"/>
      <c r="D76" s="397" t="s">
        <v>119</v>
      </c>
      <c r="E76" s="397"/>
      <c r="F76" s="397"/>
      <c r="G76" s="397"/>
      <c r="H76" s="397"/>
      <c r="I76" s="100"/>
      <c r="J76" s="397" t="s">
        <v>148</v>
      </c>
      <c r="K76" s="397"/>
      <c r="L76" s="397"/>
      <c r="M76" s="397"/>
      <c r="N76" s="397"/>
      <c r="O76" s="397"/>
      <c r="P76" s="397"/>
      <c r="Q76" s="397"/>
      <c r="R76" s="397"/>
      <c r="S76" s="397"/>
      <c r="T76" s="397"/>
      <c r="U76" s="397"/>
      <c r="V76" s="397"/>
      <c r="W76" s="397"/>
      <c r="X76" s="397"/>
      <c r="Y76" s="397"/>
      <c r="Z76" s="397"/>
      <c r="AA76" s="397"/>
      <c r="AB76" s="397"/>
      <c r="AC76" s="397"/>
      <c r="AD76" s="397"/>
      <c r="AE76" s="397"/>
      <c r="AF76" s="397"/>
      <c r="AG76" s="395">
        <f>'8 - Vedlejší rozpočtové n...'!J27</f>
        <v>200000</v>
      </c>
      <c r="AH76" s="396"/>
      <c r="AI76" s="396"/>
      <c r="AJ76" s="396"/>
      <c r="AK76" s="396"/>
      <c r="AL76" s="396"/>
      <c r="AM76" s="396"/>
      <c r="AN76" s="395">
        <f t="shared" si="0"/>
        <v>242000</v>
      </c>
      <c r="AO76" s="396"/>
      <c r="AP76" s="396"/>
      <c r="AQ76" s="101" t="s">
        <v>85</v>
      </c>
      <c r="AR76" s="102"/>
      <c r="AS76" s="117">
        <v>0</v>
      </c>
      <c r="AT76" s="118">
        <f t="shared" si="1"/>
        <v>42000</v>
      </c>
      <c r="AU76" s="119">
        <f>'8 - Vedlejší rozpočtové n...'!P81</f>
        <v>0</v>
      </c>
      <c r="AV76" s="118">
        <f>'8 - Vedlejší rozpočtové n...'!J30</f>
        <v>42000</v>
      </c>
      <c r="AW76" s="118">
        <f>'8 - Vedlejší rozpočtové n...'!J31</f>
        <v>0</v>
      </c>
      <c r="AX76" s="118">
        <f>'8 - Vedlejší rozpočtové n...'!J32</f>
        <v>0</v>
      </c>
      <c r="AY76" s="118">
        <f>'8 - Vedlejší rozpočtové n...'!J33</f>
        <v>0</v>
      </c>
      <c r="AZ76" s="118">
        <f>'8 - Vedlejší rozpočtové n...'!F30</f>
        <v>200000</v>
      </c>
      <c r="BA76" s="118">
        <f>'8 - Vedlejší rozpočtové n...'!F31</f>
        <v>0</v>
      </c>
      <c r="BB76" s="118">
        <f>'8 - Vedlejší rozpočtové n...'!F32</f>
        <v>0</v>
      </c>
      <c r="BC76" s="118">
        <f>'8 - Vedlejší rozpočtové n...'!F33</f>
        <v>0</v>
      </c>
      <c r="BD76" s="120">
        <f>'8 - Vedlejší rozpočtové n...'!F34</f>
        <v>0</v>
      </c>
      <c r="BT76" s="107" t="s">
        <v>83</v>
      </c>
      <c r="BV76" s="107" t="s">
        <v>80</v>
      </c>
      <c r="BW76" s="107" t="s">
        <v>149</v>
      </c>
      <c r="BX76" s="107" t="s">
        <v>7</v>
      </c>
      <c r="CL76" s="107" t="s">
        <v>24</v>
      </c>
      <c r="CM76" s="107" t="s">
        <v>87</v>
      </c>
    </row>
    <row r="77" spans="1:91" s="1" customFormat="1" ht="30" customHeight="1">
      <c r="B77" s="42"/>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2"/>
    </row>
    <row r="78" spans="1:91" s="1" customFormat="1" ht="6.95" customHeight="1">
      <c r="B78" s="57"/>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62"/>
    </row>
  </sheetData>
  <sheetProtection algorithmName="SHA-512" hashValue="05xwdqFjjW2MjcwKZCFbl4EGH6Qsu0Bh7StY4MF5eLAo8YwA+ReCx1ty0w9fGE4/Ij8D/MeEoxkFJQmWDFTVqQ==" saltValue="1KKAxD/fvLnsbPthgn8nLLLeDwrLn/ot3pzwlWcGsWJPworpH5AQ10Zi+8EeyYSZUqmzQL7A+5AXT6s2GauQfA==" spinCount="100000" sheet="1" objects="1" scenarios="1" formatColumns="0" formatRows="0"/>
  <mergeCells count="137">
    <mergeCell ref="AN76:AP76"/>
    <mergeCell ref="AG76:AM76"/>
    <mergeCell ref="D76:H76"/>
    <mergeCell ref="J76:AF76"/>
    <mergeCell ref="AG51:AM51"/>
    <mergeCell ref="AN51:AP51"/>
    <mergeCell ref="AR2:BE2"/>
    <mergeCell ref="AN73:AP73"/>
    <mergeCell ref="AG73:AM73"/>
    <mergeCell ref="E73:I73"/>
    <mergeCell ref="K73:AF73"/>
    <mergeCell ref="AN74:AP74"/>
    <mergeCell ref="AG74:AM74"/>
    <mergeCell ref="E74:I74"/>
    <mergeCell ref="K74:AF74"/>
    <mergeCell ref="AN75:AP75"/>
    <mergeCell ref="AG75:AM75"/>
    <mergeCell ref="E75:I75"/>
    <mergeCell ref="K75:AF75"/>
    <mergeCell ref="AN70:AP70"/>
    <mergeCell ref="AG70:AM70"/>
    <mergeCell ref="E70:I70"/>
    <mergeCell ref="K70:AF70"/>
    <mergeCell ref="AN71:AP71"/>
    <mergeCell ref="AG71:AM71"/>
    <mergeCell ref="E71:I71"/>
    <mergeCell ref="K71:AF71"/>
    <mergeCell ref="AN72:AP72"/>
    <mergeCell ref="AG72:AM72"/>
    <mergeCell ref="E72:I72"/>
    <mergeCell ref="K72:AF72"/>
    <mergeCell ref="AN67:AP67"/>
    <mergeCell ref="AG67:AM67"/>
    <mergeCell ref="E67:I67"/>
    <mergeCell ref="K67:AF67"/>
    <mergeCell ref="AN68:AP68"/>
    <mergeCell ref="AG68:AM68"/>
    <mergeCell ref="E68:I68"/>
    <mergeCell ref="K68:AF68"/>
    <mergeCell ref="AN69:AP69"/>
    <mergeCell ref="AG69:AM69"/>
    <mergeCell ref="E69:I69"/>
    <mergeCell ref="K69:AF69"/>
    <mergeCell ref="AN64:AP64"/>
    <mergeCell ref="AG64:AM64"/>
    <mergeCell ref="E64:I64"/>
    <mergeCell ref="K64:AF64"/>
    <mergeCell ref="AN65:AP65"/>
    <mergeCell ref="AG65:AM65"/>
    <mergeCell ref="E65:I65"/>
    <mergeCell ref="K65:AF65"/>
    <mergeCell ref="AN66:AP66"/>
    <mergeCell ref="AG66:AM66"/>
    <mergeCell ref="E66:I66"/>
    <mergeCell ref="K66:AF66"/>
    <mergeCell ref="AN61:AP61"/>
    <mergeCell ref="AG61:AM61"/>
    <mergeCell ref="E61:I61"/>
    <mergeCell ref="K61:AF61"/>
    <mergeCell ref="AN62:AP62"/>
    <mergeCell ref="AG62:AM62"/>
    <mergeCell ref="E62:I62"/>
    <mergeCell ref="K62:AF62"/>
    <mergeCell ref="AN63:AP63"/>
    <mergeCell ref="AG63:AM63"/>
    <mergeCell ref="E63:I63"/>
    <mergeCell ref="K63:AF63"/>
    <mergeCell ref="AN58:AP58"/>
    <mergeCell ref="AG58:AM58"/>
    <mergeCell ref="D58:H58"/>
    <mergeCell ref="J58:AF58"/>
    <mergeCell ref="AN59:AP59"/>
    <mergeCell ref="AG59:AM59"/>
    <mergeCell ref="E59:I59"/>
    <mergeCell ref="K59:AF59"/>
    <mergeCell ref="AN60:AP60"/>
    <mergeCell ref="AG60:AM60"/>
    <mergeCell ref="E60:I60"/>
    <mergeCell ref="K60:AF60"/>
    <mergeCell ref="AN55:AP55"/>
    <mergeCell ref="AG55:AM55"/>
    <mergeCell ref="D55:H55"/>
    <mergeCell ref="J55:AF55"/>
    <mergeCell ref="AN56:AP56"/>
    <mergeCell ref="AG56:AM56"/>
    <mergeCell ref="D56:H56"/>
    <mergeCell ref="J56:AF56"/>
    <mergeCell ref="AN57:AP57"/>
    <mergeCell ref="AG57:AM57"/>
    <mergeCell ref="D57:H57"/>
    <mergeCell ref="J57:AF57"/>
    <mergeCell ref="AN52:AP52"/>
    <mergeCell ref="AG52:AM52"/>
    <mergeCell ref="D52:H52"/>
    <mergeCell ref="J52:AF52"/>
    <mergeCell ref="AN53:AP53"/>
    <mergeCell ref="AG53:AM53"/>
    <mergeCell ref="D53:H53"/>
    <mergeCell ref="J53:AF53"/>
    <mergeCell ref="AN54:AP54"/>
    <mergeCell ref="AG54:AM54"/>
    <mergeCell ref="D54:H54"/>
    <mergeCell ref="J54:AF54"/>
    <mergeCell ref="X32:AB32"/>
    <mergeCell ref="AK32:AO32"/>
    <mergeCell ref="L42:AO42"/>
    <mergeCell ref="AM44:AN44"/>
    <mergeCell ref="AM46:AP46"/>
    <mergeCell ref="AS46:AT48"/>
    <mergeCell ref="C49:G49"/>
    <mergeCell ref="I49:AF49"/>
    <mergeCell ref="AG49:AM49"/>
    <mergeCell ref="AN49:AP49"/>
    <mergeCell ref="BE5:BE32"/>
    <mergeCell ref="K5:AO5"/>
    <mergeCell ref="K6:AO6"/>
    <mergeCell ref="E14:AJ14"/>
    <mergeCell ref="E20:AN20"/>
    <mergeCell ref="AK23:AO23"/>
    <mergeCell ref="L25:O25"/>
    <mergeCell ref="W25:AE25"/>
    <mergeCell ref="AK25:AO25"/>
    <mergeCell ref="L26:O26"/>
    <mergeCell ref="W26:AE26"/>
    <mergeCell ref="AK26:AO26"/>
    <mergeCell ref="L27:O27"/>
    <mergeCell ref="W27:AE27"/>
    <mergeCell ref="AK27:AO27"/>
    <mergeCell ref="L28:O28"/>
    <mergeCell ref="W28:AE28"/>
    <mergeCell ref="AK28:AO28"/>
    <mergeCell ref="L29:O29"/>
    <mergeCell ref="W29:AE29"/>
    <mergeCell ref="AK29:AO29"/>
    <mergeCell ref="L30:O30"/>
    <mergeCell ref="W30:AE30"/>
    <mergeCell ref="AK30:AO30"/>
  </mergeCells>
  <hyperlinks>
    <hyperlink ref="K1:S1" location="C2" display="1) Rekapitulace stavby" xr:uid="{00000000-0004-0000-0000-000000000000}"/>
    <hyperlink ref="W1:AI1" location="C51" display="2) Rekapitulace objektů stavby a soupisů prací" xr:uid="{00000000-0004-0000-0000-000001000000}"/>
    <hyperlink ref="A52" location="'1 - SO 1.1-1PP,1NP,2NP'!C2" display="/" xr:uid="{00000000-0004-0000-0000-000002000000}"/>
    <hyperlink ref="A53" location="'2 - SO 1.2-1PP,1NP,2NP'!C2" display="/" xr:uid="{00000000-0004-0000-0000-000003000000}"/>
    <hyperlink ref="A54" location="'3 - SO 1.3-3.NP'!C2" display="/" xr:uid="{00000000-0004-0000-0000-000004000000}"/>
    <hyperlink ref="A55" location="'4 - SO 2 - Venkovní úpravy'!C2" display="/" xr:uid="{00000000-0004-0000-0000-000005000000}"/>
    <hyperlink ref="A56" location="'5 - SO 2 - Dešťová kanali...'!C2" display="/" xr:uid="{00000000-0004-0000-0000-000006000000}"/>
    <hyperlink ref="A57" location="'6 - SO 3  WC pro imobilní...'!C2" display="/" xr:uid="{00000000-0004-0000-0000-000007000000}"/>
    <hyperlink ref="A59" location="'1 - ZTI-D143-byty'!C2" display="/" xr:uid="{00000000-0004-0000-0000-000008000000}"/>
    <hyperlink ref="A60" location="'2 - ZTI-D143-nebyt.prostory'!C2" display="/" xr:uid="{00000000-0004-0000-0000-000009000000}"/>
    <hyperlink ref="A61" location="'3 - Rekonstrukce vodovodn...'!C2" display="/" xr:uid="{00000000-0004-0000-0000-00000A000000}"/>
    <hyperlink ref="A62" location="'4 - Domácí telefon-bytová...'!C2" display="/" xr:uid="{00000000-0004-0000-0000-00000B000000}"/>
    <hyperlink ref="A63" location="'5 - Tel-byt část'!C2" display="/" xr:uid="{00000000-0004-0000-0000-00000C000000}"/>
    <hyperlink ref="A64" location="'6 - STA'!C2" display="/" xr:uid="{00000000-0004-0000-0000-00000D000000}"/>
    <hyperlink ref="A65" location="'7 - Spol-chodby'!C2" display="/" xr:uid="{00000000-0004-0000-0000-00000E000000}"/>
    <hyperlink ref="A66" location="'8 - Dom.tel'!C2" display="/" xr:uid="{00000000-0004-0000-0000-00000F000000}"/>
    <hyperlink ref="A67" location="'9 - Tel-nebyt část'!C2" display="/" xr:uid="{00000000-0004-0000-0000-000010000000}"/>
    <hyperlink ref="A68" location="'10 - STA-nebyt č.'!C2" display="/" xr:uid="{00000000-0004-0000-0000-000011000000}"/>
    <hyperlink ref="A69" location="'11 - Spol-chodby nebyt'!C2" display="/" xr:uid="{00000000-0004-0000-0000-000012000000}"/>
    <hyperlink ref="A70" location="'12 - Elektroinstalace -by...'!C2" display="/" xr:uid="{00000000-0004-0000-0000-000013000000}"/>
    <hyperlink ref="A71" location="'13 - Elektroinstalace -nebyt'!C2" display="/" xr:uid="{00000000-0004-0000-0000-000014000000}"/>
    <hyperlink ref="A72" location="'14 - ÚT-byt.č.'!C2" display="/" xr:uid="{00000000-0004-0000-0000-000015000000}"/>
    <hyperlink ref="A73" location="'15 - ÚT-nebyt'!C2" display="/" xr:uid="{00000000-0004-0000-0000-000016000000}"/>
    <hyperlink ref="A74" location="'16 - Domovní plynovod-byt.č.'!C2" display="/" xr:uid="{00000000-0004-0000-0000-000017000000}"/>
    <hyperlink ref="A75" location="'17 - Domovní plynovod-neb...'!C2" display="/" xr:uid="{00000000-0004-0000-0000-000018000000}"/>
    <hyperlink ref="A76" location="'8 - Vedlejší rozpočtové n...'!C2" display="/" xr:uid="{00000000-0004-0000-0000-000019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R106"/>
  <sheetViews>
    <sheetView showGridLines="0" workbookViewId="0">
      <pane ySplit="1" topLeftCell="A87" activePane="bottomLeft" state="frozen"/>
      <selection pane="bottomLeft" activeCell="I108" sqref="I108"/>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111</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3530</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ROUND(J84,2)</f>
        <v>203546.4</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ROUND(SUM(BE84:BE105), 2)</f>
        <v>203546.4</v>
      </c>
      <c r="G32" s="43"/>
      <c r="H32" s="43"/>
      <c r="I32" s="141">
        <v>0.21</v>
      </c>
      <c r="J32" s="140">
        <f>ROUND(ROUND((SUM(BE84:BE105)), 2)*I32, 2)</f>
        <v>42744.74</v>
      </c>
      <c r="K32" s="46"/>
    </row>
    <row r="33" spans="2:11" s="1" customFormat="1" ht="14.45" customHeight="1">
      <c r="B33" s="42"/>
      <c r="C33" s="43"/>
      <c r="D33" s="43"/>
      <c r="E33" s="50" t="s">
        <v>50</v>
      </c>
      <c r="F33" s="140">
        <f>ROUND(SUM(BF84:BF105), 2)</f>
        <v>0</v>
      </c>
      <c r="G33" s="43"/>
      <c r="H33" s="43"/>
      <c r="I33" s="141">
        <v>0.15</v>
      </c>
      <c r="J33" s="140">
        <f>ROUND(ROUND((SUM(BF84:BF105)), 2)*I33, 2)</f>
        <v>0</v>
      </c>
      <c r="K33" s="46"/>
    </row>
    <row r="34" spans="2:11" s="1" customFormat="1" ht="14.45" hidden="1" customHeight="1">
      <c r="B34" s="42"/>
      <c r="C34" s="43"/>
      <c r="D34" s="43"/>
      <c r="E34" s="50" t="s">
        <v>51</v>
      </c>
      <c r="F34" s="140">
        <f>ROUND(SUM(BG84:BG105), 2)</f>
        <v>0</v>
      </c>
      <c r="G34" s="43"/>
      <c r="H34" s="43"/>
      <c r="I34" s="141">
        <v>0.21</v>
      </c>
      <c r="J34" s="140">
        <v>0</v>
      </c>
      <c r="K34" s="46"/>
    </row>
    <row r="35" spans="2:11" s="1" customFormat="1" ht="14.45" hidden="1" customHeight="1">
      <c r="B35" s="42"/>
      <c r="C35" s="43"/>
      <c r="D35" s="43"/>
      <c r="E35" s="50" t="s">
        <v>52</v>
      </c>
      <c r="F35" s="140">
        <f>ROUND(SUM(BH84:BH105), 2)</f>
        <v>0</v>
      </c>
      <c r="G35" s="43"/>
      <c r="H35" s="43"/>
      <c r="I35" s="141">
        <v>0.15</v>
      </c>
      <c r="J35" s="140">
        <v>0</v>
      </c>
      <c r="K35" s="46"/>
    </row>
    <row r="36" spans="2:11" s="1" customFormat="1" ht="14.45" hidden="1" customHeight="1">
      <c r="B36" s="42"/>
      <c r="C36" s="43"/>
      <c r="D36" s="43"/>
      <c r="E36" s="50" t="s">
        <v>53</v>
      </c>
      <c r="F36" s="140">
        <f>ROUND(SUM(BI84:BI105),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246291.13999999998</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3 - Rekonstrukce vodovodní přípojky</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J84</f>
        <v>203546.40000000002</v>
      </c>
      <c r="K60" s="46"/>
      <c r="AU60" s="25" t="s">
        <v>166</v>
      </c>
    </row>
    <row r="61" spans="2:47" s="8" customFormat="1" ht="24.95" customHeight="1">
      <c r="B61" s="159"/>
      <c r="C61" s="160"/>
      <c r="D61" s="161" t="s">
        <v>3531</v>
      </c>
      <c r="E61" s="162"/>
      <c r="F61" s="162"/>
      <c r="G61" s="162"/>
      <c r="H61" s="162"/>
      <c r="I61" s="163"/>
      <c r="J61" s="164">
        <f>J85</f>
        <v>203546.40000000002</v>
      </c>
      <c r="K61" s="165"/>
    </row>
    <row r="62" spans="2:47" s="9" customFormat="1" ht="19.899999999999999" customHeight="1">
      <c r="B62" s="166"/>
      <c r="C62" s="167"/>
      <c r="D62" s="168" t="s">
        <v>3532</v>
      </c>
      <c r="E62" s="169"/>
      <c r="F62" s="169"/>
      <c r="G62" s="169"/>
      <c r="H62" s="169"/>
      <c r="I62" s="170"/>
      <c r="J62" s="171">
        <f>J86</f>
        <v>203546.40000000002</v>
      </c>
      <c r="K62" s="172"/>
    </row>
    <row r="63" spans="2:47" s="1" customFormat="1" ht="21.75" customHeight="1">
      <c r="B63" s="42"/>
      <c r="C63" s="43"/>
      <c r="D63" s="43"/>
      <c r="E63" s="43"/>
      <c r="F63" s="43"/>
      <c r="G63" s="43"/>
      <c r="H63" s="43"/>
      <c r="I63" s="128"/>
      <c r="J63" s="43"/>
      <c r="K63" s="46"/>
    </row>
    <row r="64" spans="2:47" s="1" customFormat="1" ht="6.95" customHeight="1">
      <c r="B64" s="57"/>
      <c r="C64" s="58"/>
      <c r="D64" s="58"/>
      <c r="E64" s="58"/>
      <c r="F64" s="58"/>
      <c r="G64" s="58"/>
      <c r="H64" s="58"/>
      <c r="I64" s="149"/>
      <c r="J64" s="58"/>
      <c r="K64" s="59"/>
    </row>
    <row r="68" spans="2:12" s="1" customFormat="1" ht="6.95" customHeight="1">
      <c r="B68" s="60"/>
      <c r="C68" s="61"/>
      <c r="D68" s="61"/>
      <c r="E68" s="61"/>
      <c r="F68" s="61"/>
      <c r="G68" s="61"/>
      <c r="H68" s="61"/>
      <c r="I68" s="152"/>
      <c r="J68" s="61"/>
      <c r="K68" s="61"/>
      <c r="L68" s="62"/>
    </row>
    <row r="69" spans="2:12" s="1" customFormat="1" ht="36.950000000000003" customHeight="1">
      <c r="B69" s="42"/>
      <c r="C69" s="63" t="s">
        <v>194</v>
      </c>
      <c r="D69" s="64"/>
      <c r="E69" s="64"/>
      <c r="F69" s="64"/>
      <c r="G69" s="64"/>
      <c r="H69" s="64"/>
      <c r="I69" s="173"/>
      <c r="J69" s="64"/>
      <c r="K69" s="64"/>
      <c r="L69" s="62"/>
    </row>
    <row r="70" spans="2:12" s="1" customFormat="1" ht="6.95" customHeight="1">
      <c r="B70" s="42"/>
      <c r="C70" s="64"/>
      <c r="D70" s="64"/>
      <c r="E70" s="64"/>
      <c r="F70" s="64"/>
      <c r="G70" s="64"/>
      <c r="H70" s="64"/>
      <c r="I70" s="173"/>
      <c r="J70" s="64"/>
      <c r="K70" s="64"/>
      <c r="L70" s="62"/>
    </row>
    <row r="71" spans="2:12" s="1" customFormat="1" ht="14.45" customHeight="1">
      <c r="B71" s="42"/>
      <c r="C71" s="66" t="s">
        <v>18</v>
      </c>
      <c r="D71" s="64"/>
      <c r="E71" s="64"/>
      <c r="F71" s="64"/>
      <c r="G71" s="64"/>
      <c r="H71" s="64"/>
      <c r="I71" s="173"/>
      <c r="J71" s="64"/>
      <c r="K71" s="64"/>
      <c r="L71" s="62"/>
    </row>
    <row r="72" spans="2:12" s="1" customFormat="1" ht="16.5" customHeight="1">
      <c r="B72" s="42"/>
      <c r="C72" s="64"/>
      <c r="D72" s="64"/>
      <c r="E72" s="406" t="str">
        <f>E7</f>
        <v>Rekonstrukce bytového domu (použita tatabáze URS 2017)</v>
      </c>
      <c r="F72" s="407"/>
      <c r="G72" s="407"/>
      <c r="H72" s="407"/>
      <c r="I72" s="173"/>
      <c r="J72" s="64"/>
      <c r="K72" s="64"/>
      <c r="L72" s="62"/>
    </row>
    <row r="73" spans="2:12" ht="15">
      <c r="B73" s="29"/>
      <c r="C73" s="66" t="s">
        <v>156</v>
      </c>
      <c r="D73" s="281"/>
      <c r="E73" s="281"/>
      <c r="F73" s="281"/>
      <c r="G73" s="281"/>
      <c r="H73" s="281"/>
      <c r="J73" s="281"/>
      <c r="K73" s="281"/>
      <c r="L73" s="282"/>
    </row>
    <row r="74" spans="2:12" s="1" customFormat="1" ht="16.5" customHeight="1">
      <c r="B74" s="42"/>
      <c r="C74" s="64"/>
      <c r="D74" s="64"/>
      <c r="E74" s="406" t="s">
        <v>3110</v>
      </c>
      <c r="F74" s="408"/>
      <c r="G74" s="408"/>
      <c r="H74" s="408"/>
      <c r="I74" s="173"/>
      <c r="J74" s="64"/>
      <c r="K74" s="64"/>
      <c r="L74" s="62"/>
    </row>
    <row r="75" spans="2:12" s="1" customFormat="1" ht="14.45" customHeight="1">
      <c r="B75" s="42"/>
      <c r="C75" s="66" t="s">
        <v>3111</v>
      </c>
      <c r="D75" s="64"/>
      <c r="E75" s="64"/>
      <c r="F75" s="64"/>
      <c r="G75" s="64"/>
      <c r="H75" s="64"/>
      <c r="I75" s="173"/>
      <c r="J75" s="64"/>
      <c r="K75" s="64"/>
      <c r="L75" s="62"/>
    </row>
    <row r="76" spans="2:12" s="1" customFormat="1" ht="17.25" customHeight="1">
      <c r="B76" s="42"/>
      <c r="C76" s="64"/>
      <c r="D76" s="64"/>
      <c r="E76" s="381" t="str">
        <f>E11</f>
        <v>3 - Rekonstrukce vodovodní přípojky</v>
      </c>
      <c r="F76" s="408"/>
      <c r="G76" s="408"/>
      <c r="H76" s="408"/>
      <c r="I76" s="173"/>
      <c r="J76" s="64"/>
      <c r="K76" s="64"/>
      <c r="L76" s="62"/>
    </row>
    <row r="77" spans="2:12" s="1" customFormat="1" ht="6.95" customHeight="1">
      <c r="B77" s="42"/>
      <c r="C77" s="64"/>
      <c r="D77" s="64"/>
      <c r="E77" s="64"/>
      <c r="F77" s="64"/>
      <c r="G77" s="64"/>
      <c r="H77" s="64"/>
      <c r="I77" s="173"/>
      <c r="J77" s="64"/>
      <c r="K77" s="64"/>
      <c r="L77" s="62"/>
    </row>
    <row r="78" spans="2:12" s="1" customFormat="1" ht="18" customHeight="1">
      <c r="B78" s="42"/>
      <c r="C78" s="66" t="s">
        <v>25</v>
      </c>
      <c r="D78" s="64"/>
      <c r="E78" s="64"/>
      <c r="F78" s="174" t="str">
        <f>F14</f>
        <v>Na Františku 253/9,Lysá nad Labem.p.p.č.297/1</v>
      </c>
      <c r="G78" s="64"/>
      <c r="H78" s="64"/>
      <c r="I78" s="175" t="s">
        <v>27</v>
      </c>
      <c r="J78" s="74" t="str">
        <f>IF(J14="","",J14)</f>
        <v>15. 12. 2016</v>
      </c>
      <c r="K78" s="64"/>
      <c r="L78" s="62"/>
    </row>
    <row r="79" spans="2:12" s="1" customFormat="1" ht="6.95" customHeight="1">
      <c r="B79" s="42"/>
      <c r="C79" s="64"/>
      <c r="D79" s="64"/>
      <c r="E79" s="64"/>
      <c r="F79" s="64"/>
      <c r="G79" s="64"/>
      <c r="H79" s="64"/>
      <c r="I79" s="173"/>
      <c r="J79" s="64"/>
      <c r="K79" s="64"/>
      <c r="L79" s="62"/>
    </row>
    <row r="80" spans="2:12" s="1" customFormat="1" ht="15">
      <c r="B80" s="42"/>
      <c r="C80" s="66" t="s">
        <v>29</v>
      </c>
      <c r="D80" s="64"/>
      <c r="E80" s="64"/>
      <c r="F80" s="174" t="str">
        <f>E17</f>
        <v>Město Lysá n.L.,Husovo nám.23,</v>
      </c>
      <c r="G80" s="64"/>
      <c r="H80" s="64"/>
      <c r="I80" s="175" t="s">
        <v>37</v>
      </c>
      <c r="J80" s="174" t="str">
        <f>E23</f>
        <v>AGORA s,arch astaveb atelier s .r.o. Liberec</v>
      </c>
      <c r="K80" s="64"/>
      <c r="L80" s="62"/>
    </row>
    <row r="81" spans="2:65" s="1" customFormat="1" ht="14.45" customHeight="1">
      <c r="B81" s="42"/>
      <c r="C81" s="66" t="s">
        <v>35</v>
      </c>
      <c r="D81" s="64"/>
      <c r="E81" s="64"/>
      <c r="F81" s="174" t="str">
        <f>IF(E20="","",E20)</f>
        <v/>
      </c>
      <c r="G81" s="64"/>
      <c r="H81" s="64"/>
      <c r="I81" s="173"/>
      <c r="J81" s="64"/>
      <c r="K81" s="64"/>
      <c r="L81" s="62"/>
    </row>
    <row r="82" spans="2:65" s="1" customFormat="1" ht="10.35" customHeight="1">
      <c r="B82" s="42"/>
      <c r="C82" s="64"/>
      <c r="D82" s="64"/>
      <c r="E82" s="64"/>
      <c r="F82" s="64"/>
      <c r="G82" s="64"/>
      <c r="H82" s="64"/>
      <c r="I82" s="173"/>
      <c r="J82" s="64"/>
      <c r="K82" s="64"/>
      <c r="L82" s="62"/>
    </row>
    <row r="83" spans="2:65" s="10" customFormat="1" ht="29.25" customHeight="1">
      <c r="B83" s="176"/>
      <c r="C83" s="177" t="s">
        <v>195</v>
      </c>
      <c r="D83" s="178" t="s">
        <v>63</v>
      </c>
      <c r="E83" s="178" t="s">
        <v>59</v>
      </c>
      <c r="F83" s="178" t="s">
        <v>196</v>
      </c>
      <c r="G83" s="178" t="s">
        <v>197</v>
      </c>
      <c r="H83" s="178" t="s">
        <v>198</v>
      </c>
      <c r="I83" s="179" t="s">
        <v>199</v>
      </c>
      <c r="J83" s="178" t="s">
        <v>164</v>
      </c>
      <c r="K83" s="180" t="s">
        <v>200</v>
      </c>
      <c r="L83" s="181"/>
      <c r="M83" s="82" t="s">
        <v>201</v>
      </c>
      <c r="N83" s="83" t="s">
        <v>48</v>
      </c>
      <c r="O83" s="83" t="s">
        <v>202</v>
      </c>
      <c r="P83" s="83" t="s">
        <v>203</v>
      </c>
      <c r="Q83" s="83" t="s">
        <v>204</v>
      </c>
      <c r="R83" s="83" t="s">
        <v>205</v>
      </c>
      <c r="S83" s="83" t="s">
        <v>206</v>
      </c>
      <c r="T83" s="84" t="s">
        <v>207</v>
      </c>
    </row>
    <row r="84" spans="2:65" s="1" customFormat="1" ht="29.25" customHeight="1">
      <c r="B84" s="42"/>
      <c r="C84" s="88" t="s">
        <v>165</v>
      </c>
      <c r="D84" s="64"/>
      <c r="E84" s="64"/>
      <c r="F84" s="64"/>
      <c r="G84" s="64"/>
      <c r="H84" s="64"/>
      <c r="I84" s="173"/>
      <c r="J84" s="182">
        <f>BK84</f>
        <v>203546.40000000002</v>
      </c>
      <c r="K84" s="64"/>
      <c r="L84" s="62"/>
      <c r="M84" s="85"/>
      <c r="N84" s="86"/>
      <c r="O84" s="86"/>
      <c r="P84" s="183">
        <f>P85</f>
        <v>0</v>
      </c>
      <c r="Q84" s="86"/>
      <c r="R84" s="183">
        <f>R85</f>
        <v>0</v>
      </c>
      <c r="S84" s="86"/>
      <c r="T84" s="184">
        <f>T85</f>
        <v>0</v>
      </c>
      <c r="AT84" s="25" t="s">
        <v>77</v>
      </c>
      <c r="AU84" s="25" t="s">
        <v>166</v>
      </c>
      <c r="BK84" s="185">
        <f>BK85</f>
        <v>203546.40000000002</v>
      </c>
    </row>
    <row r="85" spans="2:65" s="11" customFormat="1" ht="37.35" customHeight="1">
      <c r="B85" s="186"/>
      <c r="C85" s="187"/>
      <c r="D85" s="188" t="s">
        <v>77</v>
      </c>
      <c r="E85" s="189" t="s">
        <v>2756</v>
      </c>
      <c r="F85" s="189" t="s">
        <v>209</v>
      </c>
      <c r="G85" s="187"/>
      <c r="H85" s="187"/>
      <c r="I85" s="190"/>
      <c r="J85" s="191">
        <f>BK85</f>
        <v>203546.40000000002</v>
      </c>
      <c r="K85" s="187"/>
      <c r="L85" s="192"/>
      <c r="M85" s="193"/>
      <c r="N85" s="194"/>
      <c r="O85" s="194"/>
      <c r="P85" s="195">
        <f>P86</f>
        <v>0</v>
      </c>
      <c r="Q85" s="194"/>
      <c r="R85" s="195">
        <f>R86</f>
        <v>0</v>
      </c>
      <c r="S85" s="194"/>
      <c r="T85" s="196">
        <f>T86</f>
        <v>0</v>
      </c>
      <c r="AR85" s="197" t="s">
        <v>83</v>
      </c>
      <c r="AT85" s="198" t="s">
        <v>77</v>
      </c>
      <c r="AU85" s="198" t="s">
        <v>78</v>
      </c>
      <c r="AY85" s="197" t="s">
        <v>210</v>
      </c>
      <c r="BK85" s="199">
        <f>BK86</f>
        <v>203546.40000000002</v>
      </c>
    </row>
    <row r="86" spans="2:65" s="11" customFormat="1" ht="19.899999999999999" customHeight="1">
      <c r="B86" s="186"/>
      <c r="C86" s="187"/>
      <c r="D86" s="188" t="s">
        <v>77</v>
      </c>
      <c r="E86" s="200" t="s">
        <v>3533</v>
      </c>
      <c r="F86" s="200" t="s">
        <v>2648</v>
      </c>
      <c r="G86" s="187"/>
      <c r="H86" s="187"/>
      <c r="I86" s="190"/>
      <c r="J86" s="201">
        <f>BK86</f>
        <v>203546.40000000002</v>
      </c>
      <c r="K86" s="187"/>
      <c r="L86" s="192"/>
      <c r="M86" s="193"/>
      <c r="N86" s="194"/>
      <c r="O86" s="194"/>
      <c r="P86" s="195">
        <f>SUM(P87:P105)</f>
        <v>0</v>
      </c>
      <c r="Q86" s="194"/>
      <c r="R86" s="195">
        <f>SUM(R87:R105)</f>
        <v>0</v>
      </c>
      <c r="S86" s="194"/>
      <c r="T86" s="196">
        <f>SUM(T87:T105)</f>
        <v>0</v>
      </c>
      <c r="AR86" s="197" t="s">
        <v>83</v>
      </c>
      <c r="AT86" s="198" t="s">
        <v>77</v>
      </c>
      <c r="AU86" s="198" t="s">
        <v>83</v>
      </c>
      <c r="AY86" s="197" t="s">
        <v>210</v>
      </c>
      <c r="BK86" s="199">
        <f>SUM(BK87:BK105)</f>
        <v>203546.40000000002</v>
      </c>
    </row>
    <row r="87" spans="2:65" s="1" customFormat="1" ht="16.5" customHeight="1">
      <c r="B87" s="42"/>
      <c r="C87" s="202" t="s">
        <v>145</v>
      </c>
      <c r="D87" s="202" t="s">
        <v>212</v>
      </c>
      <c r="E87" s="203" t="s">
        <v>3058</v>
      </c>
      <c r="F87" s="204" t="s">
        <v>3047</v>
      </c>
      <c r="G87" s="205" t="s">
        <v>224</v>
      </c>
      <c r="H87" s="206">
        <v>17</v>
      </c>
      <c r="I87" s="207">
        <v>310.3</v>
      </c>
      <c r="J87" s="208">
        <f t="shared" ref="J87:J105" si="0">ROUND(I87*H87,2)</f>
        <v>5275.1</v>
      </c>
      <c r="K87" s="204" t="s">
        <v>24</v>
      </c>
      <c r="L87" s="62"/>
      <c r="M87" s="209" t="s">
        <v>24</v>
      </c>
      <c r="N87" s="210" t="s">
        <v>49</v>
      </c>
      <c r="O87" s="43"/>
      <c r="P87" s="211">
        <f t="shared" ref="P87:P105" si="1">O87*H87</f>
        <v>0</v>
      </c>
      <c r="Q87" s="211">
        <v>0</v>
      </c>
      <c r="R87" s="211">
        <f t="shared" ref="R87:R105" si="2">Q87*H87</f>
        <v>0</v>
      </c>
      <c r="S87" s="211">
        <v>0</v>
      </c>
      <c r="T87" s="212">
        <f t="shared" ref="T87:T105" si="3">S87*H87</f>
        <v>0</v>
      </c>
      <c r="AR87" s="25" t="s">
        <v>93</v>
      </c>
      <c r="AT87" s="25" t="s">
        <v>212</v>
      </c>
      <c r="AU87" s="25" t="s">
        <v>87</v>
      </c>
      <c r="AY87" s="25" t="s">
        <v>210</v>
      </c>
      <c r="BE87" s="213">
        <f t="shared" ref="BE87:BE105" si="4">IF(N87="základní",J87,0)</f>
        <v>5275.1</v>
      </c>
      <c r="BF87" s="213">
        <f t="shared" ref="BF87:BF105" si="5">IF(N87="snížená",J87,0)</f>
        <v>0</v>
      </c>
      <c r="BG87" s="213">
        <f t="shared" ref="BG87:BG105" si="6">IF(N87="zákl. přenesená",J87,0)</f>
        <v>0</v>
      </c>
      <c r="BH87" s="213">
        <f t="shared" ref="BH87:BH105" si="7">IF(N87="sníž. přenesená",J87,0)</f>
        <v>0</v>
      </c>
      <c r="BI87" s="213">
        <f t="shared" ref="BI87:BI105" si="8">IF(N87="nulová",J87,0)</f>
        <v>0</v>
      </c>
      <c r="BJ87" s="25" t="s">
        <v>83</v>
      </c>
      <c r="BK87" s="213">
        <f t="shared" ref="BK87:BK105" si="9">ROUND(I87*H87,2)</f>
        <v>5275.1</v>
      </c>
      <c r="BL87" s="25" t="s">
        <v>93</v>
      </c>
      <c r="BM87" s="25" t="s">
        <v>3534</v>
      </c>
    </row>
    <row r="88" spans="2:65" s="1" customFormat="1" ht="16.5" customHeight="1">
      <c r="B88" s="42"/>
      <c r="C88" s="202" t="s">
        <v>311</v>
      </c>
      <c r="D88" s="202" t="s">
        <v>212</v>
      </c>
      <c r="E88" s="203" t="s">
        <v>3198</v>
      </c>
      <c r="F88" s="204" t="s">
        <v>3050</v>
      </c>
      <c r="G88" s="205" t="s">
        <v>215</v>
      </c>
      <c r="H88" s="206">
        <v>18</v>
      </c>
      <c r="I88" s="207">
        <v>53.5</v>
      </c>
      <c r="J88" s="208">
        <f t="shared" si="0"/>
        <v>963</v>
      </c>
      <c r="K88" s="204" t="s">
        <v>24</v>
      </c>
      <c r="L88" s="62"/>
      <c r="M88" s="209" t="s">
        <v>24</v>
      </c>
      <c r="N88" s="210" t="s">
        <v>49</v>
      </c>
      <c r="O88" s="43"/>
      <c r="P88" s="211">
        <f t="shared" si="1"/>
        <v>0</v>
      </c>
      <c r="Q88" s="211">
        <v>0</v>
      </c>
      <c r="R88" s="211">
        <f t="shared" si="2"/>
        <v>0</v>
      </c>
      <c r="S88" s="211">
        <v>0</v>
      </c>
      <c r="T88" s="212">
        <f t="shared" si="3"/>
        <v>0</v>
      </c>
      <c r="AR88" s="25" t="s">
        <v>93</v>
      </c>
      <c r="AT88" s="25" t="s">
        <v>212</v>
      </c>
      <c r="AU88" s="25" t="s">
        <v>87</v>
      </c>
      <c r="AY88" s="25" t="s">
        <v>210</v>
      </c>
      <c r="BE88" s="213">
        <f t="shared" si="4"/>
        <v>963</v>
      </c>
      <c r="BF88" s="213">
        <f t="shared" si="5"/>
        <v>0</v>
      </c>
      <c r="BG88" s="213">
        <f t="shared" si="6"/>
        <v>0</v>
      </c>
      <c r="BH88" s="213">
        <f t="shared" si="7"/>
        <v>0</v>
      </c>
      <c r="BI88" s="213">
        <f t="shared" si="8"/>
        <v>0</v>
      </c>
      <c r="BJ88" s="25" t="s">
        <v>83</v>
      </c>
      <c r="BK88" s="213">
        <f t="shared" si="9"/>
        <v>963</v>
      </c>
      <c r="BL88" s="25" t="s">
        <v>93</v>
      </c>
      <c r="BM88" s="25" t="s">
        <v>3535</v>
      </c>
    </row>
    <row r="89" spans="2:65" s="1" customFormat="1" ht="16.5" customHeight="1">
      <c r="B89" s="42"/>
      <c r="C89" s="202" t="s">
        <v>316</v>
      </c>
      <c r="D89" s="202" t="s">
        <v>212</v>
      </c>
      <c r="E89" s="203" t="s">
        <v>3200</v>
      </c>
      <c r="F89" s="204" t="s">
        <v>3053</v>
      </c>
      <c r="G89" s="205" t="s">
        <v>224</v>
      </c>
      <c r="H89" s="206">
        <v>19</v>
      </c>
      <c r="I89" s="207">
        <v>374.5</v>
      </c>
      <c r="J89" s="208">
        <f t="shared" si="0"/>
        <v>7115.5</v>
      </c>
      <c r="K89" s="204" t="s">
        <v>24</v>
      </c>
      <c r="L89" s="62"/>
      <c r="M89" s="209" t="s">
        <v>24</v>
      </c>
      <c r="N89" s="210" t="s">
        <v>49</v>
      </c>
      <c r="O89" s="43"/>
      <c r="P89" s="211">
        <f t="shared" si="1"/>
        <v>0</v>
      </c>
      <c r="Q89" s="211">
        <v>0</v>
      </c>
      <c r="R89" s="211">
        <f t="shared" si="2"/>
        <v>0</v>
      </c>
      <c r="S89" s="211">
        <v>0</v>
      </c>
      <c r="T89" s="212">
        <f t="shared" si="3"/>
        <v>0</v>
      </c>
      <c r="AR89" s="25" t="s">
        <v>93</v>
      </c>
      <c r="AT89" s="25" t="s">
        <v>212</v>
      </c>
      <c r="AU89" s="25" t="s">
        <v>87</v>
      </c>
      <c r="AY89" s="25" t="s">
        <v>210</v>
      </c>
      <c r="BE89" s="213">
        <f t="shared" si="4"/>
        <v>7115.5</v>
      </c>
      <c r="BF89" s="213">
        <f t="shared" si="5"/>
        <v>0</v>
      </c>
      <c r="BG89" s="213">
        <f t="shared" si="6"/>
        <v>0</v>
      </c>
      <c r="BH89" s="213">
        <f t="shared" si="7"/>
        <v>0</v>
      </c>
      <c r="BI89" s="213">
        <f t="shared" si="8"/>
        <v>0</v>
      </c>
      <c r="BJ89" s="25" t="s">
        <v>83</v>
      </c>
      <c r="BK89" s="213">
        <f t="shared" si="9"/>
        <v>7115.5</v>
      </c>
      <c r="BL89" s="25" t="s">
        <v>93</v>
      </c>
      <c r="BM89" s="25" t="s">
        <v>3536</v>
      </c>
    </row>
    <row r="90" spans="2:65" s="1" customFormat="1" ht="16.5" customHeight="1">
      <c r="B90" s="42"/>
      <c r="C90" s="202" t="s">
        <v>83</v>
      </c>
      <c r="D90" s="202" t="s">
        <v>212</v>
      </c>
      <c r="E90" s="203" t="s">
        <v>3537</v>
      </c>
      <c r="F90" s="204" t="s">
        <v>3538</v>
      </c>
      <c r="G90" s="205" t="s">
        <v>862</v>
      </c>
      <c r="H90" s="206">
        <v>1</v>
      </c>
      <c r="I90" s="207">
        <v>2675</v>
      </c>
      <c r="J90" s="208">
        <f t="shared" si="0"/>
        <v>2675</v>
      </c>
      <c r="K90" s="204" t="s">
        <v>24</v>
      </c>
      <c r="L90" s="62"/>
      <c r="M90" s="209" t="s">
        <v>24</v>
      </c>
      <c r="N90" s="210" t="s">
        <v>49</v>
      </c>
      <c r="O90" s="43"/>
      <c r="P90" s="211">
        <f t="shared" si="1"/>
        <v>0</v>
      </c>
      <c r="Q90" s="211">
        <v>0</v>
      </c>
      <c r="R90" s="211">
        <f t="shared" si="2"/>
        <v>0</v>
      </c>
      <c r="S90" s="211">
        <v>0</v>
      </c>
      <c r="T90" s="212">
        <f t="shared" si="3"/>
        <v>0</v>
      </c>
      <c r="AR90" s="25" t="s">
        <v>93</v>
      </c>
      <c r="AT90" s="25" t="s">
        <v>212</v>
      </c>
      <c r="AU90" s="25" t="s">
        <v>87</v>
      </c>
      <c r="AY90" s="25" t="s">
        <v>210</v>
      </c>
      <c r="BE90" s="213">
        <f t="shared" si="4"/>
        <v>2675</v>
      </c>
      <c r="BF90" s="213">
        <f t="shared" si="5"/>
        <v>0</v>
      </c>
      <c r="BG90" s="213">
        <f t="shared" si="6"/>
        <v>0</v>
      </c>
      <c r="BH90" s="213">
        <f t="shared" si="7"/>
        <v>0</v>
      </c>
      <c r="BI90" s="213">
        <f t="shared" si="8"/>
        <v>0</v>
      </c>
      <c r="BJ90" s="25" t="s">
        <v>83</v>
      </c>
      <c r="BK90" s="213">
        <f t="shared" si="9"/>
        <v>2675</v>
      </c>
      <c r="BL90" s="25" t="s">
        <v>93</v>
      </c>
      <c r="BM90" s="25" t="s">
        <v>3539</v>
      </c>
    </row>
    <row r="91" spans="2:65" s="1" customFormat="1" ht="25.5" customHeight="1">
      <c r="B91" s="42"/>
      <c r="C91" s="202" t="s">
        <v>125</v>
      </c>
      <c r="D91" s="202" t="s">
        <v>212</v>
      </c>
      <c r="E91" s="203" t="s">
        <v>3540</v>
      </c>
      <c r="F91" s="204" t="s">
        <v>3541</v>
      </c>
      <c r="G91" s="205" t="s">
        <v>215</v>
      </c>
      <c r="H91" s="206">
        <v>10</v>
      </c>
      <c r="I91" s="207">
        <v>556.4</v>
      </c>
      <c r="J91" s="208">
        <f t="shared" si="0"/>
        <v>5564</v>
      </c>
      <c r="K91" s="204" t="s">
        <v>24</v>
      </c>
      <c r="L91" s="62"/>
      <c r="M91" s="209" t="s">
        <v>24</v>
      </c>
      <c r="N91" s="210" t="s">
        <v>49</v>
      </c>
      <c r="O91" s="43"/>
      <c r="P91" s="211">
        <f t="shared" si="1"/>
        <v>0</v>
      </c>
      <c r="Q91" s="211">
        <v>0</v>
      </c>
      <c r="R91" s="211">
        <f t="shared" si="2"/>
        <v>0</v>
      </c>
      <c r="S91" s="211">
        <v>0</v>
      </c>
      <c r="T91" s="212">
        <f t="shared" si="3"/>
        <v>0</v>
      </c>
      <c r="AR91" s="25" t="s">
        <v>93</v>
      </c>
      <c r="AT91" s="25" t="s">
        <v>212</v>
      </c>
      <c r="AU91" s="25" t="s">
        <v>87</v>
      </c>
      <c r="AY91" s="25" t="s">
        <v>210</v>
      </c>
      <c r="BE91" s="213">
        <f t="shared" si="4"/>
        <v>5564</v>
      </c>
      <c r="BF91" s="213">
        <f t="shared" si="5"/>
        <v>0</v>
      </c>
      <c r="BG91" s="213">
        <f t="shared" si="6"/>
        <v>0</v>
      </c>
      <c r="BH91" s="213">
        <f t="shared" si="7"/>
        <v>0</v>
      </c>
      <c r="BI91" s="213">
        <f t="shared" si="8"/>
        <v>0</v>
      </c>
      <c r="BJ91" s="25" t="s">
        <v>83</v>
      </c>
      <c r="BK91" s="213">
        <f t="shared" si="9"/>
        <v>5564</v>
      </c>
      <c r="BL91" s="25" t="s">
        <v>93</v>
      </c>
      <c r="BM91" s="25" t="s">
        <v>3542</v>
      </c>
    </row>
    <row r="92" spans="2:65" s="1" customFormat="1" ht="25.5" customHeight="1">
      <c r="B92" s="42"/>
      <c r="C92" s="202" t="s">
        <v>128</v>
      </c>
      <c r="D92" s="202" t="s">
        <v>212</v>
      </c>
      <c r="E92" s="203" t="s">
        <v>3543</v>
      </c>
      <c r="F92" s="204" t="s">
        <v>3544</v>
      </c>
      <c r="G92" s="205" t="s">
        <v>215</v>
      </c>
      <c r="H92" s="206">
        <v>11</v>
      </c>
      <c r="I92" s="207">
        <v>192.6</v>
      </c>
      <c r="J92" s="208">
        <f t="shared" si="0"/>
        <v>2118.6</v>
      </c>
      <c r="K92" s="204" t="s">
        <v>24</v>
      </c>
      <c r="L92" s="62"/>
      <c r="M92" s="209" t="s">
        <v>24</v>
      </c>
      <c r="N92" s="210" t="s">
        <v>49</v>
      </c>
      <c r="O92" s="43"/>
      <c r="P92" s="211">
        <f t="shared" si="1"/>
        <v>0</v>
      </c>
      <c r="Q92" s="211">
        <v>0</v>
      </c>
      <c r="R92" s="211">
        <f t="shared" si="2"/>
        <v>0</v>
      </c>
      <c r="S92" s="211">
        <v>0</v>
      </c>
      <c r="T92" s="212">
        <f t="shared" si="3"/>
        <v>0</v>
      </c>
      <c r="AR92" s="25" t="s">
        <v>93</v>
      </c>
      <c r="AT92" s="25" t="s">
        <v>212</v>
      </c>
      <c r="AU92" s="25" t="s">
        <v>87</v>
      </c>
      <c r="AY92" s="25" t="s">
        <v>210</v>
      </c>
      <c r="BE92" s="213">
        <f t="shared" si="4"/>
        <v>2118.6</v>
      </c>
      <c r="BF92" s="213">
        <f t="shared" si="5"/>
        <v>0</v>
      </c>
      <c r="BG92" s="213">
        <f t="shared" si="6"/>
        <v>0</v>
      </c>
      <c r="BH92" s="213">
        <f t="shared" si="7"/>
        <v>0</v>
      </c>
      <c r="BI92" s="213">
        <f t="shared" si="8"/>
        <v>0</v>
      </c>
      <c r="BJ92" s="25" t="s">
        <v>83</v>
      </c>
      <c r="BK92" s="213">
        <f t="shared" si="9"/>
        <v>2118.6</v>
      </c>
      <c r="BL92" s="25" t="s">
        <v>93</v>
      </c>
      <c r="BM92" s="25" t="s">
        <v>3545</v>
      </c>
    </row>
    <row r="93" spans="2:65" s="1" customFormat="1" ht="25.5" customHeight="1">
      <c r="B93" s="42"/>
      <c r="C93" s="202" t="s">
        <v>131</v>
      </c>
      <c r="D93" s="202" t="s">
        <v>212</v>
      </c>
      <c r="E93" s="203" t="s">
        <v>3546</v>
      </c>
      <c r="F93" s="204" t="s">
        <v>3547</v>
      </c>
      <c r="G93" s="205" t="s">
        <v>215</v>
      </c>
      <c r="H93" s="206">
        <v>12</v>
      </c>
      <c r="I93" s="207">
        <v>342.4</v>
      </c>
      <c r="J93" s="208">
        <f t="shared" si="0"/>
        <v>4108.8</v>
      </c>
      <c r="K93" s="204" t="s">
        <v>24</v>
      </c>
      <c r="L93" s="62"/>
      <c r="M93" s="209" t="s">
        <v>24</v>
      </c>
      <c r="N93" s="210" t="s">
        <v>49</v>
      </c>
      <c r="O93" s="43"/>
      <c r="P93" s="211">
        <f t="shared" si="1"/>
        <v>0</v>
      </c>
      <c r="Q93" s="211">
        <v>0</v>
      </c>
      <c r="R93" s="211">
        <f t="shared" si="2"/>
        <v>0</v>
      </c>
      <c r="S93" s="211">
        <v>0</v>
      </c>
      <c r="T93" s="212">
        <f t="shared" si="3"/>
        <v>0</v>
      </c>
      <c r="AR93" s="25" t="s">
        <v>93</v>
      </c>
      <c r="AT93" s="25" t="s">
        <v>212</v>
      </c>
      <c r="AU93" s="25" t="s">
        <v>87</v>
      </c>
      <c r="AY93" s="25" t="s">
        <v>210</v>
      </c>
      <c r="BE93" s="213">
        <f t="shared" si="4"/>
        <v>4108.8</v>
      </c>
      <c r="BF93" s="213">
        <f t="shared" si="5"/>
        <v>0</v>
      </c>
      <c r="BG93" s="213">
        <f t="shared" si="6"/>
        <v>0</v>
      </c>
      <c r="BH93" s="213">
        <f t="shared" si="7"/>
        <v>0</v>
      </c>
      <c r="BI93" s="213">
        <f t="shared" si="8"/>
        <v>0</v>
      </c>
      <c r="BJ93" s="25" t="s">
        <v>83</v>
      </c>
      <c r="BK93" s="213">
        <f t="shared" si="9"/>
        <v>4108.8</v>
      </c>
      <c r="BL93" s="25" t="s">
        <v>93</v>
      </c>
      <c r="BM93" s="25" t="s">
        <v>3548</v>
      </c>
    </row>
    <row r="94" spans="2:65" s="1" customFormat="1" ht="25.5" customHeight="1">
      <c r="B94" s="42"/>
      <c r="C94" s="202" t="s">
        <v>134</v>
      </c>
      <c r="D94" s="202" t="s">
        <v>212</v>
      </c>
      <c r="E94" s="203" t="s">
        <v>3549</v>
      </c>
      <c r="F94" s="204" t="s">
        <v>3550</v>
      </c>
      <c r="G94" s="205" t="s">
        <v>215</v>
      </c>
      <c r="H94" s="206">
        <v>13</v>
      </c>
      <c r="I94" s="207">
        <v>267.5</v>
      </c>
      <c r="J94" s="208">
        <f t="shared" si="0"/>
        <v>3477.5</v>
      </c>
      <c r="K94" s="204" t="s">
        <v>24</v>
      </c>
      <c r="L94" s="62"/>
      <c r="M94" s="209" t="s">
        <v>24</v>
      </c>
      <c r="N94" s="210" t="s">
        <v>49</v>
      </c>
      <c r="O94" s="43"/>
      <c r="P94" s="211">
        <f t="shared" si="1"/>
        <v>0</v>
      </c>
      <c r="Q94" s="211">
        <v>0</v>
      </c>
      <c r="R94" s="211">
        <f t="shared" si="2"/>
        <v>0</v>
      </c>
      <c r="S94" s="211">
        <v>0</v>
      </c>
      <c r="T94" s="212">
        <f t="shared" si="3"/>
        <v>0</v>
      </c>
      <c r="AR94" s="25" t="s">
        <v>93</v>
      </c>
      <c r="AT94" s="25" t="s">
        <v>212</v>
      </c>
      <c r="AU94" s="25" t="s">
        <v>87</v>
      </c>
      <c r="AY94" s="25" t="s">
        <v>210</v>
      </c>
      <c r="BE94" s="213">
        <f t="shared" si="4"/>
        <v>3477.5</v>
      </c>
      <c r="BF94" s="213">
        <f t="shared" si="5"/>
        <v>0</v>
      </c>
      <c r="BG94" s="213">
        <f t="shared" si="6"/>
        <v>0</v>
      </c>
      <c r="BH94" s="213">
        <f t="shared" si="7"/>
        <v>0</v>
      </c>
      <c r="BI94" s="213">
        <f t="shared" si="8"/>
        <v>0</v>
      </c>
      <c r="BJ94" s="25" t="s">
        <v>83</v>
      </c>
      <c r="BK94" s="213">
        <f t="shared" si="9"/>
        <v>3477.5</v>
      </c>
      <c r="BL94" s="25" t="s">
        <v>93</v>
      </c>
      <c r="BM94" s="25" t="s">
        <v>3551</v>
      </c>
    </row>
    <row r="95" spans="2:65" s="1" customFormat="1" ht="25.5" customHeight="1">
      <c r="B95" s="42"/>
      <c r="C95" s="202" t="s">
        <v>137</v>
      </c>
      <c r="D95" s="202" t="s">
        <v>212</v>
      </c>
      <c r="E95" s="203" t="s">
        <v>3552</v>
      </c>
      <c r="F95" s="204" t="s">
        <v>3553</v>
      </c>
      <c r="G95" s="205" t="s">
        <v>215</v>
      </c>
      <c r="H95" s="206">
        <v>14</v>
      </c>
      <c r="I95" s="207">
        <v>535</v>
      </c>
      <c r="J95" s="208">
        <f t="shared" si="0"/>
        <v>7490</v>
      </c>
      <c r="K95" s="204" t="s">
        <v>24</v>
      </c>
      <c r="L95" s="62"/>
      <c r="M95" s="209" t="s">
        <v>24</v>
      </c>
      <c r="N95" s="210" t="s">
        <v>49</v>
      </c>
      <c r="O95" s="43"/>
      <c r="P95" s="211">
        <f t="shared" si="1"/>
        <v>0</v>
      </c>
      <c r="Q95" s="211">
        <v>0</v>
      </c>
      <c r="R95" s="211">
        <f t="shared" si="2"/>
        <v>0</v>
      </c>
      <c r="S95" s="211">
        <v>0</v>
      </c>
      <c r="T95" s="212">
        <f t="shared" si="3"/>
        <v>0</v>
      </c>
      <c r="AR95" s="25" t="s">
        <v>93</v>
      </c>
      <c r="AT95" s="25" t="s">
        <v>212</v>
      </c>
      <c r="AU95" s="25" t="s">
        <v>87</v>
      </c>
      <c r="AY95" s="25" t="s">
        <v>210</v>
      </c>
      <c r="BE95" s="213">
        <f t="shared" si="4"/>
        <v>7490</v>
      </c>
      <c r="BF95" s="213">
        <f t="shared" si="5"/>
        <v>0</v>
      </c>
      <c r="BG95" s="213">
        <f t="shared" si="6"/>
        <v>0</v>
      </c>
      <c r="BH95" s="213">
        <f t="shared" si="7"/>
        <v>0</v>
      </c>
      <c r="BI95" s="213">
        <f t="shared" si="8"/>
        <v>0</v>
      </c>
      <c r="BJ95" s="25" t="s">
        <v>83</v>
      </c>
      <c r="BK95" s="213">
        <f t="shared" si="9"/>
        <v>7490</v>
      </c>
      <c r="BL95" s="25" t="s">
        <v>93</v>
      </c>
      <c r="BM95" s="25" t="s">
        <v>3554</v>
      </c>
    </row>
    <row r="96" spans="2:65" s="1" customFormat="1" ht="16.5" customHeight="1">
      <c r="B96" s="42"/>
      <c r="C96" s="202" t="s">
        <v>10</v>
      </c>
      <c r="D96" s="202" t="s">
        <v>212</v>
      </c>
      <c r="E96" s="203" t="s">
        <v>3555</v>
      </c>
      <c r="F96" s="204" t="s">
        <v>3556</v>
      </c>
      <c r="G96" s="205" t="s">
        <v>224</v>
      </c>
      <c r="H96" s="206">
        <v>15</v>
      </c>
      <c r="I96" s="207">
        <v>834.6</v>
      </c>
      <c r="J96" s="208">
        <f t="shared" si="0"/>
        <v>12519</v>
      </c>
      <c r="K96" s="204" t="s">
        <v>24</v>
      </c>
      <c r="L96" s="62"/>
      <c r="M96" s="209" t="s">
        <v>24</v>
      </c>
      <c r="N96" s="210" t="s">
        <v>49</v>
      </c>
      <c r="O96" s="43"/>
      <c r="P96" s="211">
        <f t="shared" si="1"/>
        <v>0</v>
      </c>
      <c r="Q96" s="211">
        <v>0</v>
      </c>
      <c r="R96" s="211">
        <f t="shared" si="2"/>
        <v>0</v>
      </c>
      <c r="S96" s="211">
        <v>0</v>
      </c>
      <c r="T96" s="212">
        <f t="shared" si="3"/>
        <v>0</v>
      </c>
      <c r="AR96" s="25" t="s">
        <v>93</v>
      </c>
      <c r="AT96" s="25" t="s">
        <v>212</v>
      </c>
      <c r="AU96" s="25" t="s">
        <v>87</v>
      </c>
      <c r="AY96" s="25" t="s">
        <v>210</v>
      </c>
      <c r="BE96" s="213">
        <f t="shared" si="4"/>
        <v>12519</v>
      </c>
      <c r="BF96" s="213">
        <f t="shared" si="5"/>
        <v>0</v>
      </c>
      <c r="BG96" s="213">
        <f t="shared" si="6"/>
        <v>0</v>
      </c>
      <c r="BH96" s="213">
        <f t="shared" si="7"/>
        <v>0</v>
      </c>
      <c r="BI96" s="213">
        <f t="shared" si="8"/>
        <v>0</v>
      </c>
      <c r="BJ96" s="25" t="s">
        <v>83</v>
      </c>
      <c r="BK96" s="213">
        <f t="shared" si="9"/>
        <v>12519</v>
      </c>
      <c r="BL96" s="25" t="s">
        <v>93</v>
      </c>
      <c r="BM96" s="25" t="s">
        <v>3557</v>
      </c>
    </row>
    <row r="97" spans="2:65" s="1" customFormat="1" ht="25.5" customHeight="1">
      <c r="B97" s="42"/>
      <c r="C97" s="202" t="s">
        <v>142</v>
      </c>
      <c r="D97" s="202" t="s">
        <v>212</v>
      </c>
      <c r="E97" s="203" t="s">
        <v>3558</v>
      </c>
      <c r="F97" s="204" t="s">
        <v>3559</v>
      </c>
      <c r="G97" s="205" t="s">
        <v>224</v>
      </c>
      <c r="H97" s="206">
        <v>16</v>
      </c>
      <c r="I97" s="207">
        <v>1166.3</v>
      </c>
      <c r="J97" s="208">
        <f t="shared" si="0"/>
        <v>18660.8</v>
      </c>
      <c r="K97" s="204" t="s">
        <v>24</v>
      </c>
      <c r="L97" s="62"/>
      <c r="M97" s="209" t="s">
        <v>24</v>
      </c>
      <c r="N97" s="210" t="s">
        <v>49</v>
      </c>
      <c r="O97" s="43"/>
      <c r="P97" s="211">
        <f t="shared" si="1"/>
        <v>0</v>
      </c>
      <c r="Q97" s="211">
        <v>0</v>
      </c>
      <c r="R97" s="211">
        <f t="shared" si="2"/>
        <v>0</v>
      </c>
      <c r="S97" s="211">
        <v>0</v>
      </c>
      <c r="T97" s="212">
        <f t="shared" si="3"/>
        <v>0</v>
      </c>
      <c r="AR97" s="25" t="s">
        <v>93</v>
      </c>
      <c r="AT97" s="25" t="s">
        <v>212</v>
      </c>
      <c r="AU97" s="25" t="s">
        <v>87</v>
      </c>
      <c r="AY97" s="25" t="s">
        <v>210</v>
      </c>
      <c r="BE97" s="213">
        <f t="shared" si="4"/>
        <v>18660.8</v>
      </c>
      <c r="BF97" s="213">
        <f t="shared" si="5"/>
        <v>0</v>
      </c>
      <c r="BG97" s="213">
        <f t="shared" si="6"/>
        <v>0</v>
      </c>
      <c r="BH97" s="213">
        <f t="shared" si="7"/>
        <v>0</v>
      </c>
      <c r="BI97" s="213">
        <f t="shared" si="8"/>
        <v>0</v>
      </c>
      <c r="BJ97" s="25" t="s">
        <v>83</v>
      </c>
      <c r="BK97" s="213">
        <f t="shared" si="9"/>
        <v>18660.8</v>
      </c>
      <c r="BL97" s="25" t="s">
        <v>93</v>
      </c>
      <c r="BM97" s="25" t="s">
        <v>3560</v>
      </c>
    </row>
    <row r="98" spans="2:65" s="1" customFormat="1" ht="16.5" customHeight="1">
      <c r="B98" s="42"/>
      <c r="C98" s="202" t="s">
        <v>87</v>
      </c>
      <c r="D98" s="202" t="s">
        <v>212</v>
      </c>
      <c r="E98" s="203" t="s">
        <v>3561</v>
      </c>
      <c r="F98" s="204" t="s">
        <v>3562</v>
      </c>
      <c r="G98" s="205" t="s">
        <v>862</v>
      </c>
      <c r="H98" s="206">
        <v>2</v>
      </c>
      <c r="I98" s="207">
        <v>6634</v>
      </c>
      <c r="J98" s="208">
        <f t="shared" si="0"/>
        <v>13268</v>
      </c>
      <c r="K98" s="204" t="s">
        <v>24</v>
      </c>
      <c r="L98" s="62"/>
      <c r="M98" s="209" t="s">
        <v>24</v>
      </c>
      <c r="N98" s="210" t="s">
        <v>49</v>
      </c>
      <c r="O98" s="43"/>
      <c r="P98" s="211">
        <f t="shared" si="1"/>
        <v>0</v>
      </c>
      <c r="Q98" s="211">
        <v>0</v>
      </c>
      <c r="R98" s="211">
        <f t="shared" si="2"/>
        <v>0</v>
      </c>
      <c r="S98" s="211">
        <v>0</v>
      </c>
      <c r="T98" s="212">
        <f t="shared" si="3"/>
        <v>0</v>
      </c>
      <c r="AR98" s="25" t="s">
        <v>93</v>
      </c>
      <c r="AT98" s="25" t="s">
        <v>212</v>
      </c>
      <c r="AU98" s="25" t="s">
        <v>87</v>
      </c>
      <c r="AY98" s="25" t="s">
        <v>210</v>
      </c>
      <c r="BE98" s="213">
        <f t="shared" si="4"/>
        <v>13268</v>
      </c>
      <c r="BF98" s="213">
        <f t="shared" si="5"/>
        <v>0</v>
      </c>
      <c r="BG98" s="213">
        <f t="shared" si="6"/>
        <v>0</v>
      </c>
      <c r="BH98" s="213">
        <f t="shared" si="7"/>
        <v>0</v>
      </c>
      <c r="BI98" s="213">
        <f t="shared" si="8"/>
        <v>0</v>
      </c>
      <c r="BJ98" s="25" t="s">
        <v>83</v>
      </c>
      <c r="BK98" s="213">
        <f t="shared" si="9"/>
        <v>13268</v>
      </c>
      <c r="BL98" s="25" t="s">
        <v>93</v>
      </c>
      <c r="BM98" s="25" t="s">
        <v>3563</v>
      </c>
    </row>
    <row r="99" spans="2:65" s="1" customFormat="1" ht="16.5" customHeight="1">
      <c r="B99" s="42"/>
      <c r="C99" s="202" t="s">
        <v>90</v>
      </c>
      <c r="D99" s="202" t="s">
        <v>212</v>
      </c>
      <c r="E99" s="203" t="s">
        <v>3564</v>
      </c>
      <c r="F99" s="204" t="s">
        <v>3565</v>
      </c>
      <c r="G99" s="205" t="s">
        <v>862</v>
      </c>
      <c r="H99" s="206">
        <v>3</v>
      </c>
      <c r="I99" s="207">
        <v>4066</v>
      </c>
      <c r="J99" s="208">
        <f t="shared" si="0"/>
        <v>12198</v>
      </c>
      <c r="K99" s="204" t="s">
        <v>24</v>
      </c>
      <c r="L99" s="62"/>
      <c r="M99" s="209" t="s">
        <v>24</v>
      </c>
      <c r="N99" s="210" t="s">
        <v>49</v>
      </c>
      <c r="O99" s="43"/>
      <c r="P99" s="211">
        <f t="shared" si="1"/>
        <v>0</v>
      </c>
      <c r="Q99" s="211">
        <v>0</v>
      </c>
      <c r="R99" s="211">
        <f t="shared" si="2"/>
        <v>0</v>
      </c>
      <c r="S99" s="211">
        <v>0</v>
      </c>
      <c r="T99" s="212">
        <f t="shared" si="3"/>
        <v>0</v>
      </c>
      <c r="AR99" s="25" t="s">
        <v>93</v>
      </c>
      <c r="AT99" s="25" t="s">
        <v>212</v>
      </c>
      <c r="AU99" s="25" t="s">
        <v>87</v>
      </c>
      <c r="AY99" s="25" t="s">
        <v>210</v>
      </c>
      <c r="BE99" s="213">
        <f t="shared" si="4"/>
        <v>12198</v>
      </c>
      <c r="BF99" s="213">
        <f t="shared" si="5"/>
        <v>0</v>
      </c>
      <c r="BG99" s="213">
        <f t="shared" si="6"/>
        <v>0</v>
      </c>
      <c r="BH99" s="213">
        <f t="shared" si="7"/>
        <v>0</v>
      </c>
      <c r="BI99" s="213">
        <f t="shared" si="8"/>
        <v>0</v>
      </c>
      <c r="BJ99" s="25" t="s">
        <v>83</v>
      </c>
      <c r="BK99" s="213">
        <f t="shared" si="9"/>
        <v>12198</v>
      </c>
      <c r="BL99" s="25" t="s">
        <v>93</v>
      </c>
      <c r="BM99" s="25" t="s">
        <v>3566</v>
      </c>
    </row>
    <row r="100" spans="2:65" s="1" customFormat="1" ht="16.5" customHeight="1">
      <c r="B100" s="42"/>
      <c r="C100" s="202" t="s">
        <v>93</v>
      </c>
      <c r="D100" s="202" t="s">
        <v>212</v>
      </c>
      <c r="E100" s="203" t="s">
        <v>3567</v>
      </c>
      <c r="F100" s="204" t="s">
        <v>3568</v>
      </c>
      <c r="G100" s="205" t="s">
        <v>862</v>
      </c>
      <c r="H100" s="206">
        <v>4</v>
      </c>
      <c r="I100" s="207">
        <v>3477.5</v>
      </c>
      <c r="J100" s="208">
        <f t="shared" si="0"/>
        <v>13910</v>
      </c>
      <c r="K100" s="204" t="s">
        <v>24</v>
      </c>
      <c r="L100" s="62"/>
      <c r="M100" s="209" t="s">
        <v>24</v>
      </c>
      <c r="N100" s="210" t="s">
        <v>49</v>
      </c>
      <c r="O100" s="43"/>
      <c r="P100" s="211">
        <f t="shared" si="1"/>
        <v>0</v>
      </c>
      <c r="Q100" s="211">
        <v>0</v>
      </c>
      <c r="R100" s="211">
        <f t="shared" si="2"/>
        <v>0</v>
      </c>
      <c r="S100" s="211">
        <v>0</v>
      </c>
      <c r="T100" s="212">
        <f t="shared" si="3"/>
        <v>0</v>
      </c>
      <c r="AR100" s="25" t="s">
        <v>93</v>
      </c>
      <c r="AT100" s="25" t="s">
        <v>212</v>
      </c>
      <c r="AU100" s="25" t="s">
        <v>87</v>
      </c>
      <c r="AY100" s="25" t="s">
        <v>210</v>
      </c>
      <c r="BE100" s="213">
        <f t="shared" si="4"/>
        <v>13910</v>
      </c>
      <c r="BF100" s="213">
        <f t="shared" si="5"/>
        <v>0</v>
      </c>
      <c r="BG100" s="213">
        <f t="shared" si="6"/>
        <v>0</v>
      </c>
      <c r="BH100" s="213">
        <f t="shared" si="7"/>
        <v>0</v>
      </c>
      <c r="BI100" s="213">
        <f t="shared" si="8"/>
        <v>0</v>
      </c>
      <c r="BJ100" s="25" t="s">
        <v>83</v>
      </c>
      <c r="BK100" s="213">
        <f t="shared" si="9"/>
        <v>13910</v>
      </c>
      <c r="BL100" s="25" t="s">
        <v>93</v>
      </c>
      <c r="BM100" s="25" t="s">
        <v>3569</v>
      </c>
    </row>
    <row r="101" spans="2:65" s="1" customFormat="1" ht="16.5" customHeight="1">
      <c r="B101" s="42"/>
      <c r="C101" s="202" t="s">
        <v>96</v>
      </c>
      <c r="D101" s="202" t="s">
        <v>212</v>
      </c>
      <c r="E101" s="203" t="s">
        <v>3570</v>
      </c>
      <c r="F101" s="204" t="s">
        <v>3571</v>
      </c>
      <c r="G101" s="205" t="s">
        <v>2994</v>
      </c>
      <c r="H101" s="206">
        <v>5</v>
      </c>
      <c r="I101" s="207">
        <v>449.4</v>
      </c>
      <c r="J101" s="208">
        <f t="shared" si="0"/>
        <v>2247</v>
      </c>
      <c r="K101" s="204" t="s">
        <v>24</v>
      </c>
      <c r="L101" s="62"/>
      <c r="M101" s="209" t="s">
        <v>24</v>
      </c>
      <c r="N101" s="210" t="s">
        <v>49</v>
      </c>
      <c r="O101" s="43"/>
      <c r="P101" s="211">
        <f t="shared" si="1"/>
        <v>0</v>
      </c>
      <c r="Q101" s="211">
        <v>0</v>
      </c>
      <c r="R101" s="211">
        <f t="shared" si="2"/>
        <v>0</v>
      </c>
      <c r="S101" s="211">
        <v>0</v>
      </c>
      <c r="T101" s="212">
        <f t="shared" si="3"/>
        <v>0</v>
      </c>
      <c r="AR101" s="25" t="s">
        <v>93</v>
      </c>
      <c r="AT101" s="25" t="s">
        <v>212</v>
      </c>
      <c r="AU101" s="25" t="s">
        <v>87</v>
      </c>
      <c r="AY101" s="25" t="s">
        <v>210</v>
      </c>
      <c r="BE101" s="213">
        <f t="shared" si="4"/>
        <v>2247</v>
      </c>
      <c r="BF101" s="213">
        <f t="shared" si="5"/>
        <v>0</v>
      </c>
      <c r="BG101" s="213">
        <f t="shared" si="6"/>
        <v>0</v>
      </c>
      <c r="BH101" s="213">
        <f t="shared" si="7"/>
        <v>0</v>
      </c>
      <c r="BI101" s="213">
        <f t="shared" si="8"/>
        <v>0</v>
      </c>
      <c r="BJ101" s="25" t="s">
        <v>83</v>
      </c>
      <c r="BK101" s="213">
        <f t="shared" si="9"/>
        <v>2247</v>
      </c>
      <c r="BL101" s="25" t="s">
        <v>93</v>
      </c>
      <c r="BM101" s="25" t="s">
        <v>3572</v>
      </c>
    </row>
    <row r="102" spans="2:65" s="1" customFormat="1" ht="16.5" customHeight="1">
      <c r="B102" s="42"/>
      <c r="C102" s="202" t="s">
        <v>99</v>
      </c>
      <c r="D102" s="202" t="s">
        <v>212</v>
      </c>
      <c r="E102" s="203" t="s">
        <v>3573</v>
      </c>
      <c r="F102" s="204" t="s">
        <v>3574</v>
      </c>
      <c r="G102" s="205" t="s">
        <v>2994</v>
      </c>
      <c r="H102" s="206">
        <v>6</v>
      </c>
      <c r="I102" s="207">
        <v>69.599999999999994</v>
      </c>
      <c r="J102" s="208">
        <f t="shared" si="0"/>
        <v>417.6</v>
      </c>
      <c r="K102" s="204" t="s">
        <v>24</v>
      </c>
      <c r="L102" s="62"/>
      <c r="M102" s="209" t="s">
        <v>24</v>
      </c>
      <c r="N102" s="210" t="s">
        <v>49</v>
      </c>
      <c r="O102" s="43"/>
      <c r="P102" s="211">
        <f t="shared" si="1"/>
        <v>0</v>
      </c>
      <c r="Q102" s="211">
        <v>0</v>
      </c>
      <c r="R102" s="211">
        <f t="shared" si="2"/>
        <v>0</v>
      </c>
      <c r="S102" s="211">
        <v>0</v>
      </c>
      <c r="T102" s="212">
        <f t="shared" si="3"/>
        <v>0</v>
      </c>
      <c r="AR102" s="25" t="s">
        <v>93</v>
      </c>
      <c r="AT102" s="25" t="s">
        <v>212</v>
      </c>
      <c r="AU102" s="25" t="s">
        <v>87</v>
      </c>
      <c r="AY102" s="25" t="s">
        <v>210</v>
      </c>
      <c r="BE102" s="213">
        <f t="shared" si="4"/>
        <v>417.6</v>
      </c>
      <c r="BF102" s="213">
        <f t="shared" si="5"/>
        <v>0</v>
      </c>
      <c r="BG102" s="213">
        <f t="shared" si="6"/>
        <v>0</v>
      </c>
      <c r="BH102" s="213">
        <f t="shared" si="7"/>
        <v>0</v>
      </c>
      <c r="BI102" s="213">
        <f t="shared" si="8"/>
        <v>0</v>
      </c>
      <c r="BJ102" s="25" t="s">
        <v>83</v>
      </c>
      <c r="BK102" s="213">
        <f t="shared" si="9"/>
        <v>417.6</v>
      </c>
      <c r="BL102" s="25" t="s">
        <v>93</v>
      </c>
      <c r="BM102" s="25" t="s">
        <v>3575</v>
      </c>
    </row>
    <row r="103" spans="2:65" s="1" customFormat="1" ht="16.5" customHeight="1">
      <c r="B103" s="42"/>
      <c r="C103" s="202" t="s">
        <v>102</v>
      </c>
      <c r="D103" s="202" t="s">
        <v>212</v>
      </c>
      <c r="E103" s="203" t="s">
        <v>3576</v>
      </c>
      <c r="F103" s="204" t="s">
        <v>3577</v>
      </c>
      <c r="G103" s="205" t="s">
        <v>862</v>
      </c>
      <c r="H103" s="206">
        <v>7</v>
      </c>
      <c r="I103" s="207">
        <v>11235</v>
      </c>
      <c r="J103" s="208">
        <f t="shared" si="0"/>
        <v>78645</v>
      </c>
      <c r="K103" s="204" t="s">
        <v>24</v>
      </c>
      <c r="L103" s="62"/>
      <c r="M103" s="209" t="s">
        <v>24</v>
      </c>
      <c r="N103" s="210" t="s">
        <v>49</v>
      </c>
      <c r="O103" s="43"/>
      <c r="P103" s="211">
        <f t="shared" si="1"/>
        <v>0</v>
      </c>
      <c r="Q103" s="211">
        <v>0</v>
      </c>
      <c r="R103" s="211">
        <f t="shared" si="2"/>
        <v>0</v>
      </c>
      <c r="S103" s="211">
        <v>0</v>
      </c>
      <c r="T103" s="212">
        <f t="shared" si="3"/>
        <v>0</v>
      </c>
      <c r="AR103" s="25" t="s">
        <v>93</v>
      </c>
      <c r="AT103" s="25" t="s">
        <v>212</v>
      </c>
      <c r="AU103" s="25" t="s">
        <v>87</v>
      </c>
      <c r="AY103" s="25" t="s">
        <v>210</v>
      </c>
      <c r="BE103" s="213">
        <f t="shared" si="4"/>
        <v>78645</v>
      </c>
      <c r="BF103" s="213">
        <f t="shared" si="5"/>
        <v>0</v>
      </c>
      <c r="BG103" s="213">
        <f t="shared" si="6"/>
        <v>0</v>
      </c>
      <c r="BH103" s="213">
        <f t="shared" si="7"/>
        <v>0</v>
      </c>
      <c r="BI103" s="213">
        <f t="shared" si="8"/>
        <v>0</v>
      </c>
      <c r="BJ103" s="25" t="s">
        <v>83</v>
      </c>
      <c r="BK103" s="213">
        <f t="shared" si="9"/>
        <v>78645</v>
      </c>
      <c r="BL103" s="25" t="s">
        <v>93</v>
      </c>
      <c r="BM103" s="25" t="s">
        <v>3578</v>
      </c>
    </row>
    <row r="104" spans="2:65" s="1" customFormat="1" ht="16.5" customHeight="1">
      <c r="B104" s="42"/>
      <c r="C104" s="202" t="s">
        <v>119</v>
      </c>
      <c r="D104" s="202" t="s">
        <v>212</v>
      </c>
      <c r="E104" s="203" t="s">
        <v>3579</v>
      </c>
      <c r="F104" s="204" t="s">
        <v>3580</v>
      </c>
      <c r="G104" s="205" t="s">
        <v>2994</v>
      </c>
      <c r="H104" s="206">
        <v>8</v>
      </c>
      <c r="I104" s="207">
        <v>107</v>
      </c>
      <c r="J104" s="208">
        <f t="shared" si="0"/>
        <v>856</v>
      </c>
      <c r="K104" s="204" t="s">
        <v>24</v>
      </c>
      <c r="L104" s="62"/>
      <c r="M104" s="209" t="s">
        <v>24</v>
      </c>
      <c r="N104" s="210" t="s">
        <v>49</v>
      </c>
      <c r="O104" s="43"/>
      <c r="P104" s="211">
        <f t="shared" si="1"/>
        <v>0</v>
      </c>
      <c r="Q104" s="211">
        <v>0</v>
      </c>
      <c r="R104" s="211">
        <f t="shared" si="2"/>
        <v>0</v>
      </c>
      <c r="S104" s="211">
        <v>0</v>
      </c>
      <c r="T104" s="212">
        <f t="shared" si="3"/>
        <v>0</v>
      </c>
      <c r="AR104" s="25" t="s">
        <v>93</v>
      </c>
      <c r="AT104" s="25" t="s">
        <v>212</v>
      </c>
      <c r="AU104" s="25" t="s">
        <v>87</v>
      </c>
      <c r="AY104" s="25" t="s">
        <v>210</v>
      </c>
      <c r="BE104" s="213">
        <f t="shared" si="4"/>
        <v>856</v>
      </c>
      <c r="BF104" s="213">
        <f t="shared" si="5"/>
        <v>0</v>
      </c>
      <c r="BG104" s="213">
        <f t="shared" si="6"/>
        <v>0</v>
      </c>
      <c r="BH104" s="213">
        <f t="shared" si="7"/>
        <v>0</v>
      </c>
      <c r="BI104" s="213">
        <f t="shared" si="8"/>
        <v>0</v>
      </c>
      <c r="BJ104" s="25" t="s">
        <v>83</v>
      </c>
      <c r="BK104" s="213">
        <f t="shared" si="9"/>
        <v>856</v>
      </c>
      <c r="BL104" s="25" t="s">
        <v>93</v>
      </c>
      <c r="BM104" s="25" t="s">
        <v>3581</v>
      </c>
    </row>
    <row r="105" spans="2:65" s="1" customFormat="1" ht="25.5" customHeight="1">
      <c r="B105" s="42"/>
      <c r="C105" s="202" t="s">
        <v>122</v>
      </c>
      <c r="D105" s="202" t="s">
        <v>212</v>
      </c>
      <c r="E105" s="203" t="s">
        <v>3582</v>
      </c>
      <c r="F105" s="204" t="s">
        <v>3583</v>
      </c>
      <c r="G105" s="205" t="s">
        <v>215</v>
      </c>
      <c r="H105" s="206">
        <v>9</v>
      </c>
      <c r="I105" s="207">
        <v>1337.5</v>
      </c>
      <c r="J105" s="208">
        <f t="shared" si="0"/>
        <v>12037.5</v>
      </c>
      <c r="K105" s="204" t="s">
        <v>24</v>
      </c>
      <c r="L105" s="62"/>
      <c r="M105" s="209" t="s">
        <v>24</v>
      </c>
      <c r="N105" s="277" t="s">
        <v>49</v>
      </c>
      <c r="O105" s="278"/>
      <c r="P105" s="279">
        <f t="shared" si="1"/>
        <v>0</v>
      </c>
      <c r="Q105" s="279">
        <v>0</v>
      </c>
      <c r="R105" s="279">
        <f t="shared" si="2"/>
        <v>0</v>
      </c>
      <c r="S105" s="279">
        <v>0</v>
      </c>
      <c r="T105" s="280">
        <f t="shared" si="3"/>
        <v>0</v>
      </c>
      <c r="AR105" s="25" t="s">
        <v>93</v>
      </c>
      <c r="AT105" s="25" t="s">
        <v>212</v>
      </c>
      <c r="AU105" s="25" t="s">
        <v>87</v>
      </c>
      <c r="AY105" s="25" t="s">
        <v>210</v>
      </c>
      <c r="BE105" s="213">
        <f t="shared" si="4"/>
        <v>12037.5</v>
      </c>
      <c r="BF105" s="213">
        <f t="shared" si="5"/>
        <v>0</v>
      </c>
      <c r="BG105" s="213">
        <f t="shared" si="6"/>
        <v>0</v>
      </c>
      <c r="BH105" s="213">
        <f t="shared" si="7"/>
        <v>0</v>
      </c>
      <c r="BI105" s="213">
        <f t="shared" si="8"/>
        <v>0</v>
      </c>
      <c r="BJ105" s="25" t="s">
        <v>83</v>
      </c>
      <c r="BK105" s="213">
        <f t="shared" si="9"/>
        <v>12037.5</v>
      </c>
      <c r="BL105" s="25" t="s">
        <v>93</v>
      </c>
      <c r="BM105" s="25" t="s">
        <v>3584</v>
      </c>
    </row>
    <row r="106" spans="2:65" s="1" customFormat="1" ht="6.95" customHeight="1">
      <c r="B106" s="57"/>
      <c r="C106" s="58"/>
      <c r="D106" s="58"/>
      <c r="E106" s="58"/>
      <c r="F106" s="58"/>
      <c r="G106" s="58"/>
      <c r="H106" s="58"/>
      <c r="I106" s="149"/>
      <c r="J106" s="58"/>
      <c r="K106" s="58"/>
      <c r="L106" s="62"/>
    </row>
  </sheetData>
  <sheetProtection algorithmName="SHA-512" hashValue="O6U4sJl1HVdTw2tjG3iRiGf6g1E+BL9B18u3oEzv26Wdz7Il3CjbGg8xgiTBp3NW66buTWIcehfhgYkyLxvHuw==" saltValue="So3Tb9WJttfmgAK4UDgXLApIITsyIA+5nMUKcBORcMWEJ064y38TTwkST13f8sXsHJfA8wv+hPB13PBejy3zhw==" spinCount="100000" sheet="1" objects="1" scenarios="1" formatColumns="0" formatRows="0" autoFilter="0"/>
  <autoFilter ref="C83:K105" xr:uid="{00000000-0009-0000-0000-000009000000}"/>
  <mergeCells count="13">
    <mergeCell ref="E76:H76"/>
    <mergeCell ref="G1:H1"/>
    <mergeCell ref="L2:V2"/>
    <mergeCell ref="E49:H49"/>
    <mergeCell ref="E51:H51"/>
    <mergeCell ref="J55:J56"/>
    <mergeCell ref="E72:H72"/>
    <mergeCell ref="E74:H74"/>
    <mergeCell ref="E7:H7"/>
    <mergeCell ref="E9:H9"/>
    <mergeCell ref="E11:H11"/>
    <mergeCell ref="E26:H26"/>
    <mergeCell ref="E47:H47"/>
  </mergeCells>
  <hyperlinks>
    <hyperlink ref="F1:G1" location="C2" display="1) Krycí list soupisu" xr:uid="{00000000-0004-0000-0900-000000000000}"/>
    <hyperlink ref="G1:H1" location="C58" display="2) Rekapitulace" xr:uid="{00000000-0004-0000-0900-000001000000}"/>
    <hyperlink ref="J1" location="C83" display="3) Soupis prací" xr:uid="{00000000-0004-0000-0900-000002000000}"/>
    <hyperlink ref="L1:V1" location="'Rekapitulace stavby'!C2" display="Rekapitulace stavby" xr:uid="{00000000-0004-0000-09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R124"/>
  <sheetViews>
    <sheetView showGridLines="0" workbookViewId="0">
      <pane ySplit="1" topLeftCell="A57" activePane="bottomLeft" state="frozen"/>
      <selection pane="bottomLeft" activeCell="I124" sqref="I12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113</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3585</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ROUND(J90,2)</f>
        <v>73193.2</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ROUND(SUM(BE90:BE123), 2)</f>
        <v>73193.2</v>
      </c>
      <c r="G32" s="43"/>
      <c r="H32" s="43"/>
      <c r="I32" s="141">
        <v>0.21</v>
      </c>
      <c r="J32" s="140">
        <f>ROUND(ROUND((SUM(BE90:BE123)), 2)*I32, 2)</f>
        <v>15370.57</v>
      </c>
      <c r="K32" s="46"/>
    </row>
    <row r="33" spans="2:11" s="1" customFormat="1" ht="14.45" customHeight="1">
      <c r="B33" s="42"/>
      <c r="C33" s="43"/>
      <c r="D33" s="43"/>
      <c r="E33" s="50" t="s">
        <v>50</v>
      </c>
      <c r="F33" s="140">
        <f>ROUND(SUM(BF90:BF123), 2)</f>
        <v>0</v>
      </c>
      <c r="G33" s="43"/>
      <c r="H33" s="43"/>
      <c r="I33" s="141">
        <v>0.15</v>
      </c>
      <c r="J33" s="140">
        <f>ROUND(ROUND((SUM(BF90:BF123)), 2)*I33, 2)</f>
        <v>0</v>
      </c>
      <c r="K33" s="46"/>
    </row>
    <row r="34" spans="2:11" s="1" customFormat="1" ht="14.45" hidden="1" customHeight="1">
      <c r="B34" s="42"/>
      <c r="C34" s="43"/>
      <c r="D34" s="43"/>
      <c r="E34" s="50" t="s">
        <v>51</v>
      </c>
      <c r="F34" s="140">
        <f>ROUND(SUM(BG90:BG123), 2)</f>
        <v>0</v>
      </c>
      <c r="G34" s="43"/>
      <c r="H34" s="43"/>
      <c r="I34" s="141">
        <v>0.21</v>
      </c>
      <c r="J34" s="140">
        <v>0</v>
      </c>
      <c r="K34" s="46"/>
    </row>
    <row r="35" spans="2:11" s="1" customFormat="1" ht="14.45" hidden="1" customHeight="1">
      <c r="B35" s="42"/>
      <c r="C35" s="43"/>
      <c r="D35" s="43"/>
      <c r="E35" s="50" t="s">
        <v>52</v>
      </c>
      <c r="F35" s="140">
        <f>ROUND(SUM(BH90:BH123), 2)</f>
        <v>0</v>
      </c>
      <c r="G35" s="43"/>
      <c r="H35" s="43"/>
      <c r="I35" s="141">
        <v>0.15</v>
      </c>
      <c r="J35" s="140">
        <v>0</v>
      </c>
      <c r="K35" s="46"/>
    </row>
    <row r="36" spans="2:11" s="1" customFormat="1" ht="14.45" hidden="1" customHeight="1">
      <c r="B36" s="42"/>
      <c r="C36" s="43"/>
      <c r="D36" s="43"/>
      <c r="E36" s="50" t="s">
        <v>53</v>
      </c>
      <c r="F36" s="140">
        <f>ROUND(SUM(BI90:BI123),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88563.76999999999</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4 - Domácí telefon-bytová část</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J90</f>
        <v>73193.2</v>
      </c>
      <c r="K60" s="46"/>
      <c r="AU60" s="25" t="s">
        <v>166</v>
      </c>
    </row>
    <row r="61" spans="2:47" s="8" customFormat="1" ht="24.95" customHeight="1">
      <c r="B61" s="159"/>
      <c r="C61" s="160"/>
      <c r="D61" s="161" t="s">
        <v>3586</v>
      </c>
      <c r="E61" s="162"/>
      <c r="F61" s="162"/>
      <c r="G61" s="162"/>
      <c r="H61" s="162"/>
      <c r="I61" s="163"/>
      <c r="J61" s="164">
        <f>J91</f>
        <v>73193.2</v>
      </c>
      <c r="K61" s="165"/>
    </row>
    <row r="62" spans="2:47" s="9" customFormat="1" ht="19.899999999999999" customHeight="1">
      <c r="B62" s="166"/>
      <c r="C62" s="167"/>
      <c r="D62" s="168" t="s">
        <v>3587</v>
      </c>
      <c r="E62" s="169"/>
      <c r="F62" s="169"/>
      <c r="G62" s="169"/>
      <c r="H62" s="169"/>
      <c r="I62" s="170"/>
      <c r="J62" s="171">
        <f>J92</f>
        <v>73193.2</v>
      </c>
      <c r="K62" s="172"/>
    </row>
    <row r="63" spans="2:47" s="9" customFormat="1" ht="14.85" customHeight="1">
      <c r="B63" s="166"/>
      <c r="C63" s="167"/>
      <c r="D63" s="168" t="s">
        <v>3588</v>
      </c>
      <c r="E63" s="169"/>
      <c r="F63" s="169"/>
      <c r="G63" s="169"/>
      <c r="H63" s="169"/>
      <c r="I63" s="170"/>
      <c r="J63" s="171">
        <f>J93</f>
        <v>9597.9000000000015</v>
      </c>
      <c r="K63" s="172"/>
    </row>
    <row r="64" spans="2:47" s="9" customFormat="1" ht="14.85" customHeight="1">
      <c r="B64" s="166"/>
      <c r="C64" s="167"/>
      <c r="D64" s="168" t="s">
        <v>3589</v>
      </c>
      <c r="E64" s="169"/>
      <c r="F64" s="169"/>
      <c r="G64" s="169"/>
      <c r="H64" s="169"/>
      <c r="I64" s="170"/>
      <c r="J64" s="171">
        <f>J99</f>
        <v>1690.6</v>
      </c>
      <c r="K64" s="172"/>
    </row>
    <row r="65" spans="2:12" s="9" customFormat="1" ht="14.85" customHeight="1">
      <c r="B65" s="166"/>
      <c r="C65" s="167"/>
      <c r="D65" s="168" t="s">
        <v>3590</v>
      </c>
      <c r="E65" s="169"/>
      <c r="F65" s="169"/>
      <c r="G65" s="169"/>
      <c r="H65" s="169"/>
      <c r="I65" s="170"/>
      <c r="J65" s="171">
        <f>J101</f>
        <v>11085.199999999999</v>
      </c>
      <c r="K65" s="172"/>
    </row>
    <row r="66" spans="2:12" s="9" customFormat="1" ht="14.85" customHeight="1">
      <c r="B66" s="166"/>
      <c r="C66" s="167"/>
      <c r="D66" s="168" t="s">
        <v>3591</v>
      </c>
      <c r="E66" s="169"/>
      <c r="F66" s="169"/>
      <c r="G66" s="169"/>
      <c r="H66" s="169"/>
      <c r="I66" s="170"/>
      <c r="J66" s="171">
        <f>J105</f>
        <v>10850.5</v>
      </c>
      <c r="K66" s="172"/>
    </row>
    <row r="67" spans="2:12" s="9" customFormat="1" ht="14.85" customHeight="1">
      <c r="B67" s="166"/>
      <c r="C67" s="167"/>
      <c r="D67" s="168" t="s">
        <v>3592</v>
      </c>
      <c r="E67" s="169"/>
      <c r="F67" s="169"/>
      <c r="G67" s="169"/>
      <c r="H67" s="169"/>
      <c r="I67" s="170"/>
      <c r="J67" s="171">
        <f>J109</f>
        <v>14824</v>
      </c>
      <c r="K67" s="172"/>
    </row>
    <row r="68" spans="2:12" s="9" customFormat="1" ht="14.85" customHeight="1">
      <c r="B68" s="166"/>
      <c r="C68" s="167"/>
      <c r="D68" s="168" t="s">
        <v>3593</v>
      </c>
      <c r="E68" s="169"/>
      <c r="F68" s="169"/>
      <c r="G68" s="169"/>
      <c r="H68" s="169"/>
      <c r="I68" s="170"/>
      <c r="J68" s="171">
        <f>J117</f>
        <v>25145</v>
      </c>
      <c r="K68" s="172"/>
    </row>
    <row r="69" spans="2:12" s="1" customFormat="1" ht="21.75" customHeight="1">
      <c r="B69" s="42"/>
      <c r="C69" s="43"/>
      <c r="D69" s="43"/>
      <c r="E69" s="43"/>
      <c r="F69" s="43"/>
      <c r="G69" s="43"/>
      <c r="H69" s="43"/>
      <c r="I69" s="128"/>
      <c r="J69" s="43"/>
      <c r="K69" s="46"/>
    </row>
    <row r="70" spans="2:12" s="1" customFormat="1" ht="6.95" customHeight="1">
      <c r="B70" s="57"/>
      <c r="C70" s="58"/>
      <c r="D70" s="58"/>
      <c r="E70" s="58"/>
      <c r="F70" s="58"/>
      <c r="G70" s="58"/>
      <c r="H70" s="58"/>
      <c r="I70" s="149"/>
      <c r="J70" s="58"/>
      <c r="K70" s="59"/>
    </row>
    <row r="74" spans="2:12" s="1" customFormat="1" ht="6.95" customHeight="1">
      <c r="B74" s="60"/>
      <c r="C74" s="61"/>
      <c r="D74" s="61"/>
      <c r="E74" s="61"/>
      <c r="F74" s="61"/>
      <c r="G74" s="61"/>
      <c r="H74" s="61"/>
      <c r="I74" s="152"/>
      <c r="J74" s="61"/>
      <c r="K74" s="61"/>
      <c r="L74" s="62"/>
    </row>
    <row r="75" spans="2:12" s="1" customFormat="1" ht="36.950000000000003" customHeight="1">
      <c r="B75" s="42"/>
      <c r="C75" s="63" t="s">
        <v>194</v>
      </c>
      <c r="D75" s="64"/>
      <c r="E75" s="64"/>
      <c r="F75" s="64"/>
      <c r="G75" s="64"/>
      <c r="H75" s="64"/>
      <c r="I75" s="173"/>
      <c r="J75" s="64"/>
      <c r="K75" s="64"/>
      <c r="L75" s="62"/>
    </row>
    <row r="76" spans="2:12" s="1" customFormat="1" ht="6.95" customHeight="1">
      <c r="B76" s="42"/>
      <c r="C76" s="64"/>
      <c r="D76" s="64"/>
      <c r="E76" s="64"/>
      <c r="F76" s="64"/>
      <c r="G76" s="64"/>
      <c r="H76" s="64"/>
      <c r="I76" s="173"/>
      <c r="J76" s="64"/>
      <c r="K76" s="64"/>
      <c r="L76" s="62"/>
    </row>
    <row r="77" spans="2:12" s="1" customFormat="1" ht="14.45" customHeight="1">
      <c r="B77" s="42"/>
      <c r="C77" s="66" t="s">
        <v>18</v>
      </c>
      <c r="D77" s="64"/>
      <c r="E77" s="64"/>
      <c r="F77" s="64"/>
      <c r="G77" s="64"/>
      <c r="H77" s="64"/>
      <c r="I77" s="173"/>
      <c r="J77" s="64"/>
      <c r="K77" s="64"/>
      <c r="L77" s="62"/>
    </row>
    <row r="78" spans="2:12" s="1" customFormat="1" ht="16.5" customHeight="1">
      <c r="B78" s="42"/>
      <c r="C78" s="64"/>
      <c r="D78" s="64"/>
      <c r="E78" s="406" t="str">
        <f>E7</f>
        <v>Rekonstrukce bytového domu (použita tatabáze URS 2017)</v>
      </c>
      <c r="F78" s="407"/>
      <c r="G78" s="407"/>
      <c r="H78" s="407"/>
      <c r="I78" s="173"/>
      <c r="J78" s="64"/>
      <c r="K78" s="64"/>
      <c r="L78" s="62"/>
    </row>
    <row r="79" spans="2:12" ht="15">
      <c r="B79" s="29"/>
      <c r="C79" s="66" t="s">
        <v>156</v>
      </c>
      <c r="D79" s="281"/>
      <c r="E79" s="281"/>
      <c r="F79" s="281"/>
      <c r="G79" s="281"/>
      <c r="H79" s="281"/>
      <c r="J79" s="281"/>
      <c r="K79" s="281"/>
      <c r="L79" s="282"/>
    </row>
    <row r="80" spans="2:12" s="1" customFormat="1" ht="16.5" customHeight="1">
      <c r="B80" s="42"/>
      <c r="C80" s="64"/>
      <c r="D80" s="64"/>
      <c r="E80" s="406" t="s">
        <v>3110</v>
      </c>
      <c r="F80" s="408"/>
      <c r="G80" s="408"/>
      <c r="H80" s="408"/>
      <c r="I80" s="173"/>
      <c r="J80" s="64"/>
      <c r="K80" s="64"/>
      <c r="L80" s="62"/>
    </row>
    <row r="81" spans="2:65" s="1" customFormat="1" ht="14.45" customHeight="1">
      <c r="B81" s="42"/>
      <c r="C81" s="66" t="s">
        <v>3111</v>
      </c>
      <c r="D81" s="64"/>
      <c r="E81" s="64"/>
      <c r="F81" s="64"/>
      <c r="G81" s="64"/>
      <c r="H81" s="64"/>
      <c r="I81" s="173"/>
      <c r="J81" s="64"/>
      <c r="K81" s="64"/>
      <c r="L81" s="62"/>
    </row>
    <row r="82" spans="2:65" s="1" customFormat="1" ht="17.25" customHeight="1">
      <c r="B82" s="42"/>
      <c r="C82" s="64"/>
      <c r="D82" s="64"/>
      <c r="E82" s="381" t="str">
        <f>E11</f>
        <v>4 - Domácí telefon-bytová část</v>
      </c>
      <c r="F82" s="408"/>
      <c r="G82" s="408"/>
      <c r="H82" s="408"/>
      <c r="I82" s="173"/>
      <c r="J82" s="64"/>
      <c r="K82" s="64"/>
      <c r="L82" s="62"/>
    </row>
    <row r="83" spans="2:65" s="1" customFormat="1" ht="6.95" customHeight="1">
      <c r="B83" s="42"/>
      <c r="C83" s="64"/>
      <c r="D83" s="64"/>
      <c r="E83" s="64"/>
      <c r="F83" s="64"/>
      <c r="G83" s="64"/>
      <c r="H83" s="64"/>
      <c r="I83" s="173"/>
      <c r="J83" s="64"/>
      <c r="K83" s="64"/>
      <c r="L83" s="62"/>
    </row>
    <row r="84" spans="2:65" s="1" customFormat="1" ht="18" customHeight="1">
      <c r="B84" s="42"/>
      <c r="C84" s="66" t="s">
        <v>25</v>
      </c>
      <c r="D84" s="64"/>
      <c r="E84" s="64"/>
      <c r="F84" s="174" t="str">
        <f>F14</f>
        <v>Na Františku 253/9,Lysá nad Labem.p.p.č.297/1</v>
      </c>
      <c r="G84" s="64"/>
      <c r="H84" s="64"/>
      <c r="I84" s="175" t="s">
        <v>27</v>
      </c>
      <c r="J84" s="74" t="str">
        <f>IF(J14="","",J14)</f>
        <v>15. 12. 2016</v>
      </c>
      <c r="K84" s="64"/>
      <c r="L84" s="62"/>
    </row>
    <row r="85" spans="2:65" s="1" customFormat="1" ht="6.95" customHeight="1">
      <c r="B85" s="42"/>
      <c r="C85" s="64"/>
      <c r="D85" s="64"/>
      <c r="E85" s="64"/>
      <c r="F85" s="64"/>
      <c r="G85" s="64"/>
      <c r="H85" s="64"/>
      <c r="I85" s="173"/>
      <c r="J85" s="64"/>
      <c r="K85" s="64"/>
      <c r="L85" s="62"/>
    </row>
    <row r="86" spans="2:65" s="1" customFormat="1" ht="15">
      <c r="B86" s="42"/>
      <c r="C86" s="66" t="s">
        <v>29</v>
      </c>
      <c r="D86" s="64"/>
      <c r="E86" s="64"/>
      <c r="F86" s="174" t="str">
        <f>E17</f>
        <v>Město Lysá n.L.,Husovo nám.23,</v>
      </c>
      <c r="G86" s="64"/>
      <c r="H86" s="64"/>
      <c r="I86" s="175" t="s">
        <v>37</v>
      </c>
      <c r="J86" s="174" t="str">
        <f>E23</f>
        <v>AGORA s,arch astaveb atelier s .r.o. Liberec</v>
      </c>
      <c r="K86" s="64"/>
      <c r="L86" s="62"/>
    </row>
    <row r="87" spans="2:65" s="1" customFormat="1" ht="14.45" customHeight="1">
      <c r="B87" s="42"/>
      <c r="C87" s="66" t="s">
        <v>35</v>
      </c>
      <c r="D87" s="64"/>
      <c r="E87" s="64"/>
      <c r="F87" s="174" t="str">
        <f>IF(E20="","",E20)</f>
        <v/>
      </c>
      <c r="G87" s="64"/>
      <c r="H87" s="64"/>
      <c r="I87" s="173"/>
      <c r="J87" s="64"/>
      <c r="K87" s="64"/>
      <c r="L87" s="62"/>
    </row>
    <row r="88" spans="2:65" s="1" customFormat="1" ht="10.35" customHeight="1">
      <c r="B88" s="42"/>
      <c r="C88" s="64"/>
      <c r="D88" s="64"/>
      <c r="E88" s="64"/>
      <c r="F88" s="64"/>
      <c r="G88" s="64"/>
      <c r="H88" s="64"/>
      <c r="I88" s="173"/>
      <c r="J88" s="64"/>
      <c r="K88" s="64"/>
      <c r="L88" s="62"/>
    </row>
    <row r="89" spans="2:65" s="10" customFormat="1" ht="29.25" customHeight="1">
      <c r="B89" s="176"/>
      <c r="C89" s="177" t="s">
        <v>195</v>
      </c>
      <c r="D89" s="178" t="s">
        <v>63</v>
      </c>
      <c r="E89" s="178" t="s">
        <v>59</v>
      </c>
      <c r="F89" s="178" t="s">
        <v>196</v>
      </c>
      <c r="G89" s="178" t="s">
        <v>197</v>
      </c>
      <c r="H89" s="178" t="s">
        <v>198</v>
      </c>
      <c r="I89" s="179" t="s">
        <v>199</v>
      </c>
      <c r="J89" s="178" t="s">
        <v>164</v>
      </c>
      <c r="K89" s="180" t="s">
        <v>200</v>
      </c>
      <c r="L89" s="181"/>
      <c r="M89" s="82" t="s">
        <v>201</v>
      </c>
      <c r="N89" s="83" t="s">
        <v>48</v>
      </c>
      <c r="O89" s="83" t="s">
        <v>202</v>
      </c>
      <c r="P89" s="83" t="s">
        <v>203</v>
      </c>
      <c r="Q89" s="83" t="s">
        <v>204</v>
      </c>
      <c r="R89" s="83" t="s">
        <v>205</v>
      </c>
      <c r="S89" s="83" t="s">
        <v>206</v>
      </c>
      <c r="T89" s="84" t="s">
        <v>207</v>
      </c>
    </row>
    <row r="90" spans="2:65" s="1" customFormat="1" ht="29.25" customHeight="1">
      <c r="B90" s="42"/>
      <c r="C90" s="88" t="s">
        <v>165</v>
      </c>
      <c r="D90" s="64"/>
      <c r="E90" s="64"/>
      <c r="F90" s="64"/>
      <c r="G90" s="64"/>
      <c r="H90" s="64"/>
      <c r="I90" s="173"/>
      <c r="J90" s="182">
        <f>BK90</f>
        <v>73193.2</v>
      </c>
      <c r="K90" s="64"/>
      <c r="L90" s="62"/>
      <c r="M90" s="85"/>
      <c r="N90" s="86"/>
      <c r="O90" s="86"/>
      <c r="P90" s="183">
        <f>P91</f>
        <v>0</v>
      </c>
      <c r="Q90" s="86"/>
      <c r="R90" s="183">
        <f>R91</f>
        <v>0</v>
      </c>
      <c r="S90" s="86"/>
      <c r="T90" s="184">
        <f>T91</f>
        <v>0</v>
      </c>
      <c r="AT90" s="25" t="s">
        <v>77</v>
      </c>
      <c r="AU90" s="25" t="s">
        <v>166</v>
      </c>
      <c r="BK90" s="185">
        <f>BK91</f>
        <v>73193.2</v>
      </c>
    </row>
    <row r="91" spans="2:65" s="11" customFormat="1" ht="37.35" customHeight="1">
      <c r="B91" s="186"/>
      <c r="C91" s="187"/>
      <c r="D91" s="188" t="s">
        <v>77</v>
      </c>
      <c r="E91" s="189" t="s">
        <v>2756</v>
      </c>
      <c r="F91" s="189" t="s">
        <v>3594</v>
      </c>
      <c r="G91" s="187"/>
      <c r="H91" s="187"/>
      <c r="I91" s="190"/>
      <c r="J91" s="191">
        <f>BK91</f>
        <v>73193.2</v>
      </c>
      <c r="K91" s="187"/>
      <c r="L91" s="192"/>
      <c r="M91" s="193"/>
      <c r="N91" s="194"/>
      <c r="O91" s="194"/>
      <c r="P91" s="195">
        <f>P92</f>
        <v>0</v>
      </c>
      <c r="Q91" s="194"/>
      <c r="R91" s="195">
        <f>R92</f>
        <v>0</v>
      </c>
      <c r="S91" s="194"/>
      <c r="T91" s="196">
        <f>T92</f>
        <v>0</v>
      </c>
      <c r="AR91" s="197" t="s">
        <v>90</v>
      </c>
      <c r="AT91" s="198" t="s">
        <v>77</v>
      </c>
      <c r="AU91" s="198" t="s">
        <v>78</v>
      </c>
      <c r="AY91" s="197" t="s">
        <v>210</v>
      </c>
      <c r="BK91" s="199">
        <f>BK92</f>
        <v>73193.2</v>
      </c>
    </row>
    <row r="92" spans="2:65" s="11" customFormat="1" ht="19.899999999999999" customHeight="1">
      <c r="B92" s="186"/>
      <c r="C92" s="187"/>
      <c r="D92" s="188" t="s">
        <v>77</v>
      </c>
      <c r="E92" s="200" t="s">
        <v>3533</v>
      </c>
      <c r="F92" s="200" t="s">
        <v>3595</v>
      </c>
      <c r="G92" s="187"/>
      <c r="H92" s="187"/>
      <c r="I92" s="190"/>
      <c r="J92" s="201">
        <f>BK92</f>
        <v>73193.2</v>
      </c>
      <c r="K92" s="187"/>
      <c r="L92" s="192"/>
      <c r="M92" s="193"/>
      <c r="N92" s="194"/>
      <c r="O92" s="194"/>
      <c r="P92" s="195">
        <f>P93+P99+P101+P105+P109+P117</f>
        <v>0</v>
      </c>
      <c r="Q92" s="194"/>
      <c r="R92" s="195">
        <f>R93+R99+R101+R105+R109+R117</f>
        <v>0</v>
      </c>
      <c r="S92" s="194"/>
      <c r="T92" s="196">
        <f>T93+T99+T101+T105+T109+T117</f>
        <v>0</v>
      </c>
      <c r="AR92" s="197" t="s">
        <v>90</v>
      </c>
      <c r="AT92" s="198" t="s">
        <v>77</v>
      </c>
      <c r="AU92" s="198" t="s">
        <v>83</v>
      </c>
      <c r="AY92" s="197" t="s">
        <v>210</v>
      </c>
      <c r="BK92" s="199">
        <f>BK93+BK99+BK101+BK105+BK109+BK117</f>
        <v>73193.2</v>
      </c>
    </row>
    <row r="93" spans="2:65" s="11" customFormat="1" ht="14.85" customHeight="1">
      <c r="B93" s="186"/>
      <c r="C93" s="187"/>
      <c r="D93" s="188" t="s">
        <v>77</v>
      </c>
      <c r="E93" s="200" t="s">
        <v>3596</v>
      </c>
      <c r="F93" s="200" t="s">
        <v>3597</v>
      </c>
      <c r="G93" s="187"/>
      <c r="H93" s="187"/>
      <c r="I93" s="190"/>
      <c r="J93" s="201">
        <f>BK93</f>
        <v>9597.9000000000015</v>
      </c>
      <c r="K93" s="187"/>
      <c r="L93" s="192"/>
      <c r="M93" s="193"/>
      <c r="N93" s="194"/>
      <c r="O93" s="194"/>
      <c r="P93" s="195">
        <f>SUM(P94:P98)</f>
        <v>0</v>
      </c>
      <c r="Q93" s="194"/>
      <c r="R93" s="195">
        <f>SUM(R94:R98)</f>
        <v>0</v>
      </c>
      <c r="S93" s="194"/>
      <c r="T93" s="196">
        <f>SUM(T94:T98)</f>
        <v>0</v>
      </c>
      <c r="AR93" s="197" t="s">
        <v>90</v>
      </c>
      <c r="AT93" s="198" t="s">
        <v>77</v>
      </c>
      <c r="AU93" s="198" t="s">
        <v>87</v>
      </c>
      <c r="AY93" s="197" t="s">
        <v>210</v>
      </c>
      <c r="BK93" s="199">
        <f>SUM(BK94:BK98)</f>
        <v>9597.9000000000015</v>
      </c>
    </row>
    <row r="94" spans="2:65" s="1" customFormat="1" ht="16.5" customHeight="1">
      <c r="B94" s="42"/>
      <c r="C94" s="202" t="s">
        <v>83</v>
      </c>
      <c r="D94" s="202" t="s">
        <v>212</v>
      </c>
      <c r="E94" s="203" t="s">
        <v>3598</v>
      </c>
      <c r="F94" s="204" t="s">
        <v>3599</v>
      </c>
      <c r="G94" s="205" t="s">
        <v>862</v>
      </c>
      <c r="H94" s="206">
        <v>1</v>
      </c>
      <c r="I94" s="207">
        <v>3413.3</v>
      </c>
      <c r="J94" s="208">
        <f>ROUND(I94*H94,2)</f>
        <v>3413.3</v>
      </c>
      <c r="K94" s="204" t="s">
        <v>24</v>
      </c>
      <c r="L94" s="62"/>
      <c r="M94" s="209" t="s">
        <v>24</v>
      </c>
      <c r="N94" s="210" t="s">
        <v>49</v>
      </c>
      <c r="O94" s="43"/>
      <c r="P94" s="211">
        <f>O94*H94</f>
        <v>0</v>
      </c>
      <c r="Q94" s="211">
        <v>0</v>
      </c>
      <c r="R94" s="211">
        <f>Q94*H94</f>
        <v>0</v>
      </c>
      <c r="S94" s="211">
        <v>0</v>
      </c>
      <c r="T94" s="212">
        <f>S94*H94</f>
        <v>0</v>
      </c>
      <c r="AR94" s="25" t="s">
        <v>570</v>
      </c>
      <c r="AT94" s="25" t="s">
        <v>212</v>
      </c>
      <c r="AU94" s="25" t="s">
        <v>90</v>
      </c>
      <c r="AY94" s="25" t="s">
        <v>210</v>
      </c>
      <c r="BE94" s="213">
        <f>IF(N94="základní",J94,0)</f>
        <v>3413.3</v>
      </c>
      <c r="BF94" s="213">
        <f>IF(N94="snížená",J94,0)</f>
        <v>0</v>
      </c>
      <c r="BG94" s="213">
        <f>IF(N94="zákl. přenesená",J94,0)</f>
        <v>0</v>
      </c>
      <c r="BH94" s="213">
        <f>IF(N94="sníž. přenesená",J94,0)</f>
        <v>0</v>
      </c>
      <c r="BI94" s="213">
        <f>IF(N94="nulová",J94,0)</f>
        <v>0</v>
      </c>
      <c r="BJ94" s="25" t="s">
        <v>83</v>
      </c>
      <c r="BK94" s="213">
        <f>ROUND(I94*H94,2)</f>
        <v>3413.3</v>
      </c>
      <c r="BL94" s="25" t="s">
        <v>570</v>
      </c>
      <c r="BM94" s="25" t="s">
        <v>3600</v>
      </c>
    </row>
    <row r="95" spans="2:65" s="1" customFormat="1" ht="16.5" customHeight="1">
      <c r="B95" s="42"/>
      <c r="C95" s="202" t="s">
        <v>87</v>
      </c>
      <c r="D95" s="202" t="s">
        <v>212</v>
      </c>
      <c r="E95" s="203" t="s">
        <v>3601</v>
      </c>
      <c r="F95" s="204" t="s">
        <v>3602</v>
      </c>
      <c r="G95" s="205" t="s">
        <v>862</v>
      </c>
      <c r="H95" s="206">
        <v>2</v>
      </c>
      <c r="I95" s="207">
        <v>2129.3000000000002</v>
      </c>
      <c r="J95" s="208">
        <f>ROUND(I95*H95,2)</f>
        <v>4258.6000000000004</v>
      </c>
      <c r="K95" s="204" t="s">
        <v>24</v>
      </c>
      <c r="L95" s="62"/>
      <c r="M95" s="209" t="s">
        <v>24</v>
      </c>
      <c r="N95" s="210" t="s">
        <v>49</v>
      </c>
      <c r="O95" s="43"/>
      <c r="P95" s="211">
        <f>O95*H95</f>
        <v>0</v>
      </c>
      <c r="Q95" s="211">
        <v>0</v>
      </c>
      <c r="R95" s="211">
        <f>Q95*H95</f>
        <v>0</v>
      </c>
      <c r="S95" s="211">
        <v>0</v>
      </c>
      <c r="T95" s="212">
        <f>S95*H95</f>
        <v>0</v>
      </c>
      <c r="AR95" s="25" t="s">
        <v>570</v>
      </c>
      <c r="AT95" s="25" t="s">
        <v>212</v>
      </c>
      <c r="AU95" s="25" t="s">
        <v>90</v>
      </c>
      <c r="AY95" s="25" t="s">
        <v>210</v>
      </c>
      <c r="BE95" s="213">
        <f>IF(N95="základní",J95,0)</f>
        <v>4258.6000000000004</v>
      </c>
      <c r="BF95" s="213">
        <f>IF(N95="snížená",J95,0)</f>
        <v>0</v>
      </c>
      <c r="BG95" s="213">
        <f>IF(N95="zákl. přenesená",J95,0)</f>
        <v>0</v>
      </c>
      <c r="BH95" s="213">
        <f>IF(N95="sníž. přenesená",J95,0)</f>
        <v>0</v>
      </c>
      <c r="BI95" s="213">
        <f>IF(N95="nulová",J95,0)</f>
        <v>0</v>
      </c>
      <c r="BJ95" s="25" t="s">
        <v>83</v>
      </c>
      <c r="BK95" s="213">
        <f>ROUND(I95*H95,2)</f>
        <v>4258.6000000000004</v>
      </c>
      <c r="BL95" s="25" t="s">
        <v>570</v>
      </c>
      <c r="BM95" s="25" t="s">
        <v>3603</v>
      </c>
    </row>
    <row r="96" spans="2:65" s="1" customFormat="1" ht="16.5" customHeight="1">
      <c r="B96" s="42"/>
      <c r="C96" s="202" t="s">
        <v>90</v>
      </c>
      <c r="D96" s="202" t="s">
        <v>212</v>
      </c>
      <c r="E96" s="203" t="s">
        <v>3604</v>
      </c>
      <c r="F96" s="204" t="s">
        <v>3605</v>
      </c>
      <c r="G96" s="205" t="s">
        <v>862</v>
      </c>
      <c r="H96" s="206">
        <v>1</v>
      </c>
      <c r="I96" s="207">
        <v>609.9</v>
      </c>
      <c r="J96" s="208">
        <f>ROUND(I96*H96,2)</f>
        <v>609.9</v>
      </c>
      <c r="K96" s="204" t="s">
        <v>24</v>
      </c>
      <c r="L96" s="62"/>
      <c r="M96" s="209" t="s">
        <v>24</v>
      </c>
      <c r="N96" s="210" t="s">
        <v>49</v>
      </c>
      <c r="O96" s="43"/>
      <c r="P96" s="211">
        <f>O96*H96</f>
        <v>0</v>
      </c>
      <c r="Q96" s="211">
        <v>0</v>
      </c>
      <c r="R96" s="211">
        <f>Q96*H96</f>
        <v>0</v>
      </c>
      <c r="S96" s="211">
        <v>0</v>
      </c>
      <c r="T96" s="212">
        <f>S96*H96</f>
        <v>0</v>
      </c>
      <c r="AR96" s="25" t="s">
        <v>570</v>
      </c>
      <c r="AT96" s="25" t="s">
        <v>212</v>
      </c>
      <c r="AU96" s="25" t="s">
        <v>90</v>
      </c>
      <c r="AY96" s="25" t="s">
        <v>210</v>
      </c>
      <c r="BE96" s="213">
        <f>IF(N96="základní",J96,0)</f>
        <v>609.9</v>
      </c>
      <c r="BF96" s="213">
        <f>IF(N96="snížená",J96,0)</f>
        <v>0</v>
      </c>
      <c r="BG96" s="213">
        <f>IF(N96="zákl. přenesená",J96,0)</f>
        <v>0</v>
      </c>
      <c r="BH96" s="213">
        <f>IF(N96="sníž. přenesená",J96,0)</f>
        <v>0</v>
      </c>
      <c r="BI96" s="213">
        <f>IF(N96="nulová",J96,0)</f>
        <v>0</v>
      </c>
      <c r="BJ96" s="25" t="s">
        <v>83</v>
      </c>
      <c r="BK96" s="213">
        <f>ROUND(I96*H96,2)</f>
        <v>609.9</v>
      </c>
      <c r="BL96" s="25" t="s">
        <v>570</v>
      </c>
      <c r="BM96" s="25" t="s">
        <v>3606</v>
      </c>
    </row>
    <row r="97" spans="2:65" s="1" customFormat="1" ht="16.5" customHeight="1">
      <c r="B97" s="42"/>
      <c r="C97" s="202" t="s">
        <v>93</v>
      </c>
      <c r="D97" s="202" t="s">
        <v>212</v>
      </c>
      <c r="E97" s="203" t="s">
        <v>3607</v>
      </c>
      <c r="F97" s="204" t="s">
        <v>3608</v>
      </c>
      <c r="G97" s="205" t="s">
        <v>862</v>
      </c>
      <c r="H97" s="206">
        <v>1</v>
      </c>
      <c r="I97" s="207">
        <v>513.6</v>
      </c>
      <c r="J97" s="208">
        <f>ROUND(I97*H97,2)</f>
        <v>513.6</v>
      </c>
      <c r="K97" s="204" t="s">
        <v>24</v>
      </c>
      <c r="L97" s="62"/>
      <c r="M97" s="209" t="s">
        <v>24</v>
      </c>
      <c r="N97" s="210" t="s">
        <v>49</v>
      </c>
      <c r="O97" s="43"/>
      <c r="P97" s="211">
        <f>O97*H97</f>
        <v>0</v>
      </c>
      <c r="Q97" s="211">
        <v>0</v>
      </c>
      <c r="R97" s="211">
        <f>Q97*H97</f>
        <v>0</v>
      </c>
      <c r="S97" s="211">
        <v>0</v>
      </c>
      <c r="T97" s="212">
        <f>S97*H97</f>
        <v>0</v>
      </c>
      <c r="AR97" s="25" t="s">
        <v>570</v>
      </c>
      <c r="AT97" s="25" t="s">
        <v>212</v>
      </c>
      <c r="AU97" s="25" t="s">
        <v>90</v>
      </c>
      <c r="AY97" s="25" t="s">
        <v>210</v>
      </c>
      <c r="BE97" s="213">
        <f>IF(N97="základní",J97,0)</f>
        <v>513.6</v>
      </c>
      <c r="BF97" s="213">
        <f>IF(N97="snížená",J97,0)</f>
        <v>0</v>
      </c>
      <c r="BG97" s="213">
        <f>IF(N97="zákl. přenesená",J97,0)</f>
        <v>0</v>
      </c>
      <c r="BH97" s="213">
        <f>IF(N97="sníž. přenesená",J97,0)</f>
        <v>0</v>
      </c>
      <c r="BI97" s="213">
        <f>IF(N97="nulová",J97,0)</f>
        <v>0</v>
      </c>
      <c r="BJ97" s="25" t="s">
        <v>83</v>
      </c>
      <c r="BK97" s="213">
        <f>ROUND(I97*H97,2)</f>
        <v>513.6</v>
      </c>
      <c r="BL97" s="25" t="s">
        <v>570</v>
      </c>
      <c r="BM97" s="25" t="s">
        <v>3609</v>
      </c>
    </row>
    <row r="98" spans="2:65" s="1" customFormat="1" ht="16.5" customHeight="1">
      <c r="B98" s="42"/>
      <c r="C98" s="202" t="s">
        <v>96</v>
      </c>
      <c r="D98" s="202" t="s">
        <v>212</v>
      </c>
      <c r="E98" s="203" t="s">
        <v>3610</v>
      </c>
      <c r="F98" s="204" t="s">
        <v>3611</v>
      </c>
      <c r="G98" s="205" t="s">
        <v>862</v>
      </c>
      <c r="H98" s="206">
        <v>1</v>
      </c>
      <c r="I98" s="207">
        <v>802.5</v>
      </c>
      <c r="J98" s="208">
        <f>ROUND(I98*H98,2)</f>
        <v>802.5</v>
      </c>
      <c r="K98" s="204" t="s">
        <v>24</v>
      </c>
      <c r="L98" s="62"/>
      <c r="M98" s="209" t="s">
        <v>24</v>
      </c>
      <c r="N98" s="210" t="s">
        <v>49</v>
      </c>
      <c r="O98" s="43"/>
      <c r="P98" s="211">
        <f>O98*H98</f>
        <v>0</v>
      </c>
      <c r="Q98" s="211">
        <v>0</v>
      </c>
      <c r="R98" s="211">
        <f>Q98*H98</f>
        <v>0</v>
      </c>
      <c r="S98" s="211">
        <v>0</v>
      </c>
      <c r="T98" s="212">
        <f>S98*H98</f>
        <v>0</v>
      </c>
      <c r="AR98" s="25" t="s">
        <v>570</v>
      </c>
      <c r="AT98" s="25" t="s">
        <v>212</v>
      </c>
      <c r="AU98" s="25" t="s">
        <v>90</v>
      </c>
      <c r="AY98" s="25" t="s">
        <v>210</v>
      </c>
      <c r="BE98" s="213">
        <f>IF(N98="základní",J98,0)</f>
        <v>802.5</v>
      </c>
      <c r="BF98" s="213">
        <f>IF(N98="snížená",J98,0)</f>
        <v>0</v>
      </c>
      <c r="BG98" s="213">
        <f>IF(N98="zákl. přenesená",J98,0)</f>
        <v>0</v>
      </c>
      <c r="BH98" s="213">
        <f>IF(N98="sníž. přenesená",J98,0)</f>
        <v>0</v>
      </c>
      <c r="BI98" s="213">
        <f>IF(N98="nulová",J98,0)</f>
        <v>0</v>
      </c>
      <c r="BJ98" s="25" t="s">
        <v>83</v>
      </c>
      <c r="BK98" s="213">
        <f>ROUND(I98*H98,2)</f>
        <v>802.5</v>
      </c>
      <c r="BL98" s="25" t="s">
        <v>570</v>
      </c>
      <c r="BM98" s="25" t="s">
        <v>3612</v>
      </c>
    </row>
    <row r="99" spans="2:65" s="11" customFormat="1" ht="22.35" customHeight="1">
      <c r="B99" s="186"/>
      <c r="C99" s="187"/>
      <c r="D99" s="188" t="s">
        <v>77</v>
      </c>
      <c r="E99" s="200" t="s">
        <v>3613</v>
      </c>
      <c r="F99" s="200" t="s">
        <v>3614</v>
      </c>
      <c r="G99" s="187"/>
      <c r="H99" s="187"/>
      <c r="I99" s="190"/>
      <c r="J99" s="201">
        <f>BK99</f>
        <v>1690.6</v>
      </c>
      <c r="K99" s="187"/>
      <c r="L99" s="192"/>
      <c r="M99" s="193"/>
      <c r="N99" s="194"/>
      <c r="O99" s="194"/>
      <c r="P99" s="195">
        <f>P100</f>
        <v>0</v>
      </c>
      <c r="Q99" s="194"/>
      <c r="R99" s="195">
        <f>R100</f>
        <v>0</v>
      </c>
      <c r="S99" s="194"/>
      <c r="T99" s="196">
        <f>T100</f>
        <v>0</v>
      </c>
      <c r="AR99" s="197" t="s">
        <v>90</v>
      </c>
      <c r="AT99" s="198" t="s">
        <v>77</v>
      </c>
      <c r="AU99" s="198" t="s">
        <v>87</v>
      </c>
      <c r="AY99" s="197" t="s">
        <v>210</v>
      </c>
      <c r="BK99" s="199">
        <f>BK100</f>
        <v>1690.6</v>
      </c>
    </row>
    <row r="100" spans="2:65" s="1" customFormat="1" ht="25.5" customHeight="1">
      <c r="B100" s="42"/>
      <c r="C100" s="202" t="s">
        <v>99</v>
      </c>
      <c r="D100" s="202" t="s">
        <v>212</v>
      </c>
      <c r="E100" s="203" t="s">
        <v>3615</v>
      </c>
      <c r="F100" s="204" t="s">
        <v>3616</v>
      </c>
      <c r="G100" s="205" t="s">
        <v>862</v>
      </c>
      <c r="H100" s="206">
        <v>1</v>
      </c>
      <c r="I100" s="207">
        <v>1690.6</v>
      </c>
      <c r="J100" s="208">
        <f>ROUND(I100*H100,2)</f>
        <v>1690.6</v>
      </c>
      <c r="K100" s="204" t="s">
        <v>24</v>
      </c>
      <c r="L100" s="62"/>
      <c r="M100" s="209" t="s">
        <v>24</v>
      </c>
      <c r="N100" s="210" t="s">
        <v>49</v>
      </c>
      <c r="O100" s="43"/>
      <c r="P100" s="211">
        <f>O100*H100</f>
        <v>0</v>
      </c>
      <c r="Q100" s="211">
        <v>0</v>
      </c>
      <c r="R100" s="211">
        <f>Q100*H100</f>
        <v>0</v>
      </c>
      <c r="S100" s="211">
        <v>0</v>
      </c>
      <c r="T100" s="212">
        <f>S100*H100</f>
        <v>0</v>
      </c>
      <c r="AR100" s="25" t="s">
        <v>570</v>
      </c>
      <c r="AT100" s="25" t="s">
        <v>212</v>
      </c>
      <c r="AU100" s="25" t="s">
        <v>90</v>
      </c>
      <c r="AY100" s="25" t="s">
        <v>210</v>
      </c>
      <c r="BE100" s="213">
        <f>IF(N100="základní",J100,0)</f>
        <v>1690.6</v>
      </c>
      <c r="BF100" s="213">
        <f>IF(N100="snížená",J100,0)</f>
        <v>0</v>
      </c>
      <c r="BG100" s="213">
        <f>IF(N100="zákl. přenesená",J100,0)</f>
        <v>0</v>
      </c>
      <c r="BH100" s="213">
        <f>IF(N100="sníž. přenesená",J100,0)</f>
        <v>0</v>
      </c>
      <c r="BI100" s="213">
        <f>IF(N100="nulová",J100,0)</f>
        <v>0</v>
      </c>
      <c r="BJ100" s="25" t="s">
        <v>83</v>
      </c>
      <c r="BK100" s="213">
        <f>ROUND(I100*H100,2)</f>
        <v>1690.6</v>
      </c>
      <c r="BL100" s="25" t="s">
        <v>570</v>
      </c>
      <c r="BM100" s="25" t="s">
        <v>3617</v>
      </c>
    </row>
    <row r="101" spans="2:65" s="11" customFormat="1" ht="22.35" customHeight="1">
      <c r="B101" s="186"/>
      <c r="C101" s="187"/>
      <c r="D101" s="188" t="s">
        <v>77</v>
      </c>
      <c r="E101" s="200" t="s">
        <v>3618</v>
      </c>
      <c r="F101" s="200" t="s">
        <v>3619</v>
      </c>
      <c r="G101" s="187"/>
      <c r="H101" s="187"/>
      <c r="I101" s="190"/>
      <c r="J101" s="201">
        <f>BK101</f>
        <v>11085.199999999999</v>
      </c>
      <c r="K101" s="187"/>
      <c r="L101" s="192"/>
      <c r="M101" s="193"/>
      <c r="N101" s="194"/>
      <c r="O101" s="194"/>
      <c r="P101" s="195">
        <f>SUM(P102:P104)</f>
        <v>0</v>
      </c>
      <c r="Q101" s="194"/>
      <c r="R101" s="195">
        <f>SUM(R102:R104)</f>
        <v>0</v>
      </c>
      <c r="S101" s="194"/>
      <c r="T101" s="196">
        <f>SUM(T102:T104)</f>
        <v>0</v>
      </c>
      <c r="AR101" s="197" t="s">
        <v>90</v>
      </c>
      <c r="AT101" s="198" t="s">
        <v>77</v>
      </c>
      <c r="AU101" s="198" t="s">
        <v>87</v>
      </c>
      <c r="AY101" s="197" t="s">
        <v>210</v>
      </c>
      <c r="BK101" s="199">
        <f>SUM(BK102:BK104)</f>
        <v>11085.199999999999</v>
      </c>
    </row>
    <row r="102" spans="2:65" s="1" customFormat="1" ht="16.5" customHeight="1">
      <c r="B102" s="42"/>
      <c r="C102" s="202" t="s">
        <v>102</v>
      </c>
      <c r="D102" s="202" t="s">
        <v>212</v>
      </c>
      <c r="E102" s="203" t="s">
        <v>3620</v>
      </c>
      <c r="F102" s="204" t="s">
        <v>3621</v>
      </c>
      <c r="G102" s="205" t="s">
        <v>862</v>
      </c>
      <c r="H102" s="206">
        <v>8</v>
      </c>
      <c r="I102" s="207">
        <v>941.6</v>
      </c>
      <c r="J102" s="208">
        <f>ROUND(I102*H102,2)</f>
        <v>7532.8</v>
      </c>
      <c r="K102" s="204" t="s">
        <v>24</v>
      </c>
      <c r="L102" s="62"/>
      <c r="M102" s="209" t="s">
        <v>24</v>
      </c>
      <c r="N102" s="210" t="s">
        <v>49</v>
      </c>
      <c r="O102" s="43"/>
      <c r="P102" s="211">
        <f>O102*H102</f>
        <v>0</v>
      </c>
      <c r="Q102" s="211">
        <v>0</v>
      </c>
      <c r="R102" s="211">
        <f>Q102*H102</f>
        <v>0</v>
      </c>
      <c r="S102" s="211">
        <v>0</v>
      </c>
      <c r="T102" s="212">
        <f>S102*H102</f>
        <v>0</v>
      </c>
      <c r="AR102" s="25" t="s">
        <v>570</v>
      </c>
      <c r="AT102" s="25" t="s">
        <v>212</v>
      </c>
      <c r="AU102" s="25" t="s">
        <v>90</v>
      </c>
      <c r="AY102" s="25" t="s">
        <v>210</v>
      </c>
      <c r="BE102" s="213">
        <f>IF(N102="základní",J102,0)</f>
        <v>7532.8</v>
      </c>
      <c r="BF102" s="213">
        <f>IF(N102="snížená",J102,0)</f>
        <v>0</v>
      </c>
      <c r="BG102" s="213">
        <f>IF(N102="zákl. přenesená",J102,0)</f>
        <v>0</v>
      </c>
      <c r="BH102" s="213">
        <f>IF(N102="sníž. přenesená",J102,0)</f>
        <v>0</v>
      </c>
      <c r="BI102" s="213">
        <f>IF(N102="nulová",J102,0)</f>
        <v>0</v>
      </c>
      <c r="BJ102" s="25" t="s">
        <v>83</v>
      </c>
      <c r="BK102" s="213">
        <f>ROUND(I102*H102,2)</f>
        <v>7532.8</v>
      </c>
      <c r="BL102" s="25" t="s">
        <v>570</v>
      </c>
      <c r="BM102" s="25" t="s">
        <v>3622</v>
      </c>
    </row>
    <row r="103" spans="2:65" s="1" customFormat="1" ht="16.5" customHeight="1">
      <c r="B103" s="42"/>
      <c r="C103" s="202" t="s">
        <v>119</v>
      </c>
      <c r="D103" s="202" t="s">
        <v>212</v>
      </c>
      <c r="E103" s="203" t="s">
        <v>3623</v>
      </c>
      <c r="F103" s="204" t="s">
        <v>3624</v>
      </c>
      <c r="G103" s="205" t="s">
        <v>862</v>
      </c>
      <c r="H103" s="206">
        <v>8</v>
      </c>
      <c r="I103" s="207">
        <v>374.5</v>
      </c>
      <c r="J103" s="208">
        <f>ROUND(I103*H103,2)</f>
        <v>2996</v>
      </c>
      <c r="K103" s="204" t="s">
        <v>24</v>
      </c>
      <c r="L103" s="62"/>
      <c r="M103" s="209" t="s">
        <v>24</v>
      </c>
      <c r="N103" s="210" t="s">
        <v>49</v>
      </c>
      <c r="O103" s="43"/>
      <c r="P103" s="211">
        <f>O103*H103</f>
        <v>0</v>
      </c>
      <c r="Q103" s="211">
        <v>0</v>
      </c>
      <c r="R103" s="211">
        <f>Q103*H103</f>
        <v>0</v>
      </c>
      <c r="S103" s="211">
        <v>0</v>
      </c>
      <c r="T103" s="212">
        <f>S103*H103</f>
        <v>0</v>
      </c>
      <c r="AR103" s="25" t="s">
        <v>570</v>
      </c>
      <c r="AT103" s="25" t="s">
        <v>212</v>
      </c>
      <c r="AU103" s="25" t="s">
        <v>90</v>
      </c>
      <c r="AY103" s="25" t="s">
        <v>210</v>
      </c>
      <c r="BE103" s="213">
        <f>IF(N103="základní",J103,0)</f>
        <v>2996</v>
      </c>
      <c r="BF103" s="213">
        <f>IF(N103="snížená",J103,0)</f>
        <v>0</v>
      </c>
      <c r="BG103" s="213">
        <f>IF(N103="zákl. přenesená",J103,0)</f>
        <v>0</v>
      </c>
      <c r="BH103" s="213">
        <f>IF(N103="sníž. přenesená",J103,0)</f>
        <v>0</v>
      </c>
      <c r="BI103" s="213">
        <f>IF(N103="nulová",J103,0)</f>
        <v>0</v>
      </c>
      <c r="BJ103" s="25" t="s">
        <v>83</v>
      </c>
      <c r="BK103" s="213">
        <f>ROUND(I103*H103,2)</f>
        <v>2996</v>
      </c>
      <c r="BL103" s="25" t="s">
        <v>570</v>
      </c>
      <c r="BM103" s="25" t="s">
        <v>3625</v>
      </c>
    </row>
    <row r="104" spans="2:65" s="1" customFormat="1" ht="16.5" customHeight="1">
      <c r="B104" s="42"/>
      <c r="C104" s="202" t="s">
        <v>122</v>
      </c>
      <c r="D104" s="202" t="s">
        <v>212</v>
      </c>
      <c r="E104" s="203" t="s">
        <v>3626</v>
      </c>
      <c r="F104" s="204" t="s">
        <v>3627</v>
      </c>
      <c r="G104" s="205" t="s">
        <v>862</v>
      </c>
      <c r="H104" s="206">
        <v>1</v>
      </c>
      <c r="I104" s="207">
        <v>556.4</v>
      </c>
      <c r="J104" s="208">
        <f>ROUND(I104*H104,2)</f>
        <v>556.4</v>
      </c>
      <c r="K104" s="204" t="s">
        <v>24</v>
      </c>
      <c r="L104" s="62"/>
      <c r="M104" s="209" t="s">
        <v>24</v>
      </c>
      <c r="N104" s="210" t="s">
        <v>49</v>
      </c>
      <c r="O104" s="43"/>
      <c r="P104" s="211">
        <f>O104*H104</f>
        <v>0</v>
      </c>
      <c r="Q104" s="211">
        <v>0</v>
      </c>
      <c r="R104" s="211">
        <f>Q104*H104</f>
        <v>0</v>
      </c>
      <c r="S104" s="211">
        <v>0</v>
      </c>
      <c r="T104" s="212">
        <f>S104*H104</f>
        <v>0</v>
      </c>
      <c r="AR104" s="25" t="s">
        <v>570</v>
      </c>
      <c r="AT104" s="25" t="s">
        <v>212</v>
      </c>
      <c r="AU104" s="25" t="s">
        <v>90</v>
      </c>
      <c r="AY104" s="25" t="s">
        <v>210</v>
      </c>
      <c r="BE104" s="213">
        <f>IF(N104="základní",J104,0)</f>
        <v>556.4</v>
      </c>
      <c r="BF104" s="213">
        <f>IF(N104="snížená",J104,0)</f>
        <v>0</v>
      </c>
      <c r="BG104" s="213">
        <f>IF(N104="zákl. přenesená",J104,0)</f>
        <v>0</v>
      </c>
      <c r="BH104" s="213">
        <f>IF(N104="sníž. přenesená",J104,0)</f>
        <v>0</v>
      </c>
      <c r="BI104" s="213">
        <f>IF(N104="nulová",J104,0)</f>
        <v>0</v>
      </c>
      <c r="BJ104" s="25" t="s">
        <v>83</v>
      </c>
      <c r="BK104" s="213">
        <f>ROUND(I104*H104,2)</f>
        <v>556.4</v>
      </c>
      <c r="BL104" s="25" t="s">
        <v>570</v>
      </c>
      <c r="BM104" s="25" t="s">
        <v>3628</v>
      </c>
    </row>
    <row r="105" spans="2:65" s="11" customFormat="1" ht="22.35" customHeight="1">
      <c r="B105" s="186"/>
      <c r="C105" s="187"/>
      <c r="D105" s="188" t="s">
        <v>77</v>
      </c>
      <c r="E105" s="200" t="s">
        <v>3629</v>
      </c>
      <c r="F105" s="200" t="s">
        <v>3630</v>
      </c>
      <c r="G105" s="187"/>
      <c r="H105" s="187"/>
      <c r="I105" s="190"/>
      <c r="J105" s="201">
        <f>BK105</f>
        <v>10850.5</v>
      </c>
      <c r="K105" s="187"/>
      <c r="L105" s="192"/>
      <c r="M105" s="193"/>
      <c r="N105" s="194"/>
      <c r="O105" s="194"/>
      <c r="P105" s="195">
        <f>SUM(P106:P108)</f>
        <v>0</v>
      </c>
      <c r="Q105" s="194"/>
      <c r="R105" s="195">
        <f>SUM(R106:R108)</f>
        <v>0</v>
      </c>
      <c r="S105" s="194"/>
      <c r="T105" s="196">
        <f>SUM(T106:T108)</f>
        <v>0</v>
      </c>
      <c r="AR105" s="197" t="s">
        <v>90</v>
      </c>
      <c r="AT105" s="198" t="s">
        <v>77</v>
      </c>
      <c r="AU105" s="198" t="s">
        <v>87</v>
      </c>
      <c r="AY105" s="197" t="s">
        <v>210</v>
      </c>
      <c r="BK105" s="199">
        <f>SUM(BK106:BK108)</f>
        <v>10850.5</v>
      </c>
    </row>
    <row r="106" spans="2:65" s="1" customFormat="1" ht="16.5" customHeight="1">
      <c r="B106" s="42"/>
      <c r="C106" s="202" t="s">
        <v>125</v>
      </c>
      <c r="D106" s="202" t="s">
        <v>212</v>
      </c>
      <c r="E106" s="203" t="s">
        <v>3631</v>
      </c>
      <c r="F106" s="204" t="s">
        <v>3632</v>
      </c>
      <c r="G106" s="205" t="s">
        <v>295</v>
      </c>
      <c r="H106" s="206">
        <v>225</v>
      </c>
      <c r="I106" s="207">
        <v>37.5</v>
      </c>
      <c r="J106" s="208">
        <f>ROUND(I106*H106,2)</f>
        <v>8437.5</v>
      </c>
      <c r="K106" s="204" t="s">
        <v>24</v>
      </c>
      <c r="L106" s="62"/>
      <c r="M106" s="209" t="s">
        <v>24</v>
      </c>
      <c r="N106" s="210" t="s">
        <v>49</v>
      </c>
      <c r="O106" s="43"/>
      <c r="P106" s="211">
        <f>O106*H106</f>
        <v>0</v>
      </c>
      <c r="Q106" s="211">
        <v>0</v>
      </c>
      <c r="R106" s="211">
        <f>Q106*H106</f>
        <v>0</v>
      </c>
      <c r="S106" s="211">
        <v>0</v>
      </c>
      <c r="T106" s="212">
        <f>S106*H106</f>
        <v>0</v>
      </c>
      <c r="AR106" s="25" t="s">
        <v>570</v>
      </c>
      <c r="AT106" s="25" t="s">
        <v>212</v>
      </c>
      <c r="AU106" s="25" t="s">
        <v>90</v>
      </c>
      <c r="AY106" s="25" t="s">
        <v>210</v>
      </c>
      <c r="BE106" s="213">
        <f>IF(N106="základní",J106,0)</f>
        <v>8437.5</v>
      </c>
      <c r="BF106" s="213">
        <f>IF(N106="snížená",J106,0)</f>
        <v>0</v>
      </c>
      <c r="BG106" s="213">
        <f>IF(N106="zákl. přenesená",J106,0)</f>
        <v>0</v>
      </c>
      <c r="BH106" s="213">
        <f>IF(N106="sníž. přenesená",J106,0)</f>
        <v>0</v>
      </c>
      <c r="BI106" s="213">
        <f>IF(N106="nulová",J106,0)</f>
        <v>0</v>
      </c>
      <c r="BJ106" s="25" t="s">
        <v>83</v>
      </c>
      <c r="BK106" s="213">
        <f>ROUND(I106*H106,2)</f>
        <v>8437.5</v>
      </c>
      <c r="BL106" s="25" t="s">
        <v>570</v>
      </c>
      <c r="BM106" s="25" t="s">
        <v>3633</v>
      </c>
    </row>
    <row r="107" spans="2:65" s="1" customFormat="1" ht="16.5" customHeight="1">
      <c r="B107" s="42"/>
      <c r="C107" s="202" t="s">
        <v>128</v>
      </c>
      <c r="D107" s="202" t="s">
        <v>212</v>
      </c>
      <c r="E107" s="203" t="s">
        <v>3634</v>
      </c>
      <c r="F107" s="204" t="s">
        <v>3635</v>
      </c>
      <c r="G107" s="205" t="s">
        <v>295</v>
      </c>
      <c r="H107" s="206">
        <v>50</v>
      </c>
      <c r="I107" s="207">
        <v>22.5</v>
      </c>
      <c r="J107" s="208">
        <f>ROUND(I107*H107,2)</f>
        <v>1125</v>
      </c>
      <c r="K107" s="204" t="s">
        <v>24</v>
      </c>
      <c r="L107" s="62"/>
      <c r="M107" s="209" t="s">
        <v>24</v>
      </c>
      <c r="N107" s="210" t="s">
        <v>49</v>
      </c>
      <c r="O107" s="43"/>
      <c r="P107" s="211">
        <f>O107*H107</f>
        <v>0</v>
      </c>
      <c r="Q107" s="211">
        <v>0</v>
      </c>
      <c r="R107" s="211">
        <f>Q107*H107</f>
        <v>0</v>
      </c>
      <c r="S107" s="211">
        <v>0</v>
      </c>
      <c r="T107" s="212">
        <f>S107*H107</f>
        <v>0</v>
      </c>
      <c r="AR107" s="25" t="s">
        <v>570</v>
      </c>
      <c r="AT107" s="25" t="s">
        <v>212</v>
      </c>
      <c r="AU107" s="25" t="s">
        <v>90</v>
      </c>
      <c r="AY107" s="25" t="s">
        <v>210</v>
      </c>
      <c r="BE107" s="213">
        <f>IF(N107="základní",J107,0)</f>
        <v>1125</v>
      </c>
      <c r="BF107" s="213">
        <f>IF(N107="snížená",J107,0)</f>
        <v>0</v>
      </c>
      <c r="BG107" s="213">
        <f>IF(N107="zákl. přenesená",J107,0)</f>
        <v>0</v>
      </c>
      <c r="BH107" s="213">
        <f>IF(N107="sníž. přenesená",J107,0)</f>
        <v>0</v>
      </c>
      <c r="BI107" s="213">
        <f>IF(N107="nulová",J107,0)</f>
        <v>0</v>
      </c>
      <c r="BJ107" s="25" t="s">
        <v>83</v>
      </c>
      <c r="BK107" s="213">
        <f>ROUND(I107*H107,2)</f>
        <v>1125</v>
      </c>
      <c r="BL107" s="25" t="s">
        <v>570</v>
      </c>
      <c r="BM107" s="25" t="s">
        <v>3636</v>
      </c>
    </row>
    <row r="108" spans="2:65" s="1" customFormat="1" ht="16.5" customHeight="1">
      <c r="B108" s="42"/>
      <c r="C108" s="202" t="s">
        <v>131</v>
      </c>
      <c r="D108" s="202" t="s">
        <v>212</v>
      </c>
      <c r="E108" s="203" t="s">
        <v>3637</v>
      </c>
      <c r="F108" s="204" t="s">
        <v>3638</v>
      </c>
      <c r="G108" s="205" t="s">
        <v>295</v>
      </c>
      <c r="H108" s="206">
        <v>80</v>
      </c>
      <c r="I108" s="207">
        <v>16.100000000000001</v>
      </c>
      <c r="J108" s="208">
        <f>ROUND(I108*H108,2)</f>
        <v>1288</v>
      </c>
      <c r="K108" s="204" t="s">
        <v>24</v>
      </c>
      <c r="L108" s="62"/>
      <c r="M108" s="209" t="s">
        <v>24</v>
      </c>
      <c r="N108" s="210" t="s">
        <v>49</v>
      </c>
      <c r="O108" s="43"/>
      <c r="P108" s="211">
        <f>O108*H108</f>
        <v>0</v>
      </c>
      <c r="Q108" s="211">
        <v>0</v>
      </c>
      <c r="R108" s="211">
        <f>Q108*H108</f>
        <v>0</v>
      </c>
      <c r="S108" s="211">
        <v>0</v>
      </c>
      <c r="T108" s="212">
        <f>S108*H108</f>
        <v>0</v>
      </c>
      <c r="AR108" s="25" t="s">
        <v>570</v>
      </c>
      <c r="AT108" s="25" t="s">
        <v>212</v>
      </c>
      <c r="AU108" s="25" t="s">
        <v>90</v>
      </c>
      <c r="AY108" s="25" t="s">
        <v>210</v>
      </c>
      <c r="BE108" s="213">
        <f>IF(N108="základní",J108,0)</f>
        <v>1288</v>
      </c>
      <c r="BF108" s="213">
        <f>IF(N108="snížená",J108,0)</f>
        <v>0</v>
      </c>
      <c r="BG108" s="213">
        <f>IF(N108="zákl. přenesená",J108,0)</f>
        <v>0</v>
      </c>
      <c r="BH108" s="213">
        <f>IF(N108="sníž. přenesená",J108,0)</f>
        <v>0</v>
      </c>
      <c r="BI108" s="213">
        <f>IF(N108="nulová",J108,0)</f>
        <v>0</v>
      </c>
      <c r="BJ108" s="25" t="s">
        <v>83</v>
      </c>
      <c r="BK108" s="213">
        <f>ROUND(I108*H108,2)</f>
        <v>1288</v>
      </c>
      <c r="BL108" s="25" t="s">
        <v>570</v>
      </c>
      <c r="BM108" s="25" t="s">
        <v>3639</v>
      </c>
    </row>
    <row r="109" spans="2:65" s="11" customFormat="1" ht="22.35" customHeight="1">
      <c r="B109" s="186"/>
      <c r="C109" s="187"/>
      <c r="D109" s="188" t="s">
        <v>77</v>
      </c>
      <c r="E109" s="200" t="s">
        <v>3640</v>
      </c>
      <c r="F109" s="200" t="s">
        <v>3641</v>
      </c>
      <c r="G109" s="187"/>
      <c r="H109" s="187"/>
      <c r="I109" s="190"/>
      <c r="J109" s="201">
        <f>BK109</f>
        <v>14824</v>
      </c>
      <c r="K109" s="187"/>
      <c r="L109" s="192"/>
      <c r="M109" s="193"/>
      <c r="N109" s="194"/>
      <c r="O109" s="194"/>
      <c r="P109" s="195">
        <f>SUM(P110:P116)</f>
        <v>0</v>
      </c>
      <c r="Q109" s="194"/>
      <c r="R109" s="195">
        <f>SUM(R110:R116)</f>
        <v>0</v>
      </c>
      <c r="S109" s="194"/>
      <c r="T109" s="196">
        <f>SUM(T110:T116)</f>
        <v>0</v>
      </c>
      <c r="AR109" s="197" t="s">
        <v>90</v>
      </c>
      <c r="AT109" s="198" t="s">
        <v>77</v>
      </c>
      <c r="AU109" s="198" t="s">
        <v>87</v>
      </c>
      <c r="AY109" s="197" t="s">
        <v>210</v>
      </c>
      <c r="BK109" s="199">
        <f>SUM(BK110:BK116)</f>
        <v>14824</v>
      </c>
    </row>
    <row r="110" spans="2:65" s="1" customFormat="1" ht="16.5" customHeight="1">
      <c r="B110" s="42"/>
      <c r="C110" s="202" t="s">
        <v>134</v>
      </c>
      <c r="D110" s="202" t="s">
        <v>212</v>
      </c>
      <c r="E110" s="203" t="s">
        <v>3642</v>
      </c>
      <c r="F110" s="204" t="s">
        <v>3643</v>
      </c>
      <c r="G110" s="205" t="s">
        <v>295</v>
      </c>
      <c r="H110" s="206">
        <v>100</v>
      </c>
      <c r="I110" s="207">
        <v>26.8</v>
      </c>
      <c r="J110" s="208">
        <f t="shared" ref="J110:J116" si="0">ROUND(I110*H110,2)</f>
        <v>2680</v>
      </c>
      <c r="K110" s="204" t="s">
        <v>24</v>
      </c>
      <c r="L110" s="62"/>
      <c r="M110" s="209" t="s">
        <v>24</v>
      </c>
      <c r="N110" s="210" t="s">
        <v>49</v>
      </c>
      <c r="O110" s="43"/>
      <c r="P110" s="211">
        <f t="shared" ref="P110:P116" si="1">O110*H110</f>
        <v>0</v>
      </c>
      <c r="Q110" s="211">
        <v>0</v>
      </c>
      <c r="R110" s="211">
        <f t="shared" ref="R110:R116" si="2">Q110*H110</f>
        <v>0</v>
      </c>
      <c r="S110" s="211">
        <v>0</v>
      </c>
      <c r="T110" s="212">
        <f t="shared" ref="T110:T116" si="3">S110*H110</f>
        <v>0</v>
      </c>
      <c r="AR110" s="25" t="s">
        <v>570</v>
      </c>
      <c r="AT110" s="25" t="s">
        <v>212</v>
      </c>
      <c r="AU110" s="25" t="s">
        <v>90</v>
      </c>
      <c r="AY110" s="25" t="s">
        <v>210</v>
      </c>
      <c r="BE110" s="213">
        <f t="shared" ref="BE110:BE116" si="4">IF(N110="základní",J110,0)</f>
        <v>2680</v>
      </c>
      <c r="BF110" s="213">
        <f t="shared" ref="BF110:BF116" si="5">IF(N110="snížená",J110,0)</f>
        <v>0</v>
      </c>
      <c r="BG110" s="213">
        <f t="shared" ref="BG110:BG116" si="6">IF(N110="zákl. přenesená",J110,0)</f>
        <v>0</v>
      </c>
      <c r="BH110" s="213">
        <f t="shared" ref="BH110:BH116" si="7">IF(N110="sníž. přenesená",J110,0)</f>
        <v>0</v>
      </c>
      <c r="BI110" s="213">
        <f t="shared" ref="BI110:BI116" si="8">IF(N110="nulová",J110,0)</f>
        <v>0</v>
      </c>
      <c r="BJ110" s="25" t="s">
        <v>83</v>
      </c>
      <c r="BK110" s="213">
        <f t="shared" ref="BK110:BK116" si="9">ROUND(I110*H110,2)</f>
        <v>2680</v>
      </c>
      <c r="BL110" s="25" t="s">
        <v>570</v>
      </c>
      <c r="BM110" s="25" t="s">
        <v>3644</v>
      </c>
    </row>
    <row r="111" spans="2:65" s="1" customFormat="1" ht="16.5" customHeight="1">
      <c r="B111" s="42"/>
      <c r="C111" s="202" t="s">
        <v>137</v>
      </c>
      <c r="D111" s="202" t="s">
        <v>212</v>
      </c>
      <c r="E111" s="203" t="s">
        <v>3645</v>
      </c>
      <c r="F111" s="204" t="s">
        <v>3646</v>
      </c>
      <c r="G111" s="205" t="s">
        <v>295</v>
      </c>
      <c r="H111" s="206">
        <v>50</v>
      </c>
      <c r="I111" s="207">
        <v>17.100000000000001</v>
      </c>
      <c r="J111" s="208">
        <f t="shared" si="0"/>
        <v>855</v>
      </c>
      <c r="K111" s="204" t="s">
        <v>24</v>
      </c>
      <c r="L111" s="62"/>
      <c r="M111" s="209" t="s">
        <v>24</v>
      </c>
      <c r="N111" s="210" t="s">
        <v>49</v>
      </c>
      <c r="O111" s="43"/>
      <c r="P111" s="211">
        <f t="shared" si="1"/>
        <v>0</v>
      </c>
      <c r="Q111" s="211">
        <v>0</v>
      </c>
      <c r="R111" s="211">
        <f t="shared" si="2"/>
        <v>0</v>
      </c>
      <c r="S111" s="211">
        <v>0</v>
      </c>
      <c r="T111" s="212">
        <f t="shared" si="3"/>
        <v>0</v>
      </c>
      <c r="AR111" s="25" t="s">
        <v>570</v>
      </c>
      <c r="AT111" s="25" t="s">
        <v>212</v>
      </c>
      <c r="AU111" s="25" t="s">
        <v>90</v>
      </c>
      <c r="AY111" s="25" t="s">
        <v>210</v>
      </c>
      <c r="BE111" s="213">
        <f t="shared" si="4"/>
        <v>855</v>
      </c>
      <c r="BF111" s="213">
        <f t="shared" si="5"/>
        <v>0</v>
      </c>
      <c r="BG111" s="213">
        <f t="shared" si="6"/>
        <v>0</v>
      </c>
      <c r="BH111" s="213">
        <f t="shared" si="7"/>
        <v>0</v>
      </c>
      <c r="BI111" s="213">
        <f t="shared" si="8"/>
        <v>0</v>
      </c>
      <c r="BJ111" s="25" t="s">
        <v>83</v>
      </c>
      <c r="BK111" s="213">
        <f t="shared" si="9"/>
        <v>855</v>
      </c>
      <c r="BL111" s="25" t="s">
        <v>570</v>
      </c>
      <c r="BM111" s="25" t="s">
        <v>3647</v>
      </c>
    </row>
    <row r="112" spans="2:65" s="1" customFormat="1" ht="25.5" customHeight="1">
      <c r="B112" s="42"/>
      <c r="C112" s="202" t="s">
        <v>10</v>
      </c>
      <c r="D112" s="202" t="s">
        <v>212</v>
      </c>
      <c r="E112" s="203" t="s">
        <v>3648</v>
      </c>
      <c r="F112" s="204" t="s">
        <v>3649</v>
      </c>
      <c r="G112" s="205" t="s">
        <v>862</v>
      </c>
      <c r="H112" s="206">
        <v>20</v>
      </c>
      <c r="I112" s="207">
        <v>342.4</v>
      </c>
      <c r="J112" s="208">
        <f t="shared" si="0"/>
        <v>6848</v>
      </c>
      <c r="K112" s="204" t="s">
        <v>24</v>
      </c>
      <c r="L112" s="62"/>
      <c r="M112" s="209" t="s">
        <v>24</v>
      </c>
      <c r="N112" s="210" t="s">
        <v>49</v>
      </c>
      <c r="O112" s="43"/>
      <c r="P112" s="211">
        <f t="shared" si="1"/>
        <v>0</v>
      </c>
      <c r="Q112" s="211">
        <v>0</v>
      </c>
      <c r="R112" s="211">
        <f t="shared" si="2"/>
        <v>0</v>
      </c>
      <c r="S112" s="211">
        <v>0</v>
      </c>
      <c r="T112" s="212">
        <f t="shared" si="3"/>
        <v>0</v>
      </c>
      <c r="AR112" s="25" t="s">
        <v>570</v>
      </c>
      <c r="AT112" s="25" t="s">
        <v>212</v>
      </c>
      <c r="AU112" s="25" t="s">
        <v>90</v>
      </c>
      <c r="AY112" s="25" t="s">
        <v>210</v>
      </c>
      <c r="BE112" s="213">
        <f t="shared" si="4"/>
        <v>6848</v>
      </c>
      <c r="BF112" s="213">
        <f t="shared" si="5"/>
        <v>0</v>
      </c>
      <c r="BG112" s="213">
        <f t="shared" si="6"/>
        <v>0</v>
      </c>
      <c r="BH112" s="213">
        <f t="shared" si="7"/>
        <v>0</v>
      </c>
      <c r="BI112" s="213">
        <f t="shared" si="8"/>
        <v>0</v>
      </c>
      <c r="BJ112" s="25" t="s">
        <v>83</v>
      </c>
      <c r="BK112" s="213">
        <f t="shared" si="9"/>
        <v>6848</v>
      </c>
      <c r="BL112" s="25" t="s">
        <v>570</v>
      </c>
      <c r="BM112" s="25" t="s">
        <v>3650</v>
      </c>
    </row>
    <row r="113" spans="2:65" s="1" customFormat="1" ht="16.5" customHeight="1">
      <c r="B113" s="42"/>
      <c r="C113" s="202" t="s">
        <v>142</v>
      </c>
      <c r="D113" s="202" t="s">
        <v>212</v>
      </c>
      <c r="E113" s="203" t="s">
        <v>3651</v>
      </c>
      <c r="F113" s="204" t="s">
        <v>3652</v>
      </c>
      <c r="G113" s="205" t="s">
        <v>862</v>
      </c>
      <c r="H113" s="206">
        <v>10</v>
      </c>
      <c r="I113" s="207">
        <v>299.60000000000002</v>
      </c>
      <c r="J113" s="208">
        <f t="shared" si="0"/>
        <v>2996</v>
      </c>
      <c r="K113" s="204" t="s">
        <v>24</v>
      </c>
      <c r="L113" s="62"/>
      <c r="M113" s="209" t="s">
        <v>24</v>
      </c>
      <c r="N113" s="210" t="s">
        <v>49</v>
      </c>
      <c r="O113" s="43"/>
      <c r="P113" s="211">
        <f t="shared" si="1"/>
        <v>0</v>
      </c>
      <c r="Q113" s="211">
        <v>0</v>
      </c>
      <c r="R113" s="211">
        <f t="shared" si="2"/>
        <v>0</v>
      </c>
      <c r="S113" s="211">
        <v>0</v>
      </c>
      <c r="T113" s="212">
        <f t="shared" si="3"/>
        <v>0</v>
      </c>
      <c r="AR113" s="25" t="s">
        <v>570</v>
      </c>
      <c r="AT113" s="25" t="s">
        <v>212</v>
      </c>
      <c r="AU113" s="25" t="s">
        <v>90</v>
      </c>
      <c r="AY113" s="25" t="s">
        <v>210</v>
      </c>
      <c r="BE113" s="213">
        <f t="shared" si="4"/>
        <v>2996</v>
      </c>
      <c r="BF113" s="213">
        <f t="shared" si="5"/>
        <v>0</v>
      </c>
      <c r="BG113" s="213">
        <f t="shared" si="6"/>
        <v>0</v>
      </c>
      <c r="BH113" s="213">
        <f t="shared" si="7"/>
        <v>0</v>
      </c>
      <c r="BI113" s="213">
        <f t="shared" si="8"/>
        <v>0</v>
      </c>
      <c r="BJ113" s="25" t="s">
        <v>83</v>
      </c>
      <c r="BK113" s="213">
        <f t="shared" si="9"/>
        <v>2996</v>
      </c>
      <c r="BL113" s="25" t="s">
        <v>570</v>
      </c>
      <c r="BM113" s="25" t="s">
        <v>3653</v>
      </c>
    </row>
    <row r="114" spans="2:65" s="1" customFormat="1" ht="16.5" customHeight="1">
      <c r="B114" s="42"/>
      <c r="C114" s="202" t="s">
        <v>145</v>
      </c>
      <c r="D114" s="202" t="s">
        <v>212</v>
      </c>
      <c r="E114" s="203" t="s">
        <v>3654</v>
      </c>
      <c r="F114" s="204" t="s">
        <v>3655</v>
      </c>
      <c r="G114" s="205" t="s">
        <v>862</v>
      </c>
      <c r="H114" s="206">
        <v>10</v>
      </c>
      <c r="I114" s="207">
        <v>37.5</v>
      </c>
      <c r="J114" s="208">
        <f t="shared" si="0"/>
        <v>375</v>
      </c>
      <c r="K114" s="204" t="s">
        <v>24</v>
      </c>
      <c r="L114" s="62"/>
      <c r="M114" s="209" t="s">
        <v>24</v>
      </c>
      <c r="N114" s="210" t="s">
        <v>49</v>
      </c>
      <c r="O114" s="43"/>
      <c r="P114" s="211">
        <f t="shared" si="1"/>
        <v>0</v>
      </c>
      <c r="Q114" s="211">
        <v>0</v>
      </c>
      <c r="R114" s="211">
        <f t="shared" si="2"/>
        <v>0</v>
      </c>
      <c r="S114" s="211">
        <v>0</v>
      </c>
      <c r="T114" s="212">
        <f t="shared" si="3"/>
        <v>0</v>
      </c>
      <c r="AR114" s="25" t="s">
        <v>570</v>
      </c>
      <c r="AT114" s="25" t="s">
        <v>212</v>
      </c>
      <c r="AU114" s="25" t="s">
        <v>90</v>
      </c>
      <c r="AY114" s="25" t="s">
        <v>210</v>
      </c>
      <c r="BE114" s="213">
        <f t="shared" si="4"/>
        <v>375</v>
      </c>
      <c r="BF114" s="213">
        <f t="shared" si="5"/>
        <v>0</v>
      </c>
      <c r="BG114" s="213">
        <f t="shared" si="6"/>
        <v>0</v>
      </c>
      <c r="BH114" s="213">
        <f t="shared" si="7"/>
        <v>0</v>
      </c>
      <c r="BI114" s="213">
        <f t="shared" si="8"/>
        <v>0</v>
      </c>
      <c r="BJ114" s="25" t="s">
        <v>83</v>
      </c>
      <c r="BK114" s="213">
        <f t="shared" si="9"/>
        <v>375</v>
      </c>
      <c r="BL114" s="25" t="s">
        <v>570</v>
      </c>
      <c r="BM114" s="25" t="s">
        <v>3656</v>
      </c>
    </row>
    <row r="115" spans="2:65" s="1" customFormat="1" ht="16.5" customHeight="1">
      <c r="B115" s="42"/>
      <c r="C115" s="202" t="s">
        <v>311</v>
      </c>
      <c r="D115" s="202" t="s">
        <v>212</v>
      </c>
      <c r="E115" s="203" t="s">
        <v>3657</v>
      </c>
      <c r="F115" s="204" t="s">
        <v>3658</v>
      </c>
      <c r="G115" s="205" t="s">
        <v>295</v>
      </c>
      <c r="H115" s="206">
        <v>10</v>
      </c>
      <c r="I115" s="207">
        <v>64.2</v>
      </c>
      <c r="J115" s="208">
        <f t="shared" si="0"/>
        <v>642</v>
      </c>
      <c r="K115" s="204" t="s">
        <v>24</v>
      </c>
      <c r="L115" s="62"/>
      <c r="M115" s="209" t="s">
        <v>24</v>
      </c>
      <c r="N115" s="210" t="s">
        <v>49</v>
      </c>
      <c r="O115" s="43"/>
      <c r="P115" s="211">
        <f t="shared" si="1"/>
        <v>0</v>
      </c>
      <c r="Q115" s="211">
        <v>0</v>
      </c>
      <c r="R115" s="211">
        <f t="shared" si="2"/>
        <v>0</v>
      </c>
      <c r="S115" s="211">
        <v>0</v>
      </c>
      <c r="T115" s="212">
        <f t="shared" si="3"/>
        <v>0</v>
      </c>
      <c r="AR115" s="25" t="s">
        <v>570</v>
      </c>
      <c r="AT115" s="25" t="s">
        <v>212</v>
      </c>
      <c r="AU115" s="25" t="s">
        <v>90</v>
      </c>
      <c r="AY115" s="25" t="s">
        <v>210</v>
      </c>
      <c r="BE115" s="213">
        <f t="shared" si="4"/>
        <v>642</v>
      </c>
      <c r="BF115" s="213">
        <f t="shared" si="5"/>
        <v>0</v>
      </c>
      <c r="BG115" s="213">
        <f t="shared" si="6"/>
        <v>0</v>
      </c>
      <c r="BH115" s="213">
        <f t="shared" si="7"/>
        <v>0</v>
      </c>
      <c r="BI115" s="213">
        <f t="shared" si="8"/>
        <v>0</v>
      </c>
      <c r="BJ115" s="25" t="s">
        <v>83</v>
      </c>
      <c r="BK115" s="213">
        <f t="shared" si="9"/>
        <v>642</v>
      </c>
      <c r="BL115" s="25" t="s">
        <v>570</v>
      </c>
      <c r="BM115" s="25" t="s">
        <v>3659</v>
      </c>
    </row>
    <row r="116" spans="2:65" s="1" customFormat="1" ht="16.5" customHeight="1">
      <c r="B116" s="42"/>
      <c r="C116" s="202" t="s">
        <v>316</v>
      </c>
      <c r="D116" s="202" t="s">
        <v>212</v>
      </c>
      <c r="E116" s="203" t="s">
        <v>3660</v>
      </c>
      <c r="F116" s="204" t="s">
        <v>3661</v>
      </c>
      <c r="G116" s="205" t="s">
        <v>295</v>
      </c>
      <c r="H116" s="206">
        <v>10</v>
      </c>
      <c r="I116" s="207">
        <v>42.8</v>
      </c>
      <c r="J116" s="208">
        <f t="shared" si="0"/>
        <v>428</v>
      </c>
      <c r="K116" s="204" t="s">
        <v>24</v>
      </c>
      <c r="L116" s="62"/>
      <c r="M116" s="209" t="s">
        <v>24</v>
      </c>
      <c r="N116" s="210" t="s">
        <v>49</v>
      </c>
      <c r="O116" s="43"/>
      <c r="P116" s="211">
        <f t="shared" si="1"/>
        <v>0</v>
      </c>
      <c r="Q116" s="211">
        <v>0</v>
      </c>
      <c r="R116" s="211">
        <f t="shared" si="2"/>
        <v>0</v>
      </c>
      <c r="S116" s="211">
        <v>0</v>
      </c>
      <c r="T116" s="212">
        <f t="shared" si="3"/>
        <v>0</v>
      </c>
      <c r="AR116" s="25" t="s">
        <v>570</v>
      </c>
      <c r="AT116" s="25" t="s">
        <v>212</v>
      </c>
      <c r="AU116" s="25" t="s">
        <v>90</v>
      </c>
      <c r="AY116" s="25" t="s">
        <v>210</v>
      </c>
      <c r="BE116" s="213">
        <f t="shared" si="4"/>
        <v>428</v>
      </c>
      <c r="BF116" s="213">
        <f t="shared" si="5"/>
        <v>0</v>
      </c>
      <c r="BG116" s="213">
        <f t="shared" si="6"/>
        <v>0</v>
      </c>
      <c r="BH116" s="213">
        <f t="shared" si="7"/>
        <v>0</v>
      </c>
      <c r="BI116" s="213">
        <f t="shared" si="8"/>
        <v>0</v>
      </c>
      <c r="BJ116" s="25" t="s">
        <v>83</v>
      </c>
      <c r="BK116" s="213">
        <f t="shared" si="9"/>
        <v>428</v>
      </c>
      <c r="BL116" s="25" t="s">
        <v>570</v>
      </c>
      <c r="BM116" s="25" t="s">
        <v>3662</v>
      </c>
    </row>
    <row r="117" spans="2:65" s="11" customFormat="1" ht="22.35" customHeight="1">
      <c r="B117" s="186"/>
      <c r="C117" s="187"/>
      <c r="D117" s="188" t="s">
        <v>77</v>
      </c>
      <c r="E117" s="200" t="s">
        <v>3663</v>
      </c>
      <c r="F117" s="200" t="s">
        <v>3664</v>
      </c>
      <c r="G117" s="187"/>
      <c r="H117" s="187"/>
      <c r="I117" s="190"/>
      <c r="J117" s="201">
        <f>BK117</f>
        <v>25145</v>
      </c>
      <c r="K117" s="187"/>
      <c r="L117" s="192"/>
      <c r="M117" s="193"/>
      <c r="N117" s="194"/>
      <c r="O117" s="194"/>
      <c r="P117" s="195">
        <f>SUM(P118:P123)</f>
        <v>0</v>
      </c>
      <c r="Q117" s="194"/>
      <c r="R117" s="195">
        <f>SUM(R118:R123)</f>
        <v>0</v>
      </c>
      <c r="S117" s="194"/>
      <c r="T117" s="196">
        <f>SUM(T118:T123)</f>
        <v>0</v>
      </c>
      <c r="AR117" s="197" t="s">
        <v>90</v>
      </c>
      <c r="AT117" s="198" t="s">
        <v>77</v>
      </c>
      <c r="AU117" s="198" t="s">
        <v>87</v>
      </c>
      <c r="AY117" s="197" t="s">
        <v>210</v>
      </c>
      <c r="BK117" s="199">
        <f>SUM(BK118:BK123)</f>
        <v>25145</v>
      </c>
    </row>
    <row r="118" spans="2:65" s="1" customFormat="1" ht="16.5" customHeight="1">
      <c r="B118" s="42"/>
      <c r="C118" s="202" t="s">
        <v>322</v>
      </c>
      <c r="D118" s="202" t="s">
        <v>212</v>
      </c>
      <c r="E118" s="203" t="s">
        <v>3665</v>
      </c>
      <c r="F118" s="204" t="s">
        <v>3666</v>
      </c>
      <c r="G118" s="205" t="s">
        <v>1087</v>
      </c>
      <c r="H118" s="206">
        <v>1</v>
      </c>
      <c r="I118" s="207">
        <v>2675</v>
      </c>
      <c r="J118" s="208">
        <f t="shared" ref="J118:J123" si="10">ROUND(I118*H118,2)</f>
        <v>2675</v>
      </c>
      <c r="K118" s="204" t="s">
        <v>24</v>
      </c>
      <c r="L118" s="62"/>
      <c r="M118" s="209" t="s">
        <v>24</v>
      </c>
      <c r="N118" s="210" t="s">
        <v>49</v>
      </c>
      <c r="O118" s="43"/>
      <c r="P118" s="211">
        <f t="shared" ref="P118:P123" si="11">O118*H118</f>
        <v>0</v>
      </c>
      <c r="Q118" s="211">
        <v>0</v>
      </c>
      <c r="R118" s="211">
        <f t="shared" ref="R118:R123" si="12">Q118*H118</f>
        <v>0</v>
      </c>
      <c r="S118" s="211">
        <v>0</v>
      </c>
      <c r="T118" s="212">
        <f t="shared" ref="T118:T123" si="13">S118*H118</f>
        <v>0</v>
      </c>
      <c r="AR118" s="25" t="s">
        <v>570</v>
      </c>
      <c r="AT118" s="25" t="s">
        <v>212</v>
      </c>
      <c r="AU118" s="25" t="s">
        <v>90</v>
      </c>
      <c r="AY118" s="25" t="s">
        <v>210</v>
      </c>
      <c r="BE118" s="213">
        <f t="shared" ref="BE118:BE123" si="14">IF(N118="základní",J118,0)</f>
        <v>2675</v>
      </c>
      <c r="BF118" s="213">
        <f t="shared" ref="BF118:BF123" si="15">IF(N118="snížená",J118,0)</f>
        <v>0</v>
      </c>
      <c r="BG118" s="213">
        <f t="shared" ref="BG118:BG123" si="16">IF(N118="zákl. přenesená",J118,0)</f>
        <v>0</v>
      </c>
      <c r="BH118" s="213">
        <f t="shared" ref="BH118:BH123" si="17">IF(N118="sníž. přenesená",J118,0)</f>
        <v>0</v>
      </c>
      <c r="BI118" s="213">
        <f t="shared" ref="BI118:BI123" si="18">IF(N118="nulová",J118,0)</f>
        <v>0</v>
      </c>
      <c r="BJ118" s="25" t="s">
        <v>83</v>
      </c>
      <c r="BK118" s="213">
        <f t="shared" ref="BK118:BK123" si="19">ROUND(I118*H118,2)</f>
        <v>2675</v>
      </c>
      <c r="BL118" s="25" t="s">
        <v>570</v>
      </c>
      <c r="BM118" s="25" t="s">
        <v>3667</v>
      </c>
    </row>
    <row r="119" spans="2:65" s="1" customFormat="1" ht="16.5" customHeight="1">
      <c r="B119" s="42"/>
      <c r="C119" s="202" t="s">
        <v>9</v>
      </c>
      <c r="D119" s="202" t="s">
        <v>212</v>
      </c>
      <c r="E119" s="203" t="s">
        <v>3668</v>
      </c>
      <c r="F119" s="204" t="s">
        <v>3669</v>
      </c>
      <c r="G119" s="205" t="s">
        <v>1087</v>
      </c>
      <c r="H119" s="206">
        <v>1</v>
      </c>
      <c r="I119" s="207">
        <v>2675</v>
      </c>
      <c r="J119" s="208">
        <f t="shared" si="10"/>
        <v>2675</v>
      </c>
      <c r="K119" s="204" t="s">
        <v>24</v>
      </c>
      <c r="L119" s="62"/>
      <c r="M119" s="209" t="s">
        <v>24</v>
      </c>
      <c r="N119" s="210" t="s">
        <v>49</v>
      </c>
      <c r="O119" s="43"/>
      <c r="P119" s="211">
        <f t="shared" si="11"/>
        <v>0</v>
      </c>
      <c r="Q119" s="211">
        <v>0</v>
      </c>
      <c r="R119" s="211">
        <f t="shared" si="12"/>
        <v>0</v>
      </c>
      <c r="S119" s="211">
        <v>0</v>
      </c>
      <c r="T119" s="212">
        <f t="shared" si="13"/>
        <v>0</v>
      </c>
      <c r="AR119" s="25" t="s">
        <v>570</v>
      </c>
      <c r="AT119" s="25" t="s">
        <v>212</v>
      </c>
      <c r="AU119" s="25" t="s">
        <v>90</v>
      </c>
      <c r="AY119" s="25" t="s">
        <v>210</v>
      </c>
      <c r="BE119" s="213">
        <f t="shared" si="14"/>
        <v>2675</v>
      </c>
      <c r="BF119" s="213">
        <f t="shared" si="15"/>
        <v>0</v>
      </c>
      <c r="BG119" s="213">
        <f t="shared" si="16"/>
        <v>0</v>
      </c>
      <c r="BH119" s="213">
        <f t="shared" si="17"/>
        <v>0</v>
      </c>
      <c r="BI119" s="213">
        <f t="shared" si="18"/>
        <v>0</v>
      </c>
      <c r="BJ119" s="25" t="s">
        <v>83</v>
      </c>
      <c r="BK119" s="213">
        <f t="shared" si="19"/>
        <v>2675</v>
      </c>
      <c r="BL119" s="25" t="s">
        <v>570</v>
      </c>
      <c r="BM119" s="25" t="s">
        <v>3670</v>
      </c>
    </row>
    <row r="120" spans="2:65" s="1" customFormat="1" ht="16.5" customHeight="1">
      <c r="B120" s="42"/>
      <c r="C120" s="202" t="s">
        <v>334</v>
      </c>
      <c r="D120" s="202" t="s">
        <v>212</v>
      </c>
      <c r="E120" s="203" t="s">
        <v>3671</v>
      </c>
      <c r="F120" s="204" t="s">
        <v>3672</v>
      </c>
      <c r="G120" s="205" t="s">
        <v>1087</v>
      </c>
      <c r="H120" s="206">
        <v>1</v>
      </c>
      <c r="I120" s="207">
        <v>8560</v>
      </c>
      <c r="J120" s="208">
        <f t="shared" si="10"/>
        <v>8560</v>
      </c>
      <c r="K120" s="204" t="s">
        <v>24</v>
      </c>
      <c r="L120" s="62"/>
      <c r="M120" s="209" t="s">
        <v>24</v>
      </c>
      <c r="N120" s="210" t="s">
        <v>49</v>
      </c>
      <c r="O120" s="43"/>
      <c r="P120" s="211">
        <f t="shared" si="11"/>
        <v>0</v>
      </c>
      <c r="Q120" s="211">
        <v>0</v>
      </c>
      <c r="R120" s="211">
        <f t="shared" si="12"/>
        <v>0</v>
      </c>
      <c r="S120" s="211">
        <v>0</v>
      </c>
      <c r="T120" s="212">
        <f t="shared" si="13"/>
        <v>0</v>
      </c>
      <c r="AR120" s="25" t="s">
        <v>570</v>
      </c>
      <c r="AT120" s="25" t="s">
        <v>212</v>
      </c>
      <c r="AU120" s="25" t="s">
        <v>90</v>
      </c>
      <c r="AY120" s="25" t="s">
        <v>210</v>
      </c>
      <c r="BE120" s="213">
        <f t="shared" si="14"/>
        <v>8560</v>
      </c>
      <c r="BF120" s="213">
        <f t="shared" si="15"/>
        <v>0</v>
      </c>
      <c r="BG120" s="213">
        <f t="shared" si="16"/>
        <v>0</v>
      </c>
      <c r="BH120" s="213">
        <f t="shared" si="17"/>
        <v>0</v>
      </c>
      <c r="BI120" s="213">
        <f t="shared" si="18"/>
        <v>0</v>
      </c>
      <c r="BJ120" s="25" t="s">
        <v>83</v>
      </c>
      <c r="BK120" s="213">
        <f t="shared" si="19"/>
        <v>8560</v>
      </c>
      <c r="BL120" s="25" t="s">
        <v>570</v>
      </c>
      <c r="BM120" s="25" t="s">
        <v>3673</v>
      </c>
    </row>
    <row r="121" spans="2:65" s="1" customFormat="1" ht="16.5" customHeight="1">
      <c r="B121" s="42"/>
      <c r="C121" s="202" t="s">
        <v>340</v>
      </c>
      <c r="D121" s="202" t="s">
        <v>212</v>
      </c>
      <c r="E121" s="203" t="s">
        <v>3674</v>
      </c>
      <c r="F121" s="204" t="s">
        <v>3675</v>
      </c>
      <c r="G121" s="205" t="s">
        <v>1087</v>
      </c>
      <c r="H121" s="206">
        <v>1</v>
      </c>
      <c r="I121" s="207">
        <v>2675</v>
      </c>
      <c r="J121" s="208">
        <f t="shared" si="10"/>
        <v>2675</v>
      </c>
      <c r="K121" s="204" t="s">
        <v>24</v>
      </c>
      <c r="L121" s="62"/>
      <c r="M121" s="209" t="s">
        <v>24</v>
      </c>
      <c r="N121" s="210" t="s">
        <v>49</v>
      </c>
      <c r="O121" s="43"/>
      <c r="P121" s="211">
        <f t="shared" si="11"/>
        <v>0</v>
      </c>
      <c r="Q121" s="211">
        <v>0</v>
      </c>
      <c r="R121" s="211">
        <f t="shared" si="12"/>
        <v>0</v>
      </c>
      <c r="S121" s="211">
        <v>0</v>
      </c>
      <c r="T121" s="212">
        <f t="shared" si="13"/>
        <v>0</v>
      </c>
      <c r="AR121" s="25" t="s">
        <v>570</v>
      </c>
      <c r="AT121" s="25" t="s">
        <v>212</v>
      </c>
      <c r="AU121" s="25" t="s">
        <v>90</v>
      </c>
      <c r="AY121" s="25" t="s">
        <v>210</v>
      </c>
      <c r="BE121" s="213">
        <f t="shared" si="14"/>
        <v>2675</v>
      </c>
      <c r="BF121" s="213">
        <f t="shared" si="15"/>
        <v>0</v>
      </c>
      <c r="BG121" s="213">
        <f t="shared" si="16"/>
        <v>0</v>
      </c>
      <c r="BH121" s="213">
        <f t="shared" si="17"/>
        <v>0</v>
      </c>
      <c r="BI121" s="213">
        <f t="shared" si="18"/>
        <v>0</v>
      </c>
      <c r="BJ121" s="25" t="s">
        <v>83</v>
      </c>
      <c r="BK121" s="213">
        <f t="shared" si="19"/>
        <v>2675</v>
      </c>
      <c r="BL121" s="25" t="s">
        <v>570</v>
      </c>
      <c r="BM121" s="25" t="s">
        <v>3676</v>
      </c>
    </row>
    <row r="122" spans="2:65" s="1" customFormat="1" ht="16.5" customHeight="1">
      <c r="B122" s="42"/>
      <c r="C122" s="202" t="s">
        <v>345</v>
      </c>
      <c r="D122" s="202" t="s">
        <v>212</v>
      </c>
      <c r="E122" s="203" t="s">
        <v>3677</v>
      </c>
      <c r="F122" s="204" t="s">
        <v>3678</v>
      </c>
      <c r="G122" s="205" t="s">
        <v>1087</v>
      </c>
      <c r="H122" s="206">
        <v>1</v>
      </c>
      <c r="I122" s="207">
        <v>3210</v>
      </c>
      <c r="J122" s="208">
        <f t="shared" si="10"/>
        <v>3210</v>
      </c>
      <c r="K122" s="204" t="s">
        <v>24</v>
      </c>
      <c r="L122" s="62"/>
      <c r="M122" s="209" t="s">
        <v>24</v>
      </c>
      <c r="N122" s="210" t="s">
        <v>49</v>
      </c>
      <c r="O122" s="43"/>
      <c r="P122" s="211">
        <f t="shared" si="11"/>
        <v>0</v>
      </c>
      <c r="Q122" s="211">
        <v>0</v>
      </c>
      <c r="R122" s="211">
        <f t="shared" si="12"/>
        <v>0</v>
      </c>
      <c r="S122" s="211">
        <v>0</v>
      </c>
      <c r="T122" s="212">
        <f t="shared" si="13"/>
        <v>0</v>
      </c>
      <c r="AR122" s="25" t="s">
        <v>570</v>
      </c>
      <c r="AT122" s="25" t="s">
        <v>212</v>
      </c>
      <c r="AU122" s="25" t="s">
        <v>90</v>
      </c>
      <c r="AY122" s="25" t="s">
        <v>210</v>
      </c>
      <c r="BE122" s="213">
        <f t="shared" si="14"/>
        <v>3210</v>
      </c>
      <c r="BF122" s="213">
        <f t="shared" si="15"/>
        <v>0</v>
      </c>
      <c r="BG122" s="213">
        <f t="shared" si="16"/>
        <v>0</v>
      </c>
      <c r="BH122" s="213">
        <f t="shared" si="17"/>
        <v>0</v>
      </c>
      <c r="BI122" s="213">
        <f t="shared" si="18"/>
        <v>0</v>
      </c>
      <c r="BJ122" s="25" t="s">
        <v>83</v>
      </c>
      <c r="BK122" s="213">
        <f t="shared" si="19"/>
        <v>3210</v>
      </c>
      <c r="BL122" s="25" t="s">
        <v>570</v>
      </c>
      <c r="BM122" s="25" t="s">
        <v>3679</v>
      </c>
    </row>
    <row r="123" spans="2:65" s="1" customFormat="1" ht="16.5" customHeight="1">
      <c r="B123" s="42"/>
      <c r="C123" s="202" t="s">
        <v>351</v>
      </c>
      <c r="D123" s="202" t="s">
        <v>212</v>
      </c>
      <c r="E123" s="203" t="s">
        <v>3680</v>
      </c>
      <c r="F123" s="204" t="s">
        <v>3681</v>
      </c>
      <c r="G123" s="205" t="s">
        <v>1087</v>
      </c>
      <c r="H123" s="206">
        <v>1</v>
      </c>
      <c r="I123" s="207">
        <v>5350</v>
      </c>
      <c r="J123" s="208">
        <f t="shared" si="10"/>
        <v>5350</v>
      </c>
      <c r="K123" s="204" t="s">
        <v>24</v>
      </c>
      <c r="L123" s="62"/>
      <c r="M123" s="209" t="s">
        <v>24</v>
      </c>
      <c r="N123" s="277" t="s">
        <v>49</v>
      </c>
      <c r="O123" s="278"/>
      <c r="P123" s="279">
        <f t="shared" si="11"/>
        <v>0</v>
      </c>
      <c r="Q123" s="279">
        <v>0</v>
      </c>
      <c r="R123" s="279">
        <f t="shared" si="12"/>
        <v>0</v>
      </c>
      <c r="S123" s="279">
        <v>0</v>
      </c>
      <c r="T123" s="280">
        <f t="shared" si="13"/>
        <v>0</v>
      </c>
      <c r="AR123" s="25" t="s">
        <v>570</v>
      </c>
      <c r="AT123" s="25" t="s">
        <v>212</v>
      </c>
      <c r="AU123" s="25" t="s">
        <v>90</v>
      </c>
      <c r="AY123" s="25" t="s">
        <v>210</v>
      </c>
      <c r="BE123" s="213">
        <f t="shared" si="14"/>
        <v>5350</v>
      </c>
      <c r="BF123" s="213">
        <f t="shared" si="15"/>
        <v>0</v>
      </c>
      <c r="BG123" s="213">
        <f t="shared" si="16"/>
        <v>0</v>
      </c>
      <c r="BH123" s="213">
        <f t="shared" si="17"/>
        <v>0</v>
      </c>
      <c r="BI123" s="213">
        <f t="shared" si="18"/>
        <v>0</v>
      </c>
      <c r="BJ123" s="25" t="s">
        <v>83</v>
      </c>
      <c r="BK123" s="213">
        <f t="shared" si="19"/>
        <v>5350</v>
      </c>
      <c r="BL123" s="25" t="s">
        <v>570</v>
      </c>
      <c r="BM123" s="25" t="s">
        <v>3682</v>
      </c>
    </row>
    <row r="124" spans="2:65" s="1" customFormat="1" ht="6.95" customHeight="1">
      <c r="B124" s="57"/>
      <c r="C124" s="58"/>
      <c r="D124" s="58"/>
      <c r="E124" s="58"/>
      <c r="F124" s="58"/>
      <c r="G124" s="58"/>
      <c r="H124" s="58"/>
      <c r="I124" s="149"/>
      <c r="J124" s="58"/>
      <c r="K124" s="58"/>
      <c r="L124" s="62"/>
    </row>
  </sheetData>
  <sheetProtection algorithmName="SHA-512" hashValue="SR7oUifdX9MKbSdIlaibe+PeInwGey/oKFbSSKwtndfDf58nEPXbBsgWCuzE5olHnFF9zQDzwkfyT1INbmKDQA==" saltValue="9XTLQJiuwgVLx7sV2LizrmDg+ZK9Az3wCynhCTHp3Um/bsGJ8zomTHWCXYBTO7wsv6xOcNsQpJOcrPJjppnbkA==" spinCount="100000" sheet="1" objects="1" scenarios="1" formatColumns="0" formatRows="0" autoFilter="0"/>
  <autoFilter ref="C89:K123" xr:uid="{00000000-0009-0000-0000-00000A000000}"/>
  <mergeCells count="13">
    <mergeCell ref="E82:H82"/>
    <mergeCell ref="G1:H1"/>
    <mergeCell ref="L2:V2"/>
    <mergeCell ref="E49:H49"/>
    <mergeCell ref="E51:H51"/>
    <mergeCell ref="J55:J56"/>
    <mergeCell ref="E78:H78"/>
    <mergeCell ref="E80:H80"/>
    <mergeCell ref="E7:H7"/>
    <mergeCell ref="E9:H9"/>
    <mergeCell ref="E11:H11"/>
    <mergeCell ref="E26:H26"/>
    <mergeCell ref="E47:H47"/>
  </mergeCells>
  <hyperlinks>
    <hyperlink ref="F1:G1" location="C2" display="1) Krycí list soupisu" xr:uid="{00000000-0004-0000-0A00-000000000000}"/>
    <hyperlink ref="G1:H1" location="C58" display="2) Rekapitulace" xr:uid="{00000000-0004-0000-0A00-000001000000}"/>
    <hyperlink ref="J1" location="C89" display="3) Soupis prací" xr:uid="{00000000-0004-0000-0A00-000002000000}"/>
    <hyperlink ref="L1:V1" location="'Rekapitulace stavby'!C2" display="Rekapitulace stavby" xr:uid="{00000000-0004-0000-0A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R125"/>
  <sheetViews>
    <sheetView showGridLines="0" workbookViewId="0">
      <pane ySplit="1" topLeftCell="A57" activePane="bottomLeft" state="frozen"/>
      <selection pane="bottomLeft" activeCell="I125" sqref="I125"/>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115</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3683</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ROUND(J89,2)</f>
        <v>85245</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ROUND(SUM(BE89:BE124), 2)</f>
        <v>85245</v>
      </c>
      <c r="G32" s="43"/>
      <c r="H32" s="43"/>
      <c r="I32" s="141">
        <v>0.21</v>
      </c>
      <c r="J32" s="140">
        <f>ROUND(ROUND((SUM(BE89:BE124)), 2)*I32, 2)</f>
        <v>17901.45</v>
      </c>
      <c r="K32" s="46"/>
    </row>
    <row r="33" spans="2:11" s="1" customFormat="1" ht="14.45" customHeight="1">
      <c r="B33" s="42"/>
      <c r="C33" s="43"/>
      <c r="D33" s="43"/>
      <c r="E33" s="50" t="s">
        <v>50</v>
      </c>
      <c r="F33" s="140">
        <f>ROUND(SUM(BF89:BF124), 2)</f>
        <v>0</v>
      </c>
      <c r="G33" s="43"/>
      <c r="H33" s="43"/>
      <c r="I33" s="141">
        <v>0.15</v>
      </c>
      <c r="J33" s="140">
        <f>ROUND(ROUND((SUM(BF89:BF124)), 2)*I33, 2)</f>
        <v>0</v>
      </c>
      <c r="K33" s="46"/>
    </row>
    <row r="34" spans="2:11" s="1" customFormat="1" ht="14.45" hidden="1" customHeight="1">
      <c r="B34" s="42"/>
      <c r="C34" s="43"/>
      <c r="D34" s="43"/>
      <c r="E34" s="50" t="s">
        <v>51</v>
      </c>
      <c r="F34" s="140">
        <f>ROUND(SUM(BG89:BG124), 2)</f>
        <v>0</v>
      </c>
      <c r="G34" s="43"/>
      <c r="H34" s="43"/>
      <c r="I34" s="141">
        <v>0.21</v>
      </c>
      <c r="J34" s="140">
        <v>0</v>
      </c>
      <c r="K34" s="46"/>
    </row>
    <row r="35" spans="2:11" s="1" customFormat="1" ht="14.45" hidden="1" customHeight="1">
      <c r="B35" s="42"/>
      <c r="C35" s="43"/>
      <c r="D35" s="43"/>
      <c r="E35" s="50" t="s">
        <v>52</v>
      </c>
      <c r="F35" s="140">
        <f>ROUND(SUM(BH89:BH124), 2)</f>
        <v>0</v>
      </c>
      <c r="G35" s="43"/>
      <c r="H35" s="43"/>
      <c r="I35" s="141">
        <v>0.15</v>
      </c>
      <c r="J35" s="140">
        <v>0</v>
      </c>
      <c r="K35" s="46"/>
    </row>
    <row r="36" spans="2:11" s="1" customFormat="1" ht="14.45" hidden="1" customHeight="1">
      <c r="B36" s="42"/>
      <c r="C36" s="43"/>
      <c r="D36" s="43"/>
      <c r="E36" s="50" t="s">
        <v>53</v>
      </c>
      <c r="F36" s="140">
        <f>ROUND(SUM(BI89:BI124),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103146.45</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5 - Tel-byt část</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J89</f>
        <v>85245</v>
      </c>
      <c r="K60" s="46"/>
      <c r="AU60" s="25" t="s">
        <v>166</v>
      </c>
    </row>
    <row r="61" spans="2:47" s="8" customFormat="1" ht="24.95" customHeight="1">
      <c r="B61" s="159"/>
      <c r="C61" s="160"/>
      <c r="D61" s="161" t="s">
        <v>3684</v>
      </c>
      <c r="E61" s="162"/>
      <c r="F61" s="162"/>
      <c r="G61" s="162"/>
      <c r="H61" s="162"/>
      <c r="I61" s="163"/>
      <c r="J61" s="164">
        <f>J90</f>
        <v>85245</v>
      </c>
      <c r="K61" s="165"/>
    </row>
    <row r="62" spans="2:47" s="9" customFormat="1" ht="19.899999999999999" customHeight="1">
      <c r="B62" s="166"/>
      <c r="C62" s="167"/>
      <c r="D62" s="168" t="s">
        <v>3685</v>
      </c>
      <c r="E62" s="169"/>
      <c r="F62" s="169"/>
      <c r="G62" s="169"/>
      <c r="H62" s="169"/>
      <c r="I62" s="170"/>
      <c r="J62" s="171">
        <f>J91</f>
        <v>85245</v>
      </c>
      <c r="K62" s="172"/>
    </row>
    <row r="63" spans="2:47" s="9" customFormat="1" ht="14.85" customHeight="1">
      <c r="B63" s="166"/>
      <c r="C63" s="167"/>
      <c r="D63" s="168" t="s">
        <v>3686</v>
      </c>
      <c r="E63" s="169"/>
      <c r="F63" s="169"/>
      <c r="G63" s="169"/>
      <c r="H63" s="169"/>
      <c r="I63" s="170"/>
      <c r="J63" s="171">
        <f>J92</f>
        <v>9472.6</v>
      </c>
      <c r="K63" s="172"/>
    </row>
    <row r="64" spans="2:47" s="9" customFormat="1" ht="14.85" customHeight="1">
      <c r="B64" s="166"/>
      <c r="C64" s="167"/>
      <c r="D64" s="168" t="s">
        <v>3687</v>
      </c>
      <c r="E64" s="169"/>
      <c r="F64" s="169"/>
      <c r="G64" s="169"/>
      <c r="H64" s="169"/>
      <c r="I64" s="170"/>
      <c r="J64" s="171">
        <f>J97</f>
        <v>2191.1999999999998</v>
      </c>
      <c r="K64" s="172"/>
    </row>
    <row r="65" spans="2:12" s="9" customFormat="1" ht="14.85" customHeight="1">
      <c r="B65" s="166"/>
      <c r="C65" s="167"/>
      <c r="D65" s="168" t="s">
        <v>3688</v>
      </c>
      <c r="E65" s="169"/>
      <c r="F65" s="169"/>
      <c r="G65" s="169"/>
      <c r="H65" s="169"/>
      <c r="I65" s="170"/>
      <c r="J65" s="171">
        <f>J99</f>
        <v>23352.6</v>
      </c>
      <c r="K65" s="172"/>
    </row>
    <row r="66" spans="2:12" s="9" customFormat="1" ht="14.85" customHeight="1">
      <c r="B66" s="166"/>
      <c r="C66" s="167"/>
      <c r="D66" s="168" t="s">
        <v>3689</v>
      </c>
      <c r="E66" s="169"/>
      <c r="F66" s="169"/>
      <c r="G66" s="169"/>
      <c r="H66" s="169"/>
      <c r="I66" s="170"/>
      <c r="J66" s="171">
        <f>J103</f>
        <v>13925.7</v>
      </c>
      <c r="K66" s="172"/>
    </row>
    <row r="67" spans="2:12" s="9" customFormat="1" ht="14.85" customHeight="1">
      <c r="B67" s="166"/>
      <c r="C67" s="167"/>
      <c r="D67" s="168" t="s">
        <v>3690</v>
      </c>
      <c r="E67" s="169"/>
      <c r="F67" s="169"/>
      <c r="G67" s="169"/>
      <c r="H67" s="169"/>
      <c r="I67" s="170"/>
      <c r="J67" s="171">
        <f>J112</f>
        <v>36302.9</v>
      </c>
      <c r="K67" s="172"/>
    </row>
    <row r="68" spans="2:12" s="1" customFormat="1" ht="21.75" customHeight="1">
      <c r="B68" s="42"/>
      <c r="C68" s="43"/>
      <c r="D68" s="43"/>
      <c r="E68" s="43"/>
      <c r="F68" s="43"/>
      <c r="G68" s="43"/>
      <c r="H68" s="43"/>
      <c r="I68" s="128"/>
      <c r="J68" s="43"/>
      <c r="K68" s="46"/>
    </row>
    <row r="69" spans="2:12" s="1" customFormat="1" ht="6.95" customHeight="1">
      <c r="B69" s="57"/>
      <c r="C69" s="58"/>
      <c r="D69" s="58"/>
      <c r="E69" s="58"/>
      <c r="F69" s="58"/>
      <c r="G69" s="58"/>
      <c r="H69" s="58"/>
      <c r="I69" s="149"/>
      <c r="J69" s="58"/>
      <c r="K69" s="59"/>
    </row>
    <row r="73" spans="2:12" s="1" customFormat="1" ht="6.95" customHeight="1">
      <c r="B73" s="60"/>
      <c r="C73" s="61"/>
      <c r="D73" s="61"/>
      <c r="E73" s="61"/>
      <c r="F73" s="61"/>
      <c r="G73" s="61"/>
      <c r="H73" s="61"/>
      <c r="I73" s="152"/>
      <c r="J73" s="61"/>
      <c r="K73" s="61"/>
      <c r="L73" s="62"/>
    </row>
    <row r="74" spans="2:12" s="1" customFormat="1" ht="36.950000000000003" customHeight="1">
      <c r="B74" s="42"/>
      <c r="C74" s="63" t="s">
        <v>194</v>
      </c>
      <c r="D74" s="64"/>
      <c r="E74" s="64"/>
      <c r="F74" s="64"/>
      <c r="G74" s="64"/>
      <c r="H74" s="64"/>
      <c r="I74" s="173"/>
      <c r="J74" s="64"/>
      <c r="K74" s="64"/>
      <c r="L74" s="62"/>
    </row>
    <row r="75" spans="2:12" s="1" customFormat="1" ht="6.95" customHeight="1">
      <c r="B75" s="42"/>
      <c r="C75" s="64"/>
      <c r="D75" s="64"/>
      <c r="E75" s="64"/>
      <c r="F75" s="64"/>
      <c r="G75" s="64"/>
      <c r="H75" s="64"/>
      <c r="I75" s="173"/>
      <c r="J75" s="64"/>
      <c r="K75" s="64"/>
      <c r="L75" s="62"/>
    </row>
    <row r="76" spans="2:12" s="1" customFormat="1" ht="14.45" customHeight="1">
      <c r="B76" s="42"/>
      <c r="C76" s="66" t="s">
        <v>18</v>
      </c>
      <c r="D76" s="64"/>
      <c r="E76" s="64"/>
      <c r="F76" s="64"/>
      <c r="G76" s="64"/>
      <c r="H76" s="64"/>
      <c r="I76" s="173"/>
      <c r="J76" s="64"/>
      <c r="K76" s="64"/>
      <c r="L76" s="62"/>
    </row>
    <row r="77" spans="2:12" s="1" customFormat="1" ht="16.5" customHeight="1">
      <c r="B77" s="42"/>
      <c r="C77" s="64"/>
      <c r="D77" s="64"/>
      <c r="E77" s="406" t="str">
        <f>E7</f>
        <v>Rekonstrukce bytového domu (použita tatabáze URS 2017)</v>
      </c>
      <c r="F77" s="407"/>
      <c r="G77" s="407"/>
      <c r="H77" s="407"/>
      <c r="I77" s="173"/>
      <c r="J77" s="64"/>
      <c r="K77" s="64"/>
      <c r="L77" s="62"/>
    </row>
    <row r="78" spans="2:12" ht="15">
      <c r="B78" s="29"/>
      <c r="C78" s="66" t="s">
        <v>156</v>
      </c>
      <c r="D78" s="281"/>
      <c r="E78" s="281"/>
      <c r="F78" s="281"/>
      <c r="G78" s="281"/>
      <c r="H78" s="281"/>
      <c r="J78" s="281"/>
      <c r="K78" s="281"/>
      <c r="L78" s="282"/>
    </row>
    <row r="79" spans="2:12" s="1" customFormat="1" ht="16.5" customHeight="1">
      <c r="B79" s="42"/>
      <c r="C79" s="64"/>
      <c r="D79" s="64"/>
      <c r="E79" s="406" t="s">
        <v>3110</v>
      </c>
      <c r="F79" s="408"/>
      <c r="G79" s="408"/>
      <c r="H79" s="408"/>
      <c r="I79" s="173"/>
      <c r="J79" s="64"/>
      <c r="K79" s="64"/>
      <c r="L79" s="62"/>
    </row>
    <row r="80" spans="2:12" s="1" customFormat="1" ht="14.45" customHeight="1">
      <c r="B80" s="42"/>
      <c r="C80" s="66" t="s">
        <v>3111</v>
      </c>
      <c r="D80" s="64"/>
      <c r="E80" s="64"/>
      <c r="F80" s="64"/>
      <c r="G80" s="64"/>
      <c r="H80" s="64"/>
      <c r="I80" s="173"/>
      <c r="J80" s="64"/>
      <c r="K80" s="64"/>
      <c r="L80" s="62"/>
    </row>
    <row r="81" spans="2:65" s="1" customFormat="1" ht="17.25" customHeight="1">
      <c r="B81" s="42"/>
      <c r="C81" s="64"/>
      <c r="D81" s="64"/>
      <c r="E81" s="381" t="str">
        <f>E11</f>
        <v>5 - Tel-byt část</v>
      </c>
      <c r="F81" s="408"/>
      <c r="G81" s="408"/>
      <c r="H81" s="408"/>
      <c r="I81" s="173"/>
      <c r="J81" s="64"/>
      <c r="K81" s="64"/>
      <c r="L81" s="62"/>
    </row>
    <row r="82" spans="2:65" s="1" customFormat="1" ht="6.95" customHeight="1">
      <c r="B82" s="42"/>
      <c r="C82" s="64"/>
      <c r="D82" s="64"/>
      <c r="E82" s="64"/>
      <c r="F82" s="64"/>
      <c r="G82" s="64"/>
      <c r="H82" s="64"/>
      <c r="I82" s="173"/>
      <c r="J82" s="64"/>
      <c r="K82" s="64"/>
      <c r="L82" s="62"/>
    </row>
    <row r="83" spans="2:65" s="1" customFormat="1" ht="18" customHeight="1">
      <c r="B83" s="42"/>
      <c r="C83" s="66" t="s">
        <v>25</v>
      </c>
      <c r="D83" s="64"/>
      <c r="E83" s="64"/>
      <c r="F83" s="174" t="str">
        <f>F14</f>
        <v>Na Františku 253/9,Lysá nad Labem.p.p.č.297/1</v>
      </c>
      <c r="G83" s="64"/>
      <c r="H83" s="64"/>
      <c r="I83" s="175" t="s">
        <v>27</v>
      </c>
      <c r="J83" s="74" t="str">
        <f>IF(J14="","",J14)</f>
        <v>15. 12. 2016</v>
      </c>
      <c r="K83" s="64"/>
      <c r="L83" s="62"/>
    </row>
    <row r="84" spans="2:65" s="1" customFormat="1" ht="6.95" customHeight="1">
      <c r="B84" s="42"/>
      <c r="C84" s="64"/>
      <c r="D84" s="64"/>
      <c r="E84" s="64"/>
      <c r="F84" s="64"/>
      <c r="G84" s="64"/>
      <c r="H84" s="64"/>
      <c r="I84" s="173"/>
      <c r="J84" s="64"/>
      <c r="K84" s="64"/>
      <c r="L84" s="62"/>
    </row>
    <row r="85" spans="2:65" s="1" customFormat="1" ht="15">
      <c r="B85" s="42"/>
      <c r="C85" s="66" t="s">
        <v>29</v>
      </c>
      <c r="D85" s="64"/>
      <c r="E85" s="64"/>
      <c r="F85" s="174" t="str">
        <f>E17</f>
        <v>Město Lysá n.L.,Husovo nám.23,</v>
      </c>
      <c r="G85" s="64"/>
      <c r="H85" s="64"/>
      <c r="I85" s="175" t="s">
        <v>37</v>
      </c>
      <c r="J85" s="174" t="str">
        <f>E23</f>
        <v>AGORA s,arch astaveb atelier s .r.o. Liberec</v>
      </c>
      <c r="K85" s="64"/>
      <c r="L85" s="62"/>
    </row>
    <row r="86" spans="2:65" s="1" customFormat="1" ht="14.45" customHeight="1">
      <c r="B86" s="42"/>
      <c r="C86" s="66" t="s">
        <v>35</v>
      </c>
      <c r="D86" s="64"/>
      <c r="E86" s="64"/>
      <c r="F86" s="174" t="str">
        <f>IF(E20="","",E20)</f>
        <v/>
      </c>
      <c r="G86" s="64"/>
      <c r="H86" s="64"/>
      <c r="I86" s="173"/>
      <c r="J86" s="64"/>
      <c r="K86" s="64"/>
      <c r="L86" s="62"/>
    </row>
    <row r="87" spans="2:65" s="1" customFormat="1" ht="10.35" customHeight="1">
      <c r="B87" s="42"/>
      <c r="C87" s="64"/>
      <c r="D87" s="64"/>
      <c r="E87" s="64"/>
      <c r="F87" s="64"/>
      <c r="G87" s="64"/>
      <c r="H87" s="64"/>
      <c r="I87" s="173"/>
      <c r="J87" s="64"/>
      <c r="K87" s="64"/>
      <c r="L87" s="62"/>
    </row>
    <row r="88" spans="2:65" s="10" customFormat="1" ht="29.25" customHeight="1">
      <c r="B88" s="176"/>
      <c r="C88" s="177" t="s">
        <v>195</v>
      </c>
      <c r="D88" s="178" t="s">
        <v>63</v>
      </c>
      <c r="E88" s="178" t="s">
        <v>59</v>
      </c>
      <c r="F88" s="178" t="s">
        <v>196</v>
      </c>
      <c r="G88" s="178" t="s">
        <v>197</v>
      </c>
      <c r="H88" s="178" t="s">
        <v>198</v>
      </c>
      <c r="I88" s="179" t="s">
        <v>199</v>
      </c>
      <c r="J88" s="178" t="s">
        <v>164</v>
      </c>
      <c r="K88" s="180" t="s">
        <v>200</v>
      </c>
      <c r="L88" s="181"/>
      <c r="M88" s="82" t="s">
        <v>201</v>
      </c>
      <c r="N88" s="83" t="s">
        <v>48</v>
      </c>
      <c r="O88" s="83" t="s">
        <v>202</v>
      </c>
      <c r="P88" s="83" t="s">
        <v>203</v>
      </c>
      <c r="Q88" s="83" t="s">
        <v>204</v>
      </c>
      <c r="R88" s="83" t="s">
        <v>205</v>
      </c>
      <c r="S88" s="83" t="s">
        <v>206</v>
      </c>
      <c r="T88" s="84" t="s">
        <v>207</v>
      </c>
    </row>
    <row r="89" spans="2:65" s="1" customFormat="1" ht="29.25" customHeight="1">
      <c r="B89" s="42"/>
      <c r="C89" s="88" t="s">
        <v>165</v>
      </c>
      <c r="D89" s="64"/>
      <c r="E89" s="64"/>
      <c r="F89" s="64"/>
      <c r="G89" s="64"/>
      <c r="H89" s="64"/>
      <c r="I89" s="173"/>
      <c r="J89" s="182">
        <f>BK89</f>
        <v>85245</v>
      </c>
      <c r="K89" s="64"/>
      <c r="L89" s="62"/>
      <c r="M89" s="85"/>
      <c r="N89" s="86"/>
      <c r="O89" s="86"/>
      <c r="P89" s="183">
        <f>P90</f>
        <v>0</v>
      </c>
      <c r="Q89" s="86"/>
      <c r="R89" s="183">
        <f>R90</f>
        <v>0</v>
      </c>
      <c r="S89" s="86"/>
      <c r="T89" s="184">
        <f>T90</f>
        <v>0</v>
      </c>
      <c r="AT89" s="25" t="s">
        <v>77</v>
      </c>
      <c r="AU89" s="25" t="s">
        <v>166</v>
      </c>
      <c r="BK89" s="185">
        <f>BK90</f>
        <v>85245</v>
      </c>
    </row>
    <row r="90" spans="2:65" s="11" customFormat="1" ht="37.35" customHeight="1">
      <c r="B90" s="186"/>
      <c r="C90" s="187"/>
      <c r="D90" s="188" t="s">
        <v>77</v>
      </c>
      <c r="E90" s="189" t="s">
        <v>358</v>
      </c>
      <c r="F90" s="189" t="s">
        <v>3594</v>
      </c>
      <c r="G90" s="187"/>
      <c r="H90" s="187"/>
      <c r="I90" s="190"/>
      <c r="J90" s="191">
        <f>BK90</f>
        <v>85245</v>
      </c>
      <c r="K90" s="187"/>
      <c r="L90" s="192"/>
      <c r="M90" s="193"/>
      <c r="N90" s="194"/>
      <c r="O90" s="194"/>
      <c r="P90" s="195">
        <f>P91</f>
        <v>0</v>
      </c>
      <c r="Q90" s="194"/>
      <c r="R90" s="195">
        <f>R91</f>
        <v>0</v>
      </c>
      <c r="S90" s="194"/>
      <c r="T90" s="196">
        <f>T91</f>
        <v>0</v>
      </c>
      <c r="AR90" s="197" t="s">
        <v>90</v>
      </c>
      <c r="AT90" s="198" t="s">
        <v>77</v>
      </c>
      <c r="AU90" s="198" t="s">
        <v>78</v>
      </c>
      <c r="AY90" s="197" t="s">
        <v>210</v>
      </c>
      <c r="BK90" s="199">
        <f>BK91</f>
        <v>85245</v>
      </c>
    </row>
    <row r="91" spans="2:65" s="11" customFormat="1" ht="19.899999999999999" customHeight="1">
      <c r="B91" s="186"/>
      <c r="C91" s="187"/>
      <c r="D91" s="188" t="s">
        <v>77</v>
      </c>
      <c r="E91" s="200" t="s">
        <v>2756</v>
      </c>
      <c r="F91" s="200" t="s">
        <v>3691</v>
      </c>
      <c r="G91" s="187"/>
      <c r="H91" s="187"/>
      <c r="I91" s="190"/>
      <c r="J91" s="201">
        <f>BK91</f>
        <v>85245</v>
      </c>
      <c r="K91" s="187"/>
      <c r="L91" s="192"/>
      <c r="M91" s="193"/>
      <c r="N91" s="194"/>
      <c r="O91" s="194"/>
      <c r="P91" s="195">
        <f>P92+P97+P99+P103+P112</f>
        <v>0</v>
      </c>
      <c r="Q91" s="194"/>
      <c r="R91" s="195">
        <f>R92+R97+R99+R103+R112</f>
        <v>0</v>
      </c>
      <c r="S91" s="194"/>
      <c r="T91" s="196">
        <f>T92+T97+T99+T103+T112</f>
        <v>0</v>
      </c>
      <c r="AR91" s="197" t="s">
        <v>90</v>
      </c>
      <c r="AT91" s="198" t="s">
        <v>77</v>
      </c>
      <c r="AU91" s="198" t="s">
        <v>83</v>
      </c>
      <c r="AY91" s="197" t="s">
        <v>210</v>
      </c>
      <c r="BK91" s="199">
        <f>BK92+BK97+BK99+BK103+BK112</f>
        <v>85245</v>
      </c>
    </row>
    <row r="92" spans="2:65" s="11" customFormat="1" ht="14.85" customHeight="1">
      <c r="B92" s="186"/>
      <c r="C92" s="187"/>
      <c r="D92" s="188" t="s">
        <v>77</v>
      </c>
      <c r="E92" s="200" t="s">
        <v>3533</v>
      </c>
      <c r="F92" s="200" t="s">
        <v>3692</v>
      </c>
      <c r="G92" s="187"/>
      <c r="H92" s="187"/>
      <c r="I92" s="190"/>
      <c r="J92" s="201">
        <f>BK92</f>
        <v>9472.6</v>
      </c>
      <c r="K92" s="187"/>
      <c r="L92" s="192"/>
      <c r="M92" s="193"/>
      <c r="N92" s="194"/>
      <c r="O92" s="194"/>
      <c r="P92" s="195">
        <f>SUM(P93:P96)</f>
        <v>0</v>
      </c>
      <c r="Q92" s="194"/>
      <c r="R92" s="195">
        <f>SUM(R93:R96)</f>
        <v>0</v>
      </c>
      <c r="S92" s="194"/>
      <c r="T92" s="196">
        <f>SUM(T93:T96)</f>
        <v>0</v>
      </c>
      <c r="AR92" s="197" t="s">
        <v>90</v>
      </c>
      <c r="AT92" s="198" t="s">
        <v>77</v>
      </c>
      <c r="AU92" s="198" t="s">
        <v>87</v>
      </c>
      <c r="AY92" s="197" t="s">
        <v>210</v>
      </c>
      <c r="BK92" s="199">
        <f>SUM(BK93:BK96)</f>
        <v>9472.6</v>
      </c>
    </row>
    <row r="93" spans="2:65" s="1" customFormat="1" ht="16.5" customHeight="1">
      <c r="B93" s="42"/>
      <c r="C93" s="202" t="s">
        <v>83</v>
      </c>
      <c r="D93" s="202" t="s">
        <v>212</v>
      </c>
      <c r="E93" s="203" t="s">
        <v>83</v>
      </c>
      <c r="F93" s="204" t="s">
        <v>3693</v>
      </c>
      <c r="G93" s="205" t="s">
        <v>862</v>
      </c>
      <c r="H93" s="206">
        <v>1</v>
      </c>
      <c r="I93" s="207">
        <v>1979.5</v>
      </c>
      <c r="J93" s="208">
        <f>ROUND(I93*H93,2)</f>
        <v>1979.5</v>
      </c>
      <c r="K93" s="204" t="s">
        <v>24</v>
      </c>
      <c r="L93" s="62"/>
      <c r="M93" s="209" t="s">
        <v>24</v>
      </c>
      <c r="N93" s="210" t="s">
        <v>49</v>
      </c>
      <c r="O93" s="43"/>
      <c r="P93" s="211">
        <f>O93*H93</f>
        <v>0</v>
      </c>
      <c r="Q93" s="211">
        <v>0</v>
      </c>
      <c r="R93" s="211">
        <f>Q93*H93</f>
        <v>0</v>
      </c>
      <c r="S93" s="211">
        <v>0</v>
      </c>
      <c r="T93" s="212">
        <f>S93*H93</f>
        <v>0</v>
      </c>
      <c r="AR93" s="25" t="s">
        <v>570</v>
      </c>
      <c r="AT93" s="25" t="s">
        <v>212</v>
      </c>
      <c r="AU93" s="25" t="s">
        <v>90</v>
      </c>
      <c r="AY93" s="25" t="s">
        <v>210</v>
      </c>
      <c r="BE93" s="213">
        <f>IF(N93="základní",J93,0)</f>
        <v>1979.5</v>
      </c>
      <c r="BF93" s="213">
        <f>IF(N93="snížená",J93,0)</f>
        <v>0</v>
      </c>
      <c r="BG93" s="213">
        <f>IF(N93="zákl. přenesená",J93,0)</f>
        <v>0</v>
      </c>
      <c r="BH93" s="213">
        <f>IF(N93="sníž. přenesená",J93,0)</f>
        <v>0</v>
      </c>
      <c r="BI93" s="213">
        <f>IF(N93="nulová",J93,0)</f>
        <v>0</v>
      </c>
      <c r="BJ93" s="25" t="s">
        <v>83</v>
      </c>
      <c r="BK93" s="213">
        <f>ROUND(I93*H93,2)</f>
        <v>1979.5</v>
      </c>
      <c r="BL93" s="25" t="s">
        <v>570</v>
      </c>
      <c r="BM93" s="25" t="s">
        <v>3694</v>
      </c>
    </row>
    <row r="94" spans="2:65" s="1" customFormat="1" ht="16.5" customHeight="1">
      <c r="B94" s="42"/>
      <c r="C94" s="202" t="s">
        <v>87</v>
      </c>
      <c r="D94" s="202" t="s">
        <v>212</v>
      </c>
      <c r="E94" s="203" t="s">
        <v>90</v>
      </c>
      <c r="F94" s="204" t="s">
        <v>3695</v>
      </c>
      <c r="G94" s="205" t="s">
        <v>862</v>
      </c>
      <c r="H94" s="206">
        <v>1</v>
      </c>
      <c r="I94" s="207">
        <v>1163.0999999999999</v>
      </c>
      <c r="J94" s="208">
        <f>ROUND(I94*H94,2)</f>
        <v>1163.0999999999999</v>
      </c>
      <c r="K94" s="204" t="s">
        <v>24</v>
      </c>
      <c r="L94" s="62"/>
      <c r="M94" s="209" t="s">
        <v>24</v>
      </c>
      <c r="N94" s="210" t="s">
        <v>49</v>
      </c>
      <c r="O94" s="43"/>
      <c r="P94" s="211">
        <f>O94*H94</f>
        <v>0</v>
      </c>
      <c r="Q94" s="211">
        <v>0</v>
      </c>
      <c r="R94" s="211">
        <f>Q94*H94</f>
        <v>0</v>
      </c>
      <c r="S94" s="211">
        <v>0</v>
      </c>
      <c r="T94" s="212">
        <f>S94*H94</f>
        <v>0</v>
      </c>
      <c r="AR94" s="25" t="s">
        <v>570</v>
      </c>
      <c r="AT94" s="25" t="s">
        <v>212</v>
      </c>
      <c r="AU94" s="25" t="s">
        <v>90</v>
      </c>
      <c r="AY94" s="25" t="s">
        <v>210</v>
      </c>
      <c r="BE94" s="213">
        <f>IF(N94="základní",J94,0)</f>
        <v>1163.0999999999999</v>
      </c>
      <c r="BF94" s="213">
        <f>IF(N94="snížená",J94,0)</f>
        <v>0</v>
      </c>
      <c r="BG94" s="213">
        <f>IF(N94="zákl. přenesená",J94,0)</f>
        <v>0</v>
      </c>
      <c r="BH94" s="213">
        <f>IF(N94="sníž. přenesená",J94,0)</f>
        <v>0</v>
      </c>
      <c r="BI94" s="213">
        <f>IF(N94="nulová",J94,0)</f>
        <v>0</v>
      </c>
      <c r="BJ94" s="25" t="s">
        <v>83</v>
      </c>
      <c r="BK94" s="213">
        <f>ROUND(I94*H94,2)</f>
        <v>1163.0999999999999</v>
      </c>
      <c r="BL94" s="25" t="s">
        <v>570</v>
      </c>
      <c r="BM94" s="25" t="s">
        <v>3696</v>
      </c>
    </row>
    <row r="95" spans="2:65" s="1" customFormat="1" ht="16.5" customHeight="1">
      <c r="B95" s="42"/>
      <c r="C95" s="202" t="s">
        <v>90</v>
      </c>
      <c r="D95" s="202" t="s">
        <v>212</v>
      </c>
      <c r="E95" s="203" t="s">
        <v>96</v>
      </c>
      <c r="F95" s="204" t="s">
        <v>3697</v>
      </c>
      <c r="G95" s="205" t="s">
        <v>862</v>
      </c>
      <c r="H95" s="206">
        <v>4</v>
      </c>
      <c r="I95" s="207">
        <v>673</v>
      </c>
      <c r="J95" s="208">
        <f>ROUND(I95*H95,2)</f>
        <v>2692</v>
      </c>
      <c r="K95" s="204" t="s">
        <v>24</v>
      </c>
      <c r="L95" s="62"/>
      <c r="M95" s="209" t="s">
        <v>24</v>
      </c>
      <c r="N95" s="210" t="s">
        <v>49</v>
      </c>
      <c r="O95" s="43"/>
      <c r="P95" s="211">
        <f>O95*H95</f>
        <v>0</v>
      </c>
      <c r="Q95" s="211">
        <v>0</v>
      </c>
      <c r="R95" s="211">
        <f>Q95*H95</f>
        <v>0</v>
      </c>
      <c r="S95" s="211">
        <v>0</v>
      </c>
      <c r="T95" s="212">
        <f>S95*H95</f>
        <v>0</v>
      </c>
      <c r="AR95" s="25" t="s">
        <v>570</v>
      </c>
      <c r="AT95" s="25" t="s">
        <v>212</v>
      </c>
      <c r="AU95" s="25" t="s">
        <v>90</v>
      </c>
      <c r="AY95" s="25" t="s">
        <v>210</v>
      </c>
      <c r="BE95" s="213">
        <f>IF(N95="základní",J95,0)</f>
        <v>2692</v>
      </c>
      <c r="BF95" s="213">
        <f>IF(N95="snížená",J95,0)</f>
        <v>0</v>
      </c>
      <c r="BG95" s="213">
        <f>IF(N95="zákl. přenesená",J95,0)</f>
        <v>0</v>
      </c>
      <c r="BH95" s="213">
        <f>IF(N95="sníž. přenesená",J95,0)</f>
        <v>0</v>
      </c>
      <c r="BI95" s="213">
        <f>IF(N95="nulová",J95,0)</f>
        <v>0</v>
      </c>
      <c r="BJ95" s="25" t="s">
        <v>83</v>
      </c>
      <c r="BK95" s="213">
        <f>ROUND(I95*H95,2)</f>
        <v>2692</v>
      </c>
      <c r="BL95" s="25" t="s">
        <v>570</v>
      </c>
      <c r="BM95" s="25" t="s">
        <v>3698</v>
      </c>
    </row>
    <row r="96" spans="2:65" s="1" customFormat="1" ht="16.5" customHeight="1">
      <c r="B96" s="42"/>
      <c r="C96" s="202" t="s">
        <v>93</v>
      </c>
      <c r="D96" s="202" t="s">
        <v>212</v>
      </c>
      <c r="E96" s="203" t="s">
        <v>99</v>
      </c>
      <c r="F96" s="204" t="s">
        <v>3699</v>
      </c>
      <c r="G96" s="205" t="s">
        <v>862</v>
      </c>
      <c r="H96" s="206">
        <v>10</v>
      </c>
      <c r="I96" s="207">
        <v>363.8</v>
      </c>
      <c r="J96" s="208">
        <f>ROUND(I96*H96,2)</f>
        <v>3638</v>
      </c>
      <c r="K96" s="204" t="s">
        <v>24</v>
      </c>
      <c r="L96" s="62"/>
      <c r="M96" s="209" t="s">
        <v>24</v>
      </c>
      <c r="N96" s="210" t="s">
        <v>49</v>
      </c>
      <c r="O96" s="43"/>
      <c r="P96" s="211">
        <f>O96*H96</f>
        <v>0</v>
      </c>
      <c r="Q96" s="211">
        <v>0</v>
      </c>
      <c r="R96" s="211">
        <f>Q96*H96</f>
        <v>0</v>
      </c>
      <c r="S96" s="211">
        <v>0</v>
      </c>
      <c r="T96" s="212">
        <f>S96*H96</f>
        <v>0</v>
      </c>
      <c r="AR96" s="25" t="s">
        <v>570</v>
      </c>
      <c r="AT96" s="25" t="s">
        <v>212</v>
      </c>
      <c r="AU96" s="25" t="s">
        <v>90</v>
      </c>
      <c r="AY96" s="25" t="s">
        <v>210</v>
      </c>
      <c r="BE96" s="213">
        <f>IF(N96="základní",J96,0)</f>
        <v>3638</v>
      </c>
      <c r="BF96" s="213">
        <f>IF(N96="snížená",J96,0)</f>
        <v>0</v>
      </c>
      <c r="BG96" s="213">
        <f>IF(N96="zákl. přenesená",J96,0)</f>
        <v>0</v>
      </c>
      <c r="BH96" s="213">
        <f>IF(N96="sníž. přenesená",J96,0)</f>
        <v>0</v>
      </c>
      <c r="BI96" s="213">
        <f>IF(N96="nulová",J96,0)</f>
        <v>0</v>
      </c>
      <c r="BJ96" s="25" t="s">
        <v>83</v>
      </c>
      <c r="BK96" s="213">
        <f>ROUND(I96*H96,2)</f>
        <v>3638</v>
      </c>
      <c r="BL96" s="25" t="s">
        <v>570</v>
      </c>
      <c r="BM96" s="25" t="s">
        <v>3700</v>
      </c>
    </row>
    <row r="97" spans="2:65" s="11" customFormat="1" ht="22.35" customHeight="1">
      <c r="B97" s="186"/>
      <c r="C97" s="187"/>
      <c r="D97" s="188" t="s">
        <v>77</v>
      </c>
      <c r="E97" s="200" t="s">
        <v>3596</v>
      </c>
      <c r="F97" s="200" t="s">
        <v>3701</v>
      </c>
      <c r="G97" s="187"/>
      <c r="H97" s="187"/>
      <c r="I97" s="190"/>
      <c r="J97" s="201">
        <f>BK97</f>
        <v>2191.1999999999998</v>
      </c>
      <c r="K97" s="187"/>
      <c r="L97" s="192"/>
      <c r="M97" s="193"/>
      <c r="N97" s="194"/>
      <c r="O97" s="194"/>
      <c r="P97" s="195">
        <f>P98</f>
        <v>0</v>
      </c>
      <c r="Q97" s="194"/>
      <c r="R97" s="195">
        <f>R98</f>
        <v>0</v>
      </c>
      <c r="S97" s="194"/>
      <c r="T97" s="196">
        <f>T98</f>
        <v>0</v>
      </c>
      <c r="AR97" s="197" t="s">
        <v>90</v>
      </c>
      <c r="AT97" s="198" t="s">
        <v>77</v>
      </c>
      <c r="AU97" s="198" t="s">
        <v>87</v>
      </c>
      <c r="AY97" s="197" t="s">
        <v>210</v>
      </c>
      <c r="BK97" s="199">
        <f>BK98</f>
        <v>2191.1999999999998</v>
      </c>
    </row>
    <row r="98" spans="2:65" s="1" customFormat="1" ht="16.5" customHeight="1">
      <c r="B98" s="42"/>
      <c r="C98" s="202" t="s">
        <v>96</v>
      </c>
      <c r="D98" s="202" t="s">
        <v>212</v>
      </c>
      <c r="E98" s="203" t="s">
        <v>119</v>
      </c>
      <c r="F98" s="204" t="s">
        <v>3702</v>
      </c>
      <c r="G98" s="205" t="s">
        <v>862</v>
      </c>
      <c r="H98" s="206">
        <v>8</v>
      </c>
      <c r="I98" s="207">
        <v>273.89999999999998</v>
      </c>
      <c r="J98" s="208">
        <f>ROUND(I98*H98,2)</f>
        <v>2191.1999999999998</v>
      </c>
      <c r="K98" s="204" t="s">
        <v>24</v>
      </c>
      <c r="L98" s="62"/>
      <c r="M98" s="209" t="s">
        <v>24</v>
      </c>
      <c r="N98" s="210" t="s">
        <v>49</v>
      </c>
      <c r="O98" s="43"/>
      <c r="P98" s="211">
        <f>O98*H98</f>
        <v>0</v>
      </c>
      <c r="Q98" s="211">
        <v>0</v>
      </c>
      <c r="R98" s="211">
        <f>Q98*H98</f>
        <v>0</v>
      </c>
      <c r="S98" s="211">
        <v>0</v>
      </c>
      <c r="T98" s="212">
        <f>S98*H98</f>
        <v>0</v>
      </c>
      <c r="AR98" s="25" t="s">
        <v>570</v>
      </c>
      <c r="AT98" s="25" t="s">
        <v>212</v>
      </c>
      <c r="AU98" s="25" t="s">
        <v>90</v>
      </c>
      <c r="AY98" s="25" t="s">
        <v>210</v>
      </c>
      <c r="BE98" s="213">
        <f>IF(N98="základní",J98,0)</f>
        <v>2191.1999999999998</v>
      </c>
      <c r="BF98" s="213">
        <f>IF(N98="snížená",J98,0)</f>
        <v>0</v>
      </c>
      <c r="BG98" s="213">
        <f>IF(N98="zákl. přenesená",J98,0)</f>
        <v>0</v>
      </c>
      <c r="BH98" s="213">
        <f>IF(N98="sníž. přenesená",J98,0)</f>
        <v>0</v>
      </c>
      <c r="BI98" s="213">
        <f>IF(N98="nulová",J98,0)</f>
        <v>0</v>
      </c>
      <c r="BJ98" s="25" t="s">
        <v>83</v>
      </c>
      <c r="BK98" s="213">
        <f>ROUND(I98*H98,2)</f>
        <v>2191.1999999999998</v>
      </c>
      <c r="BL98" s="25" t="s">
        <v>570</v>
      </c>
      <c r="BM98" s="25" t="s">
        <v>3703</v>
      </c>
    </row>
    <row r="99" spans="2:65" s="11" customFormat="1" ht="22.35" customHeight="1">
      <c r="B99" s="186"/>
      <c r="C99" s="187"/>
      <c r="D99" s="188" t="s">
        <v>77</v>
      </c>
      <c r="E99" s="200" t="s">
        <v>3613</v>
      </c>
      <c r="F99" s="200" t="s">
        <v>3630</v>
      </c>
      <c r="G99" s="187"/>
      <c r="H99" s="187"/>
      <c r="I99" s="190"/>
      <c r="J99" s="201">
        <f>BK99</f>
        <v>23352.6</v>
      </c>
      <c r="K99" s="187"/>
      <c r="L99" s="192"/>
      <c r="M99" s="193"/>
      <c r="N99" s="194"/>
      <c r="O99" s="194"/>
      <c r="P99" s="195">
        <f>SUM(P100:P102)</f>
        <v>0</v>
      </c>
      <c r="Q99" s="194"/>
      <c r="R99" s="195">
        <f>SUM(R100:R102)</f>
        <v>0</v>
      </c>
      <c r="S99" s="194"/>
      <c r="T99" s="196">
        <f>SUM(T100:T102)</f>
        <v>0</v>
      </c>
      <c r="AR99" s="197" t="s">
        <v>90</v>
      </c>
      <c r="AT99" s="198" t="s">
        <v>77</v>
      </c>
      <c r="AU99" s="198" t="s">
        <v>87</v>
      </c>
      <c r="AY99" s="197" t="s">
        <v>210</v>
      </c>
      <c r="BK99" s="199">
        <f>SUM(BK100:BK102)</f>
        <v>23352.6</v>
      </c>
    </row>
    <row r="100" spans="2:65" s="1" customFormat="1" ht="16.5" customHeight="1">
      <c r="B100" s="42"/>
      <c r="C100" s="202" t="s">
        <v>102</v>
      </c>
      <c r="D100" s="202" t="s">
        <v>212</v>
      </c>
      <c r="E100" s="203" t="s">
        <v>125</v>
      </c>
      <c r="F100" s="204" t="s">
        <v>3704</v>
      </c>
      <c r="G100" s="205" t="s">
        <v>862</v>
      </c>
      <c r="H100" s="206">
        <v>19</v>
      </c>
      <c r="I100" s="207">
        <v>112.4</v>
      </c>
      <c r="J100" s="208">
        <f>ROUND(I100*H100,2)</f>
        <v>2135.6</v>
      </c>
      <c r="K100" s="204" t="s">
        <v>24</v>
      </c>
      <c r="L100" s="62"/>
      <c r="M100" s="209" t="s">
        <v>24</v>
      </c>
      <c r="N100" s="210" t="s">
        <v>49</v>
      </c>
      <c r="O100" s="43"/>
      <c r="P100" s="211">
        <f>O100*H100</f>
        <v>0</v>
      </c>
      <c r="Q100" s="211">
        <v>0</v>
      </c>
      <c r="R100" s="211">
        <f>Q100*H100</f>
        <v>0</v>
      </c>
      <c r="S100" s="211">
        <v>0</v>
      </c>
      <c r="T100" s="212">
        <f>S100*H100</f>
        <v>0</v>
      </c>
      <c r="AR100" s="25" t="s">
        <v>570</v>
      </c>
      <c r="AT100" s="25" t="s">
        <v>212</v>
      </c>
      <c r="AU100" s="25" t="s">
        <v>90</v>
      </c>
      <c r="AY100" s="25" t="s">
        <v>210</v>
      </c>
      <c r="BE100" s="213">
        <f>IF(N100="základní",J100,0)</f>
        <v>2135.6</v>
      </c>
      <c r="BF100" s="213">
        <f>IF(N100="snížená",J100,0)</f>
        <v>0</v>
      </c>
      <c r="BG100" s="213">
        <f>IF(N100="zákl. přenesená",J100,0)</f>
        <v>0</v>
      </c>
      <c r="BH100" s="213">
        <f>IF(N100="sníž. přenesená",J100,0)</f>
        <v>0</v>
      </c>
      <c r="BI100" s="213">
        <f>IF(N100="nulová",J100,0)</f>
        <v>0</v>
      </c>
      <c r="BJ100" s="25" t="s">
        <v>83</v>
      </c>
      <c r="BK100" s="213">
        <f>ROUND(I100*H100,2)</f>
        <v>2135.6</v>
      </c>
      <c r="BL100" s="25" t="s">
        <v>570</v>
      </c>
      <c r="BM100" s="25" t="s">
        <v>3705</v>
      </c>
    </row>
    <row r="101" spans="2:65" s="1" customFormat="1" ht="16.5" customHeight="1">
      <c r="B101" s="42"/>
      <c r="C101" s="202" t="s">
        <v>119</v>
      </c>
      <c r="D101" s="202" t="s">
        <v>212</v>
      </c>
      <c r="E101" s="203" t="s">
        <v>128</v>
      </c>
      <c r="F101" s="204" t="s">
        <v>3706</v>
      </c>
      <c r="G101" s="205" t="s">
        <v>295</v>
      </c>
      <c r="H101" s="206">
        <v>15</v>
      </c>
      <c r="I101" s="207">
        <v>72.8</v>
      </c>
      <c r="J101" s="208">
        <f>ROUND(I101*H101,2)</f>
        <v>1092</v>
      </c>
      <c r="K101" s="204" t="s">
        <v>24</v>
      </c>
      <c r="L101" s="62"/>
      <c r="M101" s="209" t="s">
        <v>24</v>
      </c>
      <c r="N101" s="210" t="s">
        <v>49</v>
      </c>
      <c r="O101" s="43"/>
      <c r="P101" s="211">
        <f>O101*H101</f>
        <v>0</v>
      </c>
      <c r="Q101" s="211">
        <v>0</v>
      </c>
      <c r="R101" s="211">
        <f>Q101*H101</f>
        <v>0</v>
      </c>
      <c r="S101" s="211">
        <v>0</v>
      </c>
      <c r="T101" s="212">
        <f>S101*H101</f>
        <v>0</v>
      </c>
      <c r="AR101" s="25" t="s">
        <v>570</v>
      </c>
      <c r="AT101" s="25" t="s">
        <v>212</v>
      </c>
      <c r="AU101" s="25" t="s">
        <v>90</v>
      </c>
      <c r="AY101" s="25" t="s">
        <v>210</v>
      </c>
      <c r="BE101" s="213">
        <f>IF(N101="základní",J101,0)</f>
        <v>1092</v>
      </c>
      <c r="BF101" s="213">
        <f>IF(N101="snížená",J101,0)</f>
        <v>0</v>
      </c>
      <c r="BG101" s="213">
        <f>IF(N101="zákl. přenesená",J101,0)</f>
        <v>0</v>
      </c>
      <c r="BH101" s="213">
        <f>IF(N101="sníž. přenesená",J101,0)</f>
        <v>0</v>
      </c>
      <c r="BI101" s="213">
        <f>IF(N101="nulová",J101,0)</f>
        <v>0</v>
      </c>
      <c r="BJ101" s="25" t="s">
        <v>83</v>
      </c>
      <c r="BK101" s="213">
        <f>ROUND(I101*H101,2)</f>
        <v>1092</v>
      </c>
      <c r="BL101" s="25" t="s">
        <v>570</v>
      </c>
      <c r="BM101" s="25" t="s">
        <v>3707</v>
      </c>
    </row>
    <row r="102" spans="2:65" s="1" customFormat="1" ht="16.5" customHeight="1">
      <c r="B102" s="42"/>
      <c r="C102" s="202" t="s">
        <v>99</v>
      </c>
      <c r="D102" s="202" t="s">
        <v>212</v>
      </c>
      <c r="E102" s="203" t="s">
        <v>122</v>
      </c>
      <c r="F102" s="204" t="s">
        <v>3632</v>
      </c>
      <c r="G102" s="205" t="s">
        <v>295</v>
      </c>
      <c r="H102" s="206">
        <v>1250</v>
      </c>
      <c r="I102" s="207">
        <v>16.100000000000001</v>
      </c>
      <c r="J102" s="208">
        <f>ROUND(I102*H102,2)</f>
        <v>20125</v>
      </c>
      <c r="K102" s="204" t="s">
        <v>24</v>
      </c>
      <c r="L102" s="62"/>
      <c r="M102" s="209" t="s">
        <v>24</v>
      </c>
      <c r="N102" s="210" t="s">
        <v>49</v>
      </c>
      <c r="O102" s="43"/>
      <c r="P102" s="211">
        <f>O102*H102</f>
        <v>0</v>
      </c>
      <c r="Q102" s="211">
        <v>0</v>
      </c>
      <c r="R102" s="211">
        <f>Q102*H102</f>
        <v>0</v>
      </c>
      <c r="S102" s="211">
        <v>0</v>
      </c>
      <c r="T102" s="212">
        <f>S102*H102</f>
        <v>0</v>
      </c>
      <c r="AR102" s="25" t="s">
        <v>570</v>
      </c>
      <c r="AT102" s="25" t="s">
        <v>212</v>
      </c>
      <c r="AU102" s="25" t="s">
        <v>90</v>
      </c>
      <c r="AY102" s="25" t="s">
        <v>210</v>
      </c>
      <c r="BE102" s="213">
        <f>IF(N102="základní",J102,0)</f>
        <v>20125</v>
      </c>
      <c r="BF102" s="213">
        <f>IF(N102="snížená",J102,0)</f>
        <v>0</v>
      </c>
      <c r="BG102" s="213">
        <f>IF(N102="zákl. přenesená",J102,0)</f>
        <v>0</v>
      </c>
      <c r="BH102" s="213">
        <f>IF(N102="sníž. přenesená",J102,0)</f>
        <v>0</v>
      </c>
      <c r="BI102" s="213">
        <f>IF(N102="nulová",J102,0)</f>
        <v>0</v>
      </c>
      <c r="BJ102" s="25" t="s">
        <v>83</v>
      </c>
      <c r="BK102" s="213">
        <f>ROUND(I102*H102,2)</f>
        <v>20125</v>
      </c>
      <c r="BL102" s="25" t="s">
        <v>570</v>
      </c>
      <c r="BM102" s="25" t="s">
        <v>3708</v>
      </c>
    </row>
    <row r="103" spans="2:65" s="11" customFormat="1" ht="22.35" customHeight="1">
      <c r="B103" s="186"/>
      <c r="C103" s="187"/>
      <c r="D103" s="188" t="s">
        <v>77</v>
      </c>
      <c r="E103" s="200" t="s">
        <v>3618</v>
      </c>
      <c r="F103" s="200" t="s">
        <v>3641</v>
      </c>
      <c r="G103" s="187"/>
      <c r="H103" s="187"/>
      <c r="I103" s="190"/>
      <c r="J103" s="201">
        <f>BK103</f>
        <v>13925.7</v>
      </c>
      <c r="K103" s="187"/>
      <c r="L103" s="192"/>
      <c r="M103" s="193"/>
      <c r="N103" s="194"/>
      <c r="O103" s="194"/>
      <c r="P103" s="195">
        <f>SUM(P104:P111)</f>
        <v>0</v>
      </c>
      <c r="Q103" s="194"/>
      <c r="R103" s="195">
        <f>SUM(R104:R111)</f>
        <v>0</v>
      </c>
      <c r="S103" s="194"/>
      <c r="T103" s="196">
        <f>SUM(T104:T111)</f>
        <v>0</v>
      </c>
      <c r="AR103" s="197" t="s">
        <v>90</v>
      </c>
      <c r="AT103" s="198" t="s">
        <v>77</v>
      </c>
      <c r="AU103" s="198" t="s">
        <v>87</v>
      </c>
      <c r="AY103" s="197" t="s">
        <v>210</v>
      </c>
      <c r="BK103" s="199">
        <f>SUM(BK104:BK111)</f>
        <v>13925.7</v>
      </c>
    </row>
    <row r="104" spans="2:65" s="1" customFormat="1" ht="16.5" customHeight="1">
      <c r="B104" s="42"/>
      <c r="C104" s="202" t="s">
        <v>122</v>
      </c>
      <c r="D104" s="202" t="s">
        <v>212</v>
      </c>
      <c r="E104" s="203" t="s">
        <v>131</v>
      </c>
      <c r="F104" s="204" t="s">
        <v>3643</v>
      </c>
      <c r="G104" s="205" t="s">
        <v>295</v>
      </c>
      <c r="H104" s="206">
        <v>125</v>
      </c>
      <c r="I104" s="207">
        <v>26.8</v>
      </c>
      <c r="J104" s="208">
        <f t="shared" ref="J104:J111" si="0">ROUND(I104*H104,2)</f>
        <v>3350</v>
      </c>
      <c r="K104" s="204" t="s">
        <v>24</v>
      </c>
      <c r="L104" s="62"/>
      <c r="M104" s="209" t="s">
        <v>24</v>
      </c>
      <c r="N104" s="210" t="s">
        <v>49</v>
      </c>
      <c r="O104" s="43"/>
      <c r="P104" s="211">
        <f t="shared" ref="P104:P111" si="1">O104*H104</f>
        <v>0</v>
      </c>
      <c r="Q104" s="211">
        <v>0</v>
      </c>
      <c r="R104" s="211">
        <f t="shared" ref="R104:R111" si="2">Q104*H104</f>
        <v>0</v>
      </c>
      <c r="S104" s="211">
        <v>0</v>
      </c>
      <c r="T104" s="212">
        <f t="shared" ref="T104:T111" si="3">S104*H104</f>
        <v>0</v>
      </c>
      <c r="AR104" s="25" t="s">
        <v>570</v>
      </c>
      <c r="AT104" s="25" t="s">
        <v>212</v>
      </c>
      <c r="AU104" s="25" t="s">
        <v>90</v>
      </c>
      <c r="AY104" s="25" t="s">
        <v>210</v>
      </c>
      <c r="BE104" s="213">
        <f t="shared" ref="BE104:BE111" si="4">IF(N104="základní",J104,0)</f>
        <v>3350</v>
      </c>
      <c r="BF104" s="213">
        <f t="shared" ref="BF104:BF111" si="5">IF(N104="snížená",J104,0)</f>
        <v>0</v>
      </c>
      <c r="BG104" s="213">
        <f t="shared" ref="BG104:BG111" si="6">IF(N104="zákl. přenesená",J104,0)</f>
        <v>0</v>
      </c>
      <c r="BH104" s="213">
        <f t="shared" ref="BH104:BH111" si="7">IF(N104="sníž. přenesená",J104,0)</f>
        <v>0</v>
      </c>
      <c r="BI104" s="213">
        <f t="shared" ref="BI104:BI111" si="8">IF(N104="nulová",J104,0)</f>
        <v>0</v>
      </c>
      <c r="BJ104" s="25" t="s">
        <v>83</v>
      </c>
      <c r="BK104" s="213">
        <f t="shared" ref="BK104:BK111" si="9">ROUND(I104*H104,2)</f>
        <v>3350</v>
      </c>
      <c r="BL104" s="25" t="s">
        <v>570</v>
      </c>
      <c r="BM104" s="25" t="s">
        <v>3709</v>
      </c>
    </row>
    <row r="105" spans="2:65" s="1" customFormat="1" ht="16.5" customHeight="1">
      <c r="B105" s="42"/>
      <c r="C105" s="202" t="s">
        <v>125</v>
      </c>
      <c r="D105" s="202" t="s">
        <v>212</v>
      </c>
      <c r="E105" s="203" t="s">
        <v>134</v>
      </c>
      <c r="F105" s="204" t="s">
        <v>3710</v>
      </c>
      <c r="G105" s="205" t="s">
        <v>295</v>
      </c>
      <c r="H105" s="206">
        <v>75</v>
      </c>
      <c r="I105" s="207">
        <v>35.299999999999997</v>
      </c>
      <c r="J105" s="208">
        <f t="shared" si="0"/>
        <v>2647.5</v>
      </c>
      <c r="K105" s="204" t="s">
        <v>24</v>
      </c>
      <c r="L105" s="62"/>
      <c r="M105" s="209" t="s">
        <v>24</v>
      </c>
      <c r="N105" s="210" t="s">
        <v>49</v>
      </c>
      <c r="O105" s="43"/>
      <c r="P105" s="211">
        <f t="shared" si="1"/>
        <v>0</v>
      </c>
      <c r="Q105" s="211">
        <v>0</v>
      </c>
      <c r="R105" s="211">
        <f t="shared" si="2"/>
        <v>0</v>
      </c>
      <c r="S105" s="211">
        <v>0</v>
      </c>
      <c r="T105" s="212">
        <f t="shared" si="3"/>
        <v>0</v>
      </c>
      <c r="AR105" s="25" t="s">
        <v>570</v>
      </c>
      <c r="AT105" s="25" t="s">
        <v>212</v>
      </c>
      <c r="AU105" s="25" t="s">
        <v>90</v>
      </c>
      <c r="AY105" s="25" t="s">
        <v>210</v>
      </c>
      <c r="BE105" s="213">
        <f t="shared" si="4"/>
        <v>2647.5</v>
      </c>
      <c r="BF105" s="213">
        <f t="shared" si="5"/>
        <v>0</v>
      </c>
      <c r="BG105" s="213">
        <f t="shared" si="6"/>
        <v>0</v>
      </c>
      <c r="BH105" s="213">
        <f t="shared" si="7"/>
        <v>0</v>
      </c>
      <c r="BI105" s="213">
        <f t="shared" si="8"/>
        <v>0</v>
      </c>
      <c r="BJ105" s="25" t="s">
        <v>83</v>
      </c>
      <c r="BK105" s="213">
        <f t="shared" si="9"/>
        <v>2647.5</v>
      </c>
      <c r="BL105" s="25" t="s">
        <v>570</v>
      </c>
      <c r="BM105" s="25" t="s">
        <v>3711</v>
      </c>
    </row>
    <row r="106" spans="2:65" s="1" customFormat="1" ht="16.5" customHeight="1">
      <c r="B106" s="42"/>
      <c r="C106" s="202" t="s">
        <v>128</v>
      </c>
      <c r="D106" s="202" t="s">
        <v>212</v>
      </c>
      <c r="E106" s="203" t="s">
        <v>137</v>
      </c>
      <c r="F106" s="204" t="s">
        <v>3646</v>
      </c>
      <c r="G106" s="205" t="s">
        <v>295</v>
      </c>
      <c r="H106" s="206">
        <v>50</v>
      </c>
      <c r="I106" s="207">
        <v>17.100000000000001</v>
      </c>
      <c r="J106" s="208">
        <f t="shared" si="0"/>
        <v>855</v>
      </c>
      <c r="K106" s="204" t="s">
        <v>24</v>
      </c>
      <c r="L106" s="62"/>
      <c r="M106" s="209" t="s">
        <v>24</v>
      </c>
      <c r="N106" s="210" t="s">
        <v>49</v>
      </c>
      <c r="O106" s="43"/>
      <c r="P106" s="211">
        <f t="shared" si="1"/>
        <v>0</v>
      </c>
      <c r="Q106" s="211">
        <v>0</v>
      </c>
      <c r="R106" s="211">
        <f t="shared" si="2"/>
        <v>0</v>
      </c>
      <c r="S106" s="211">
        <v>0</v>
      </c>
      <c r="T106" s="212">
        <f t="shared" si="3"/>
        <v>0</v>
      </c>
      <c r="AR106" s="25" t="s">
        <v>570</v>
      </c>
      <c r="AT106" s="25" t="s">
        <v>212</v>
      </c>
      <c r="AU106" s="25" t="s">
        <v>90</v>
      </c>
      <c r="AY106" s="25" t="s">
        <v>210</v>
      </c>
      <c r="BE106" s="213">
        <f t="shared" si="4"/>
        <v>855</v>
      </c>
      <c r="BF106" s="213">
        <f t="shared" si="5"/>
        <v>0</v>
      </c>
      <c r="BG106" s="213">
        <f t="shared" si="6"/>
        <v>0</v>
      </c>
      <c r="BH106" s="213">
        <f t="shared" si="7"/>
        <v>0</v>
      </c>
      <c r="BI106" s="213">
        <f t="shared" si="8"/>
        <v>0</v>
      </c>
      <c r="BJ106" s="25" t="s">
        <v>83</v>
      </c>
      <c r="BK106" s="213">
        <f t="shared" si="9"/>
        <v>855</v>
      </c>
      <c r="BL106" s="25" t="s">
        <v>570</v>
      </c>
      <c r="BM106" s="25" t="s">
        <v>3712</v>
      </c>
    </row>
    <row r="107" spans="2:65" s="1" customFormat="1" ht="25.5" customHeight="1">
      <c r="B107" s="42"/>
      <c r="C107" s="202" t="s">
        <v>131</v>
      </c>
      <c r="D107" s="202" t="s">
        <v>212</v>
      </c>
      <c r="E107" s="203" t="s">
        <v>10</v>
      </c>
      <c r="F107" s="204" t="s">
        <v>3649</v>
      </c>
      <c r="G107" s="205" t="s">
        <v>862</v>
      </c>
      <c r="H107" s="206">
        <v>8</v>
      </c>
      <c r="I107" s="207">
        <v>342.4</v>
      </c>
      <c r="J107" s="208">
        <f t="shared" si="0"/>
        <v>2739.2</v>
      </c>
      <c r="K107" s="204" t="s">
        <v>24</v>
      </c>
      <c r="L107" s="62"/>
      <c r="M107" s="209" t="s">
        <v>24</v>
      </c>
      <c r="N107" s="210" t="s">
        <v>49</v>
      </c>
      <c r="O107" s="43"/>
      <c r="P107" s="211">
        <f t="shared" si="1"/>
        <v>0</v>
      </c>
      <c r="Q107" s="211">
        <v>0</v>
      </c>
      <c r="R107" s="211">
        <f t="shared" si="2"/>
        <v>0</v>
      </c>
      <c r="S107" s="211">
        <v>0</v>
      </c>
      <c r="T107" s="212">
        <f t="shared" si="3"/>
        <v>0</v>
      </c>
      <c r="AR107" s="25" t="s">
        <v>570</v>
      </c>
      <c r="AT107" s="25" t="s">
        <v>212</v>
      </c>
      <c r="AU107" s="25" t="s">
        <v>90</v>
      </c>
      <c r="AY107" s="25" t="s">
        <v>210</v>
      </c>
      <c r="BE107" s="213">
        <f t="shared" si="4"/>
        <v>2739.2</v>
      </c>
      <c r="BF107" s="213">
        <f t="shared" si="5"/>
        <v>0</v>
      </c>
      <c r="BG107" s="213">
        <f t="shared" si="6"/>
        <v>0</v>
      </c>
      <c r="BH107" s="213">
        <f t="shared" si="7"/>
        <v>0</v>
      </c>
      <c r="BI107" s="213">
        <f t="shared" si="8"/>
        <v>0</v>
      </c>
      <c r="BJ107" s="25" t="s">
        <v>83</v>
      </c>
      <c r="BK107" s="213">
        <f t="shared" si="9"/>
        <v>2739.2</v>
      </c>
      <c r="BL107" s="25" t="s">
        <v>570</v>
      </c>
      <c r="BM107" s="25" t="s">
        <v>3713</v>
      </c>
    </row>
    <row r="108" spans="2:65" s="1" customFormat="1" ht="16.5" customHeight="1">
      <c r="B108" s="42"/>
      <c r="C108" s="202" t="s">
        <v>134</v>
      </c>
      <c r="D108" s="202" t="s">
        <v>212</v>
      </c>
      <c r="E108" s="203" t="s">
        <v>142</v>
      </c>
      <c r="F108" s="204" t="s">
        <v>3652</v>
      </c>
      <c r="G108" s="205" t="s">
        <v>862</v>
      </c>
      <c r="H108" s="206">
        <v>10</v>
      </c>
      <c r="I108" s="207">
        <v>299.60000000000002</v>
      </c>
      <c r="J108" s="208">
        <f t="shared" si="0"/>
        <v>2996</v>
      </c>
      <c r="K108" s="204" t="s">
        <v>24</v>
      </c>
      <c r="L108" s="62"/>
      <c r="M108" s="209" t="s">
        <v>24</v>
      </c>
      <c r="N108" s="210" t="s">
        <v>49</v>
      </c>
      <c r="O108" s="43"/>
      <c r="P108" s="211">
        <f t="shared" si="1"/>
        <v>0</v>
      </c>
      <c r="Q108" s="211">
        <v>0</v>
      </c>
      <c r="R108" s="211">
        <f t="shared" si="2"/>
        <v>0</v>
      </c>
      <c r="S108" s="211">
        <v>0</v>
      </c>
      <c r="T108" s="212">
        <f t="shared" si="3"/>
        <v>0</v>
      </c>
      <c r="AR108" s="25" t="s">
        <v>570</v>
      </c>
      <c r="AT108" s="25" t="s">
        <v>212</v>
      </c>
      <c r="AU108" s="25" t="s">
        <v>90</v>
      </c>
      <c r="AY108" s="25" t="s">
        <v>210</v>
      </c>
      <c r="BE108" s="213">
        <f t="shared" si="4"/>
        <v>2996</v>
      </c>
      <c r="BF108" s="213">
        <f t="shared" si="5"/>
        <v>0</v>
      </c>
      <c r="BG108" s="213">
        <f t="shared" si="6"/>
        <v>0</v>
      </c>
      <c r="BH108" s="213">
        <f t="shared" si="7"/>
        <v>0</v>
      </c>
      <c r="BI108" s="213">
        <f t="shared" si="8"/>
        <v>0</v>
      </c>
      <c r="BJ108" s="25" t="s">
        <v>83</v>
      </c>
      <c r="BK108" s="213">
        <f t="shared" si="9"/>
        <v>2996</v>
      </c>
      <c r="BL108" s="25" t="s">
        <v>570</v>
      </c>
      <c r="BM108" s="25" t="s">
        <v>3714</v>
      </c>
    </row>
    <row r="109" spans="2:65" s="1" customFormat="1" ht="16.5" customHeight="1">
      <c r="B109" s="42"/>
      <c r="C109" s="202" t="s">
        <v>137</v>
      </c>
      <c r="D109" s="202" t="s">
        <v>212</v>
      </c>
      <c r="E109" s="203" t="s">
        <v>145</v>
      </c>
      <c r="F109" s="204" t="s">
        <v>3655</v>
      </c>
      <c r="G109" s="205" t="s">
        <v>862</v>
      </c>
      <c r="H109" s="206">
        <v>10</v>
      </c>
      <c r="I109" s="207">
        <v>26.8</v>
      </c>
      <c r="J109" s="208">
        <f t="shared" si="0"/>
        <v>268</v>
      </c>
      <c r="K109" s="204" t="s">
        <v>24</v>
      </c>
      <c r="L109" s="62"/>
      <c r="M109" s="209" t="s">
        <v>24</v>
      </c>
      <c r="N109" s="210" t="s">
        <v>49</v>
      </c>
      <c r="O109" s="43"/>
      <c r="P109" s="211">
        <f t="shared" si="1"/>
        <v>0</v>
      </c>
      <c r="Q109" s="211">
        <v>0</v>
      </c>
      <c r="R109" s="211">
        <f t="shared" si="2"/>
        <v>0</v>
      </c>
      <c r="S109" s="211">
        <v>0</v>
      </c>
      <c r="T109" s="212">
        <f t="shared" si="3"/>
        <v>0</v>
      </c>
      <c r="AR109" s="25" t="s">
        <v>570</v>
      </c>
      <c r="AT109" s="25" t="s">
        <v>212</v>
      </c>
      <c r="AU109" s="25" t="s">
        <v>90</v>
      </c>
      <c r="AY109" s="25" t="s">
        <v>210</v>
      </c>
      <c r="BE109" s="213">
        <f t="shared" si="4"/>
        <v>268</v>
      </c>
      <c r="BF109" s="213">
        <f t="shared" si="5"/>
        <v>0</v>
      </c>
      <c r="BG109" s="213">
        <f t="shared" si="6"/>
        <v>0</v>
      </c>
      <c r="BH109" s="213">
        <f t="shared" si="7"/>
        <v>0</v>
      </c>
      <c r="BI109" s="213">
        <f t="shared" si="8"/>
        <v>0</v>
      </c>
      <c r="BJ109" s="25" t="s">
        <v>83</v>
      </c>
      <c r="BK109" s="213">
        <f t="shared" si="9"/>
        <v>268</v>
      </c>
      <c r="BL109" s="25" t="s">
        <v>570</v>
      </c>
      <c r="BM109" s="25" t="s">
        <v>3715</v>
      </c>
    </row>
    <row r="110" spans="2:65" s="1" customFormat="1" ht="16.5" customHeight="1">
      <c r="B110" s="42"/>
      <c r="C110" s="202" t="s">
        <v>10</v>
      </c>
      <c r="D110" s="202" t="s">
        <v>212</v>
      </c>
      <c r="E110" s="203" t="s">
        <v>311</v>
      </c>
      <c r="F110" s="204" t="s">
        <v>3658</v>
      </c>
      <c r="G110" s="205" t="s">
        <v>295</v>
      </c>
      <c r="H110" s="206">
        <v>10</v>
      </c>
      <c r="I110" s="207">
        <v>64.2</v>
      </c>
      <c r="J110" s="208">
        <f t="shared" si="0"/>
        <v>642</v>
      </c>
      <c r="K110" s="204" t="s">
        <v>24</v>
      </c>
      <c r="L110" s="62"/>
      <c r="M110" s="209" t="s">
        <v>24</v>
      </c>
      <c r="N110" s="210" t="s">
        <v>49</v>
      </c>
      <c r="O110" s="43"/>
      <c r="P110" s="211">
        <f t="shared" si="1"/>
        <v>0</v>
      </c>
      <c r="Q110" s="211">
        <v>0</v>
      </c>
      <c r="R110" s="211">
        <f t="shared" si="2"/>
        <v>0</v>
      </c>
      <c r="S110" s="211">
        <v>0</v>
      </c>
      <c r="T110" s="212">
        <f t="shared" si="3"/>
        <v>0</v>
      </c>
      <c r="AR110" s="25" t="s">
        <v>570</v>
      </c>
      <c r="AT110" s="25" t="s">
        <v>212</v>
      </c>
      <c r="AU110" s="25" t="s">
        <v>90</v>
      </c>
      <c r="AY110" s="25" t="s">
        <v>210</v>
      </c>
      <c r="BE110" s="213">
        <f t="shared" si="4"/>
        <v>642</v>
      </c>
      <c r="BF110" s="213">
        <f t="shared" si="5"/>
        <v>0</v>
      </c>
      <c r="BG110" s="213">
        <f t="shared" si="6"/>
        <v>0</v>
      </c>
      <c r="BH110" s="213">
        <f t="shared" si="7"/>
        <v>0</v>
      </c>
      <c r="BI110" s="213">
        <f t="shared" si="8"/>
        <v>0</v>
      </c>
      <c r="BJ110" s="25" t="s">
        <v>83</v>
      </c>
      <c r="BK110" s="213">
        <f t="shared" si="9"/>
        <v>642</v>
      </c>
      <c r="BL110" s="25" t="s">
        <v>570</v>
      </c>
      <c r="BM110" s="25" t="s">
        <v>3716</v>
      </c>
    </row>
    <row r="111" spans="2:65" s="1" customFormat="1" ht="16.5" customHeight="1">
      <c r="B111" s="42"/>
      <c r="C111" s="202" t="s">
        <v>142</v>
      </c>
      <c r="D111" s="202" t="s">
        <v>212</v>
      </c>
      <c r="E111" s="203" t="s">
        <v>316</v>
      </c>
      <c r="F111" s="204" t="s">
        <v>3661</v>
      </c>
      <c r="G111" s="205" t="s">
        <v>295</v>
      </c>
      <c r="H111" s="206">
        <v>10</v>
      </c>
      <c r="I111" s="207">
        <v>42.8</v>
      </c>
      <c r="J111" s="208">
        <f t="shared" si="0"/>
        <v>428</v>
      </c>
      <c r="K111" s="204" t="s">
        <v>24</v>
      </c>
      <c r="L111" s="62"/>
      <c r="M111" s="209" t="s">
        <v>24</v>
      </c>
      <c r="N111" s="210" t="s">
        <v>49</v>
      </c>
      <c r="O111" s="43"/>
      <c r="P111" s="211">
        <f t="shared" si="1"/>
        <v>0</v>
      </c>
      <c r="Q111" s="211">
        <v>0</v>
      </c>
      <c r="R111" s="211">
        <f t="shared" si="2"/>
        <v>0</v>
      </c>
      <c r="S111" s="211">
        <v>0</v>
      </c>
      <c r="T111" s="212">
        <f t="shared" si="3"/>
        <v>0</v>
      </c>
      <c r="AR111" s="25" t="s">
        <v>570</v>
      </c>
      <c r="AT111" s="25" t="s">
        <v>212</v>
      </c>
      <c r="AU111" s="25" t="s">
        <v>90</v>
      </c>
      <c r="AY111" s="25" t="s">
        <v>210</v>
      </c>
      <c r="BE111" s="213">
        <f t="shared" si="4"/>
        <v>428</v>
      </c>
      <c r="BF111" s="213">
        <f t="shared" si="5"/>
        <v>0</v>
      </c>
      <c r="BG111" s="213">
        <f t="shared" si="6"/>
        <v>0</v>
      </c>
      <c r="BH111" s="213">
        <f t="shared" si="7"/>
        <v>0</v>
      </c>
      <c r="BI111" s="213">
        <f t="shared" si="8"/>
        <v>0</v>
      </c>
      <c r="BJ111" s="25" t="s">
        <v>83</v>
      </c>
      <c r="BK111" s="213">
        <f t="shared" si="9"/>
        <v>428</v>
      </c>
      <c r="BL111" s="25" t="s">
        <v>570</v>
      </c>
      <c r="BM111" s="25" t="s">
        <v>3717</v>
      </c>
    </row>
    <row r="112" spans="2:65" s="11" customFormat="1" ht="22.35" customHeight="1">
      <c r="B112" s="186"/>
      <c r="C112" s="187"/>
      <c r="D112" s="188" t="s">
        <v>77</v>
      </c>
      <c r="E112" s="200" t="s">
        <v>3629</v>
      </c>
      <c r="F112" s="200" t="s">
        <v>3664</v>
      </c>
      <c r="G112" s="187"/>
      <c r="H112" s="187"/>
      <c r="I112" s="190"/>
      <c r="J112" s="201">
        <f>BK112</f>
        <v>36302.9</v>
      </c>
      <c r="K112" s="187"/>
      <c r="L112" s="192"/>
      <c r="M112" s="193"/>
      <c r="N112" s="194"/>
      <c r="O112" s="194"/>
      <c r="P112" s="195">
        <f>SUM(P113:P124)</f>
        <v>0</v>
      </c>
      <c r="Q112" s="194"/>
      <c r="R112" s="195">
        <f>SUM(R113:R124)</f>
        <v>0</v>
      </c>
      <c r="S112" s="194"/>
      <c r="T112" s="196">
        <f>SUM(T113:T124)</f>
        <v>0</v>
      </c>
      <c r="AR112" s="197" t="s">
        <v>90</v>
      </c>
      <c r="AT112" s="198" t="s">
        <v>77</v>
      </c>
      <c r="AU112" s="198" t="s">
        <v>87</v>
      </c>
      <c r="AY112" s="197" t="s">
        <v>210</v>
      </c>
      <c r="BK112" s="199">
        <f>SUM(BK113:BK124)</f>
        <v>36302.9</v>
      </c>
    </row>
    <row r="113" spans="2:65" s="1" customFormat="1" ht="16.5" customHeight="1">
      <c r="B113" s="42"/>
      <c r="C113" s="202" t="s">
        <v>145</v>
      </c>
      <c r="D113" s="202" t="s">
        <v>212</v>
      </c>
      <c r="E113" s="203" t="s">
        <v>322</v>
      </c>
      <c r="F113" s="204" t="s">
        <v>3718</v>
      </c>
      <c r="G113" s="205" t="s">
        <v>862</v>
      </c>
      <c r="H113" s="206">
        <v>19</v>
      </c>
      <c r="I113" s="207">
        <v>37.5</v>
      </c>
      <c r="J113" s="208">
        <f t="shared" ref="J113:J124" si="10">ROUND(I113*H113,2)</f>
        <v>712.5</v>
      </c>
      <c r="K113" s="204" t="s">
        <v>24</v>
      </c>
      <c r="L113" s="62"/>
      <c r="M113" s="209" t="s">
        <v>24</v>
      </c>
      <c r="N113" s="210" t="s">
        <v>49</v>
      </c>
      <c r="O113" s="43"/>
      <c r="P113" s="211">
        <f t="shared" ref="P113:P124" si="11">O113*H113</f>
        <v>0</v>
      </c>
      <c r="Q113" s="211">
        <v>0</v>
      </c>
      <c r="R113" s="211">
        <f t="shared" ref="R113:R124" si="12">Q113*H113</f>
        <v>0</v>
      </c>
      <c r="S113" s="211">
        <v>0</v>
      </c>
      <c r="T113" s="212">
        <f t="shared" ref="T113:T124" si="13">S113*H113</f>
        <v>0</v>
      </c>
      <c r="AR113" s="25" t="s">
        <v>570</v>
      </c>
      <c r="AT113" s="25" t="s">
        <v>212</v>
      </c>
      <c r="AU113" s="25" t="s">
        <v>90</v>
      </c>
      <c r="AY113" s="25" t="s">
        <v>210</v>
      </c>
      <c r="BE113" s="213">
        <f t="shared" ref="BE113:BE124" si="14">IF(N113="základní",J113,0)</f>
        <v>712.5</v>
      </c>
      <c r="BF113" s="213">
        <f t="shared" ref="BF113:BF124" si="15">IF(N113="snížená",J113,0)</f>
        <v>0</v>
      </c>
      <c r="BG113" s="213">
        <f t="shared" ref="BG113:BG124" si="16">IF(N113="zákl. přenesená",J113,0)</f>
        <v>0</v>
      </c>
      <c r="BH113" s="213">
        <f t="shared" ref="BH113:BH124" si="17">IF(N113="sníž. přenesená",J113,0)</f>
        <v>0</v>
      </c>
      <c r="BI113" s="213">
        <f t="shared" ref="BI113:BI124" si="18">IF(N113="nulová",J113,0)</f>
        <v>0</v>
      </c>
      <c r="BJ113" s="25" t="s">
        <v>83</v>
      </c>
      <c r="BK113" s="213">
        <f t="shared" ref="BK113:BK124" si="19">ROUND(I113*H113,2)</f>
        <v>712.5</v>
      </c>
      <c r="BL113" s="25" t="s">
        <v>570</v>
      </c>
      <c r="BM113" s="25" t="s">
        <v>3719</v>
      </c>
    </row>
    <row r="114" spans="2:65" s="1" customFormat="1" ht="16.5" customHeight="1">
      <c r="B114" s="42"/>
      <c r="C114" s="202" t="s">
        <v>311</v>
      </c>
      <c r="D114" s="202" t="s">
        <v>212</v>
      </c>
      <c r="E114" s="203" t="s">
        <v>9</v>
      </c>
      <c r="F114" s="204" t="s">
        <v>3720</v>
      </c>
      <c r="G114" s="205" t="s">
        <v>862</v>
      </c>
      <c r="H114" s="206">
        <v>1</v>
      </c>
      <c r="I114" s="207">
        <v>374.5</v>
      </c>
      <c r="J114" s="208">
        <f t="shared" si="10"/>
        <v>374.5</v>
      </c>
      <c r="K114" s="204" t="s">
        <v>24</v>
      </c>
      <c r="L114" s="62"/>
      <c r="M114" s="209" t="s">
        <v>24</v>
      </c>
      <c r="N114" s="210" t="s">
        <v>49</v>
      </c>
      <c r="O114" s="43"/>
      <c r="P114" s="211">
        <f t="shared" si="11"/>
        <v>0</v>
      </c>
      <c r="Q114" s="211">
        <v>0</v>
      </c>
      <c r="R114" s="211">
        <f t="shared" si="12"/>
        <v>0</v>
      </c>
      <c r="S114" s="211">
        <v>0</v>
      </c>
      <c r="T114" s="212">
        <f t="shared" si="13"/>
        <v>0</v>
      </c>
      <c r="AR114" s="25" t="s">
        <v>570</v>
      </c>
      <c r="AT114" s="25" t="s">
        <v>212</v>
      </c>
      <c r="AU114" s="25" t="s">
        <v>90</v>
      </c>
      <c r="AY114" s="25" t="s">
        <v>210</v>
      </c>
      <c r="BE114" s="213">
        <f t="shared" si="14"/>
        <v>374.5</v>
      </c>
      <c r="BF114" s="213">
        <f t="shared" si="15"/>
        <v>0</v>
      </c>
      <c r="BG114" s="213">
        <f t="shared" si="16"/>
        <v>0</v>
      </c>
      <c r="BH114" s="213">
        <f t="shared" si="17"/>
        <v>0</v>
      </c>
      <c r="BI114" s="213">
        <f t="shared" si="18"/>
        <v>0</v>
      </c>
      <c r="BJ114" s="25" t="s">
        <v>83</v>
      </c>
      <c r="BK114" s="213">
        <f t="shared" si="19"/>
        <v>374.5</v>
      </c>
      <c r="BL114" s="25" t="s">
        <v>570</v>
      </c>
      <c r="BM114" s="25" t="s">
        <v>3721</v>
      </c>
    </row>
    <row r="115" spans="2:65" s="1" customFormat="1" ht="16.5" customHeight="1">
      <c r="B115" s="42"/>
      <c r="C115" s="202" t="s">
        <v>316</v>
      </c>
      <c r="D115" s="202" t="s">
        <v>212</v>
      </c>
      <c r="E115" s="203" t="s">
        <v>334</v>
      </c>
      <c r="F115" s="204" t="s">
        <v>3722</v>
      </c>
      <c r="G115" s="205" t="s">
        <v>862</v>
      </c>
      <c r="H115" s="206">
        <v>27</v>
      </c>
      <c r="I115" s="207">
        <v>69.599999999999994</v>
      </c>
      <c r="J115" s="208">
        <f t="shared" si="10"/>
        <v>1879.2</v>
      </c>
      <c r="K115" s="204" t="s">
        <v>24</v>
      </c>
      <c r="L115" s="62"/>
      <c r="M115" s="209" t="s">
        <v>24</v>
      </c>
      <c r="N115" s="210" t="s">
        <v>49</v>
      </c>
      <c r="O115" s="43"/>
      <c r="P115" s="211">
        <f t="shared" si="11"/>
        <v>0</v>
      </c>
      <c r="Q115" s="211">
        <v>0</v>
      </c>
      <c r="R115" s="211">
        <f t="shared" si="12"/>
        <v>0</v>
      </c>
      <c r="S115" s="211">
        <v>0</v>
      </c>
      <c r="T115" s="212">
        <f t="shared" si="13"/>
        <v>0</v>
      </c>
      <c r="AR115" s="25" t="s">
        <v>570</v>
      </c>
      <c r="AT115" s="25" t="s">
        <v>212</v>
      </c>
      <c r="AU115" s="25" t="s">
        <v>90</v>
      </c>
      <c r="AY115" s="25" t="s">
        <v>210</v>
      </c>
      <c r="BE115" s="213">
        <f t="shared" si="14"/>
        <v>1879.2</v>
      </c>
      <c r="BF115" s="213">
        <f t="shared" si="15"/>
        <v>0</v>
      </c>
      <c r="BG115" s="213">
        <f t="shared" si="16"/>
        <v>0</v>
      </c>
      <c r="BH115" s="213">
        <f t="shared" si="17"/>
        <v>0</v>
      </c>
      <c r="BI115" s="213">
        <f t="shared" si="18"/>
        <v>0</v>
      </c>
      <c r="BJ115" s="25" t="s">
        <v>83</v>
      </c>
      <c r="BK115" s="213">
        <f t="shared" si="19"/>
        <v>1879.2</v>
      </c>
      <c r="BL115" s="25" t="s">
        <v>570</v>
      </c>
      <c r="BM115" s="25" t="s">
        <v>3723</v>
      </c>
    </row>
    <row r="116" spans="2:65" s="1" customFormat="1" ht="16.5" customHeight="1">
      <c r="B116" s="42"/>
      <c r="C116" s="202" t="s">
        <v>322</v>
      </c>
      <c r="D116" s="202" t="s">
        <v>212</v>
      </c>
      <c r="E116" s="203" t="s">
        <v>340</v>
      </c>
      <c r="F116" s="204" t="s">
        <v>3724</v>
      </c>
      <c r="G116" s="205" t="s">
        <v>862</v>
      </c>
      <c r="H116" s="206">
        <v>2</v>
      </c>
      <c r="I116" s="207">
        <v>160.5</v>
      </c>
      <c r="J116" s="208">
        <f t="shared" si="10"/>
        <v>321</v>
      </c>
      <c r="K116" s="204" t="s">
        <v>24</v>
      </c>
      <c r="L116" s="62"/>
      <c r="M116" s="209" t="s">
        <v>24</v>
      </c>
      <c r="N116" s="210" t="s">
        <v>49</v>
      </c>
      <c r="O116" s="43"/>
      <c r="P116" s="211">
        <f t="shared" si="11"/>
        <v>0</v>
      </c>
      <c r="Q116" s="211">
        <v>0</v>
      </c>
      <c r="R116" s="211">
        <f t="shared" si="12"/>
        <v>0</v>
      </c>
      <c r="S116" s="211">
        <v>0</v>
      </c>
      <c r="T116" s="212">
        <f t="shared" si="13"/>
        <v>0</v>
      </c>
      <c r="AR116" s="25" t="s">
        <v>570</v>
      </c>
      <c r="AT116" s="25" t="s">
        <v>212</v>
      </c>
      <c r="AU116" s="25" t="s">
        <v>90</v>
      </c>
      <c r="AY116" s="25" t="s">
        <v>210</v>
      </c>
      <c r="BE116" s="213">
        <f t="shared" si="14"/>
        <v>321</v>
      </c>
      <c r="BF116" s="213">
        <f t="shared" si="15"/>
        <v>0</v>
      </c>
      <c r="BG116" s="213">
        <f t="shared" si="16"/>
        <v>0</v>
      </c>
      <c r="BH116" s="213">
        <f t="shared" si="17"/>
        <v>0</v>
      </c>
      <c r="BI116" s="213">
        <f t="shared" si="18"/>
        <v>0</v>
      </c>
      <c r="BJ116" s="25" t="s">
        <v>83</v>
      </c>
      <c r="BK116" s="213">
        <f t="shared" si="19"/>
        <v>321</v>
      </c>
      <c r="BL116" s="25" t="s">
        <v>570</v>
      </c>
      <c r="BM116" s="25" t="s">
        <v>3725</v>
      </c>
    </row>
    <row r="117" spans="2:65" s="1" customFormat="1" ht="16.5" customHeight="1">
      <c r="B117" s="42"/>
      <c r="C117" s="202" t="s">
        <v>9</v>
      </c>
      <c r="D117" s="202" t="s">
        <v>212</v>
      </c>
      <c r="E117" s="203" t="s">
        <v>345</v>
      </c>
      <c r="F117" s="204" t="s">
        <v>3726</v>
      </c>
      <c r="G117" s="205" t="s">
        <v>862</v>
      </c>
      <c r="H117" s="206">
        <v>17</v>
      </c>
      <c r="I117" s="207">
        <v>58.9</v>
      </c>
      <c r="J117" s="208">
        <f t="shared" si="10"/>
        <v>1001.3</v>
      </c>
      <c r="K117" s="204" t="s">
        <v>24</v>
      </c>
      <c r="L117" s="62"/>
      <c r="M117" s="209" t="s">
        <v>24</v>
      </c>
      <c r="N117" s="210" t="s">
        <v>49</v>
      </c>
      <c r="O117" s="43"/>
      <c r="P117" s="211">
        <f t="shared" si="11"/>
        <v>0</v>
      </c>
      <c r="Q117" s="211">
        <v>0</v>
      </c>
      <c r="R117" s="211">
        <f t="shared" si="12"/>
        <v>0</v>
      </c>
      <c r="S117" s="211">
        <v>0</v>
      </c>
      <c r="T117" s="212">
        <f t="shared" si="13"/>
        <v>0</v>
      </c>
      <c r="AR117" s="25" t="s">
        <v>570</v>
      </c>
      <c r="AT117" s="25" t="s">
        <v>212</v>
      </c>
      <c r="AU117" s="25" t="s">
        <v>90</v>
      </c>
      <c r="AY117" s="25" t="s">
        <v>210</v>
      </c>
      <c r="BE117" s="213">
        <f t="shared" si="14"/>
        <v>1001.3</v>
      </c>
      <c r="BF117" s="213">
        <f t="shared" si="15"/>
        <v>0</v>
      </c>
      <c r="BG117" s="213">
        <f t="shared" si="16"/>
        <v>0</v>
      </c>
      <c r="BH117" s="213">
        <f t="shared" si="17"/>
        <v>0</v>
      </c>
      <c r="BI117" s="213">
        <f t="shared" si="18"/>
        <v>0</v>
      </c>
      <c r="BJ117" s="25" t="s">
        <v>83</v>
      </c>
      <c r="BK117" s="213">
        <f t="shared" si="19"/>
        <v>1001.3</v>
      </c>
      <c r="BL117" s="25" t="s">
        <v>570</v>
      </c>
      <c r="BM117" s="25" t="s">
        <v>3727</v>
      </c>
    </row>
    <row r="118" spans="2:65" s="1" customFormat="1" ht="16.5" customHeight="1">
      <c r="B118" s="42"/>
      <c r="C118" s="202" t="s">
        <v>334</v>
      </c>
      <c r="D118" s="202" t="s">
        <v>212</v>
      </c>
      <c r="E118" s="203" t="s">
        <v>351</v>
      </c>
      <c r="F118" s="204" t="s">
        <v>3728</v>
      </c>
      <c r="G118" s="205" t="s">
        <v>862</v>
      </c>
      <c r="H118" s="206">
        <v>2</v>
      </c>
      <c r="I118" s="207">
        <v>128.4</v>
      </c>
      <c r="J118" s="208">
        <f t="shared" si="10"/>
        <v>256.8</v>
      </c>
      <c r="K118" s="204" t="s">
        <v>24</v>
      </c>
      <c r="L118" s="62"/>
      <c r="M118" s="209" t="s">
        <v>24</v>
      </c>
      <c r="N118" s="210" t="s">
        <v>49</v>
      </c>
      <c r="O118" s="43"/>
      <c r="P118" s="211">
        <f t="shared" si="11"/>
        <v>0</v>
      </c>
      <c r="Q118" s="211">
        <v>0</v>
      </c>
      <c r="R118" s="211">
        <f t="shared" si="12"/>
        <v>0</v>
      </c>
      <c r="S118" s="211">
        <v>0</v>
      </c>
      <c r="T118" s="212">
        <f t="shared" si="13"/>
        <v>0</v>
      </c>
      <c r="AR118" s="25" t="s">
        <v>570</v>
      </c>
      <c r="AT118" s="25" t="s">
        <v>212</v>
      </c>
      <c r="AU118" s="25" t="s">
        <v>90</v>
      </c>
      <c r="AY118" s="25" t="s">
        <v>210</v>
      </c>
      <c r="BE118" s="213">
        <f t="shared" si="14"/>
        <v>256.8</v>
      </c>
      <c r="BF118" s="213">
        <f t="shared" si="15"/>
        <v>0</v>
      </c>
      <c r="BG118" s="213">
        <f t="shared" si="16"/>
        <v>0</v>
      </c>
      <c r="BH118" s="213">
        <f t="shared" si="17"/>
        <v>0</v>
      </c>
      <c r="BI118" s="213">
        <f t="shared" si="18"/>
        <v>0</v>
      </c>
      <c r="BJ118" s="25" t="s">
        <v>83</v>
      </c>
      <c r="BK118" s="213">
        <f t="shared" si="19"/>
        <v>256.8</v>
      </c>
      <c r="BL118" s="25" t="s">
        <v>570</v>
      </c>
      <c r="BM118" s="25" t="s">
        <v>3729</v>
      </c>
    </row>
    <row r="119" spans="2:65" s="1" customFormat="1" ht="16.5" customHeight="1">
      <c r="B119" s="42"/>
      <c r="C119" s="202" t="s">
        <v>340</v>
      </c>
      <c r="D119" s="202" t="s">
        <v>212</v>
      </c>
      <c r="E119" s="203" t="s">
        <v>357</v>
      </c>
      <c r="F119" s="204" t="s">
        <v>3730</v>
      </c>
      <c r="G119" s="205" t="s">
        <v>862</v>
      </c>
      <c r="H119" s="206">
        <v>19</v>
      </c>
      <c r="I119" s="207">
        <v>235.4</v>
      </c>
      <c r="J119" s="208">
        <f t="shared" si="10"/>
        <v>4472.6000000000004</v>
      </c>
      <c r="K119" s="204" t="s">
        <v>24</v>
      </c>
      <c r="L119" s="62"/>
      <c r="M119" s="209" t="s">
        <v>24</v>
      </c>
      <c r="N119" s="210" t="s">
        <v>49</v>
      </c>
      <c r="O119" s="43"/>
      <c r="P119" s="211">
        <f t="shared" si="11"/>
        <v>0</v>
      </c>
      <c r="Q119" s="211">
        <v>0</v>
      </c>
      <c r="R119" s="211">
        <f t="shared" si="12"/>
        <v>0</v>
      </c>
      <c r="S119" s="211">
        <v>0</v>
      </c>
      <c r="T119" s="212">
        <f t="shared" si="13"/>
        <v>0</v>
      </c>
      <c r="AR119" s="25" t="s">
        <v>570</v>
      </c>
      <c r="AT119" s="25" t="s">
        <v>212</v>
      </c>
      <c r="AU119" s="25" t="s">
        <v>90</v>
      </c>
      <c r="AY119" s="25" t="s">
        <v>210</v>
      </c>
      <c r="BE119" s="213">
        <f t="shared" si="14"/>
        <v>4472.6000000000004</v>
      </c>
      <c r="BF119" s="213">
        <f t="shared" si="15"/>
        <v>0</v>
      </c>
      <c r="BG119" s="213">
        <f t="shared" si="16"/>
        <v>0</v>
      </c>
      <c r="BH119" s="213">
        <f t="shared" si="17"/>
        <v>0</v>
      </c>
      <c r="BI119" s="213">
        <f t="shared" si="18"/>
        <v>0</v>
      </c>
      <c r="BJ119" s="25" t="s">
        <v>83</v>
      </c>
      <c r="BK119" s="213">
        <f t="shared" si="19"/>
        <v>4472.6000000000004</v>
      </c>
      <c r="BL119" s="25" t="s">
        <v>570</v>
      </c>
      <c r="BM119" s="25" t="s">
        <v>3731</v>
      </c>
    </row>
    <row r="120" spans="2:65" s="1" customFormat="1" ht="16.5" customHeight="1">
      <c r="B120" s="42"/>
      <c r="C120" s="202" t="s">
        <v>345</v>
      </c>
      <c r="D120" s="202" t="s">
        <v>212</v>
      </c>
      <c r="E120" s="203" t="s">
        <v>366</v>
      </c>
      <c r="F120" s="204" t="s">
        <v>3669</v>
      </c>
      <c r="G120" s="205" t="s">
        <v>862</v>
      </c>
      <c r="H120" s="206">
        <v>1</v>
      </c>
      <c r="I120" s="207">
        <v>2675</v>
      </c>
      <c r="J120" s="208">
        <f t="shared" si="10"/>
        <v>2675</v>
      </c>
      <c r="K120" s="204" t="s">
        <v>24</v>
      </c>
      <c r="L120" s="62"/>
      <c r="M120" s="209" t="s">
        <v>24</v>
      </c>
      <c r="N120" s="210" t="s">
        <v>49</v>
      </c>
      <c r="O120" s="43"/>
      <c r="P120" s="211">
        <f t="shared" si="11"/>
        <v>0</v>
      </c>
      <c r="Q120" s="211">
        <v>0</v>
      </c>
      <c r="R120" s="211">
        <f t="shared" si="12"/>
        <v>0</v>
      </c>
      <c r="S120" s="211">
        <v>0</v>
      </c>
      <c r="T120" s="212">
        <f t="shared" si="13"/>
        <v>0</v>
      </c>
      <c r="AR120" s="25" t="s">
        <v>570</v>
      </c>
      <c r="AT120" s="25" t="s">
        <v>212</v>
      </c>
      <c r="AU120" s="25" t="s">
        <v>90</v>
      </c>
      <c r="AY120" s="25" t="s">
        <v>210</v>
      </c>
      <c r="BE120" s="213">
        <f t="shared" si="14"/>
        <v>2675</v>
      </c>
      <c r="BF120" s="213">
        <f t="shared" si="15"/>
        <v>0</v>
      </c>
      <c r="BG120" s="213">
        <f t="shared" si="16"/>
        <v>0</v>
      </c>
      <c r="BH120" s="213">
        <f t="shared" si="17"/>
        <v>0</v>
      </c>
      <c r="BI120" s="213">
        <f t="shared" si="18"/>
        <v>0</v>
      </c>
      <c r="BJ120" s="25" t="s">
        <v>83</v>
      </c>
      <c r="BK120" s="213">
        <f t="shared" si="19"/>
        <v>2675</v>
      </c>
      <c r="BL120" s="25" t="s">
        <v>570</v>
      </c>
      <c r="BM120" s="25" t="s">
        <v>3732</v>
      </c>
    </row>
    <row r="121" spans="2:65" s="1" customFormat="1" ht="16.5" customHeight="1">
      <c r="B121" s="42"/>
      <c r="C121" s="202" t="s">
        <v>351</v>
      </c>
      <c r="D121" s="202" t="s">
        <v>212</v>
      </c>
      <c r="E121" s="203" t="s">
        <v>371</v>
      </c>
      <c r="F121" s="204" t="s">
        <v>3672</v>
      </c>
      <c r="G121" s="205" t="s">
        <v>862</v>
      </c>
      <c r="H121" s="206">
        <v>1</v>
      </c>
      <c r="I121" s="207">
        <v>5885</v>
      </c>
      <c r="J121" s="208">
        <f t="shared" si="10"/>
        <v>5885</v>
      </c>
      <c r="K121" s="204" t="s">
        <v>24</v>
      </c>
      <c r="L121" s="62"/>
      <c r="M121" s="209" t="s">
        <v>24</v>
      </c>
      <c r="N121" s="210" t="s">
        <v>49</v>
      </c>
      <c r="O121" s="43"/>
      <c r="P121" s="211">
        <f t="shared" si="11"/>
        <v>0</v>
      </c>
      <c r="Q121" s="211">
        <v>0</v>
      </c>
      <c r="R121" s="211">
        <f t="shared" si="12"/>
        <v>0</v>
      </c>
      <c r="S121" s="211">
        <v>0</v>
      </c>
      <c r="T121" s="212">
        <f t="shared" si="13"/>
        <v>0</v>
      </c>
      <c r="AR121" s="25" t="s">
        <v>570</v>
      </c>
      <c r="AT121" s="25" t="s">
        <v>212</v>
      </c>
      <c r="AU121" s="25" t="s">
        <v>90</v>
      </c>
      <c r="AY121" s="25" t="s">
        <v>210</v>
      </c>
      <c r="BE121" s="213">
        <f t="shared" si="14"/>
        <v>5885</v>
      </c>
      <c r="BF121" s="213">
        <f t="shared" si="15"/>
        <v>0</v>
      </c>
      <c r="BG121" s="213">
        <f t="shared" si="16"/>
        <v>0</v>
      </c>
      <c r="BH121" s="213">
        <f t="shared" si="17"/>
        <v>0</v>
      </c>
      <c r="BI121" s="213">
        <f t="shared" si="18"/>
        <v>0</v>
      </c>
      <c r="BJ121" s="25" t="s">
        <v>83</v>
      </c>
      <c r="BK121" s="213">
        <f t="shared" si="19"/>
        <v>5885</v>
      </c>
      <c r="BL121" s="25" t="s">
        <v>570</v>
      </c>
      <c r="BM121" s="25" t="s">
        <v>3733</v>
      </c>
    </row>
    <row r="122" spans="2:65" s="1" customFormat="1" ht="16.5" customHeight="1">
      <c r="B122" s="42"/>
      <c r="C122" s="202" t="s">
        <v>357</v>
      </c>
      <c r="D122" s="202" t="s">
        <v>212</v>
      </c>
      <c r="E122" s="203" t="s">
        <v>375</v>
      </c>
      <c r="F122" s="204" t="s">
        <v>3675</v>
      </c>
      <c r="G122" s="205" t="s">
        <v>862</v>
      </c>
      <c r="H122" s="206">
        <v>1</v>
      </c>
      <c r="I122" s="207">
        <v>2675</v>
      </c>
      <c r="J122" s="208">
        <f t="shared" si="10"/>
        <v>2675</v>
      </c>
      <c r="K122" s="204" t="s">
        <v>24</v>
      </c>
      <c r="L122" s="62"/>
      <c r="M122" s="209" t="s">
        <v>24</v>
      </c>
      <c r="N122" s="210" t="s">
        <v>49</v>
      </c>
      <c r="O122" s="43"/>
      <c r="P122" s="211">
        <f t="shared" si="11"/>
        <v>0</v>
      </c>
      <c r="Q122" s="211">
        <v>0</v>
      </c>
      <c r="R122" s="211">
        <f t="shared" si="12"/>
        <v>0</v>
      </c>
      <c r="S122" s="211">
        <v>0</v>
      </c>
      <c r="T122" s="212">
        <f t="shared" si="13"/>
        <v>0</v>
      </c>
      <c r="AR122" s="25" t="s">
        <v>570</v>
      </c>
      <c r="AT122" s="25" t="s">
        <v>212</v>
      </c>
      <c r="AU122" s="25" t="s">
        <v>90</v>
      </c>
      <c r="AY122" s="25" t="s">
        <v>210</v>
      </c>
      <c r="BE122" s="213">
        <f t="shared" si="14"/>
        <v>2675</v>
      </c>
      <c r="BF122" s="213">
        <f t="shared" si="15"/>
        <v>0</v>
      </c>
      <c r="BG122" s="213">
        <f t="shared" si="16"/>
        <v>0</v>
      </c>
      <c r="BH122" s="213">
        <f t="shared" si="17"/>
        <v>0</v>
      </c>
      <c r="BI122" s="213">
        <f t="shared" si="18"/>
        <v>0</v>
      </c>
      <c r="BJ122" s="25" t="s">
        <v>83</v>
      </c>
      <c r="BK122" s="213">
        <f t="shared" si="19"/>
        <v>2675</v>
      </c>
      <c r="BL122" s="25" t="s">
        <v>570</v>
      </c>
      <c r="BM122" s="25" t="s">
        <v>3734</v>
      </c>
    </row>
    <row r="123" spans="2:65" s="1" customFormat="1" ht="16.5" customHeight="1">
      <c r="B123" s="42"/>
      <c r="C123" s="202" t="s">
        <v>366</v>
      </c>
      <c r="D123" s="202" t="s">
        <v>212</v>
      </c>
      <c r="E123" s="203" t="s">
        <v>380</v>
      </c>
      <c r="F123" s="204" t="s">
        <v>3678</v>
      </c>
      <c r="G123" s="205" t="s">
        <v>862</v>
      </c>
      <c r="H123" s="206">
        <v>1</v>
      </c>
      <c r="I123" s="207">
        <v>5350</v>
      </c>
      <c r="J123" s="208">
        <f t="shared" si="10"/>
        <v>5350</v>
      </c>
      <c r="K123" s="204" t="s">
        <v>24</v>
      </c>
      <c r="L123" s="62"/>
      <c r="M123" s="209" t="s">
        <v>24</v>
      </c>
      <c r="N123" s="210" t="s">
        <v>49</v>
      </c>
      <c r="O123" s="43"/>
      <c r="P123" s="211">
        <f t="shared" si="11"/>
        <v>0</v>
      </c>
      <c r="Q123" s="211">
        <v>0</v>
      </c>
      <c r="R123" s="211">
        <f t="shared" si="12"/>
        <v>0</v>
      </c>
      <c r="S123" s="211">
        <v>0</v>
      </c>
      <c r="T123" s="212">
        <f t="shared" si="13"/>
        <v>0</v>
      </c>
      <c r="AR123" s="25" t="s">
        <v>570</v>
      </c>
      <c r="AT123" s="25" t="s">
        <v>212</v>
      </c>
      <c r="AU123" s="25" t="s">
        <v>90</v>
      </c>
      <c r="AY123" s="25" t="s">
        <v>210</v>
      </c>
      <c r="BE123" s="213">
        <f t="shared" si="14"/>
        <v>5350</v>
      </c>
      <c r="BF123" s="213">
        <f t="shared" si="15"/>
        <v>0</v>
      </c>
      <c r="BG123" s="213">
        <f t="shared" si="16"/>
        <v>0</v>
      </c>
      <c r="BH123" s="213">
        <f t="shared" si="17"/>
        <v>0</v>
      </c>
      <c r="BI123" s="213">
        <f t="shared" si="18"/>
        <v>0</v>
      </c>
      <c r="BJ123" s="25" t="s">
        <v>83</v>
      </c>
      <c r="BK123" s="213">
        <f t="shared" si="19"/>
        <v>5350</v>
      </c>
      <c r="BL123" s="25" t="s">
        <v>570</v>
      </c>
      <c r="BM123" s="25" t="s">
        <v>3735</v>
      </c>
    </row>
    <row r="124" spans="2:65" s="1" customFormat="1" ht="16.5" customHeight="1">
      <c r="B124" s="42"/>
      <c r="C124" s="202" t="s">
        <v>371</v>
      </c>
      <c r="D124" s="202" t="s">
        <v>212</v>
      </c>
      <c r="E124" s="203" t="s">
        <v>385</v>
      </c>
      <c r="F124" s="204" t="s">
        <v>3681</v>
      </c>
      <c r="G124" s="205" t="s">
        <v>862</v>
      </c>
      <c r="H124" s="206">
        <v>1</v>
      </c>
      <c r="I124" s="207">
        <v>10700</v>
      </c>
      <c r="J124" s="208">
        <f t="shared" si="10"/>
        <v>10700</v>
      </c>
      <c r="K124" s="204" t="s">
        <v>24</v>
      </c>
      <c r="L124" s="62"/>
      <c r="M124" s="209" t="s">
        <v>24</v>
      </c>
      <c r="N124" s="277" t="s">
        <v>49</v>
      </c>
      <c r="O124" s="278"/>
      <c r="P124" s="279">
        <f t="shared" si="11"/>
        <v>0</v>
      </c>
      <c r="Q124" s="279">
        <v>0</v>
      </c>
      <c r="R124" s="279">
        <f t="shared" si="12"/>
        <v>0</v>
      </c>
      <c r="S124" s="279">
        <v>0</v>
      </c>
      <c r="T124" s="280">
        <f t="shared" si="13"/>
        <v>0</v>
      </c>
      <c r="AR124" s="25" t="s">
        <v>570</v>
      </c>
      <c r="AT124" s="25" t="s">
        <v>212</v>
      </c>
      <c r="AU124" s="25" t="s">
        <v>90</v>
      </c>
      <c r="AY124" s="25" t="s">
        <v>210</v>
      </c>
      <c r="BE124" s="213">
        <f t="shared" si="14"/>
        <v>10700</v>
      </c>
      <c r="BF124" s="213">
        <f t="shared" si="15"/>
        <v>0</v>
      </c>
      <c r="BG124" s="213">
        <f t="shared" si="16"/>
        <v>0</v>
      </c>
      <c r="BH124" s="213">
        <f t="shared" si="17"/>
        <v>0</v>
      </c>
      <c r="BI124" s="213">
        <f t="shared" si="18"/>
        <v>0</v>
      </c>
      <c r="BJ124" s="25" t="s">
        <v>83</v>
      </c>
      <c r="BK124" s="213">
        <f t="shared" si="19"/>
        <v>10700</v>
      </c>
      <c r="BL124" s="25" t="s">
        <v>570</v>
      </c>
      <c r="BM124" s="25" t="s">
        <v>3736</v>
      </c>
    </row>
    <row r="125" spans="2:65" s="1" customFormat="1" ht="6.95" customHeight="1">
      <c r="B125" s="57"/>
      <c r="C125" s="58"/>
      <c r="D125" s="58"/>
      <c r="E125" s="58"/>
      <c r="F125" s="58"/>
      <c r="G125" s="58"/>
      <c r="H125" s="58"/>
      <c r="I125" s="149"/>
      <c r="J125" s="58"/>
      <c r="K125" s="58"/>
      <c r="L125" s="62"/>
    </row>
  </sheetData>
  <sheetProtection algorithmName="SHA-512" hashValue="N1jvBF4jOXS4hpYHpszHrzEbjURmep24OcQp0xBPaf3Mhd4BDoPUmLPyl5KZxo8ljy20tHbZADTkxsRapZfS1A==" saltValue="q0595INJn3xNOXv+YRtB3kNddjmFv0u5emvPegvyJRsYOoS+02chf5rEQtR9jFr/ZUCelOgF1W2MXjjfN83Cmw==" spinCount="100000" sheet="1" objects="1" scenarios="1" formatColumns="0" formatRows="0" autoFilter="0"/>
  <autoFilter ref="C88:K124" xr:uid="{00000000-0009-0000-0000-00000B000000}"/>
  <mergeCells count="13">
    <mergeCell ref="E81:H81"/>
    <mergeCell ref="G1:H1"/>
    <mergeCell ref="L2:V2"/>
    <mergeCell ref="E49:H49"/>
    <mergeCell ref="E51:H51"/>
    <mergeCell ref="J55:J56"/>
    <mergeCell ref="E77:H77"/>
    <mergeCell ref="E79:H79"/>
    <mergeCell ref="E7:H7"/>
    <mergeCell ref="E9:H9"/>
    <mergeCell ref="E11:H11"/>
    <mergeCell ref="E26:H26"/>
    <mergeCell ref="E47:H47"/>
  </mergeCells>
  <hyperlinks>
    <hyperlink ref="F1:G1" location="C2" display="1) Krycí list soupisu" xr:uid="{00000000-0004-0000-0B00-000000000000}"/>
    <hyperlink ref="G1:H1" location="C58" display="2) Rekapitulace" xr:uid="{00000000-0004-0000-0B00-000001000000}"/>
    <hyperlink ref="J1" location="C88" display="3) Soupis prací" xr:uid="{00000000-0004-0000-0B00-000002000000}"/>
    <hyperlink ref="L1:V1" location="'Rekapitulace stavby'!C2" display="Rekapitulace stavby" xr:uid="{00000000-0004-0000-0B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R131"/>
  <sheetViews>
    <sheetView showGridLines="0" workbookViewId="0">
      <pane ySplit="1" topLeftCell="A60" activePane="bottomLeft" state="frozen"/>
      <selection pane="bottomLeft" activeCell="I131" sqref="I131"/>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116</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3737</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ROUND(J89,2)</f>
        <v>80723.7</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ROUND(SUM(BE89:BE130), 2)</f>
        <v>80723.7</v>
      </c>
      <c r="G32" s="43"/>
      <c r="H32" s="43"/>
      <c r="I32" s="141">
        <v>0.21</v>
      </c>
      <c r="J32" s="140">
        <f>ROUND(ROUND((SUM(BE89:BE130)), 2)*I32, 2)</f>
        <v>16951.98</v>
      </c>
      <c r="K32" s="46"/>
    </row>
    <row r="33" spans="2:11" s="1" customFormat="1" ht="14.45" customHeight="1">
      <c r="B33" s="42"/>
      <c r="C33" s="43"/>
      <c r="D33" s="43"/>
      <c r="E33" s="50" t="s">
        <v>50</v>
      </c>
      <c r="F33" s="140">
        <f>ROUND(SUM(BF89:BF130), 2)</f>
        <v>0</v>
      </c>
      <c r="G33" s="43"/>
      <c r="H33" s="43"/>
      <c r="I33" s="141">
        <v>0.15</v>
      </c>
      <c r="J33" s="140">
        <f>ROUND(ROUND((SUM(BF89:BF130)), 2)*I33, 2)</f>
        <v>0</v>
      </c>
      <c r="K33" s="46"/>
    </row>
    <row r="34" spans="2:11" s="1" customFormat="1" ht="14.45" hidden="1" customHeight="1">
      <c r="B34" s="42"/>
      <c r="C34" s="43"/>
      <c r="D34" s="43"/>
      <c r="E34" s="50" t="s">
        <v>51</v>
      </c>
      <c r="F34" s="140">
        <f>ROUND(SUM(BG89:BG130), 2)</f>
        <v>0</v>
      </c>
      <c r="G34" s="43"/>
      <c r="H34" s="43"/>
      <c r="I34" s="141">
        <v>0.21</v>
      </c>
      <c r="J34" s="140">
        <v>0</v>
      </c>
      <c r="K34" s="46"/>
    </row>
    <row r="35" spans="2:11" s="1" customFormat="1" ht="14.45" hidden="1" customHeight="1">
      <c r="B35" s="42"/>
      <c r="C35" s="43"/>
      <c r="D35" s="43"/>
      <c r="E35" s="50" t="s">
        <v>52</v>
      </c>
      <c r="F35" s="140">
        <f>ROUND(SUM(BH89:BH130), 2)</f>
        <v>0</v>
      </c>
      <c r="G35" s="43"/>
      <c r="H35" s="43"/>
      <c r="I35" s="141">
        <v>0.15</v>
      </c>
      <c r="J35" s="140">
        <v>0</v>
      </c>
      <c r="K35" s="46"/>
    </row>
    <row r="36" spans="2:11" s="1" customFormat="1" ht="14.45" hidden="1" customHeight="1">
      <c r="B36" s="42"/>
      <c r="C36" s="43"/>
      <c r="D36" s="43"/>
      <c r="E36" s="50" t="s">
        <v>53</v>
      </c>
      <c r="F36" s="140">
        <f>ROUND(SUM(BI89:BI130),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97675.68</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6 - STA</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J89</f>
        <v>80723.7</v>
      </c>
      <c r="K60" s="46"/>
      <c r="AU60" s="25" t="s">
        <v>166</v>
      </c>
    </row>
    <row r="61" spans="2:47" s="8" customFormat="1" ht="24.95" customHeight="1">
      <c r="B61" s="159"/>
      <c r="C61" s="160"/>
      <c r="D61" s="161" t="s">
        <v>3684</v>
      </c>
      <c r="E61" s="162"/>
      <c r="F61" s="162"/>
      <c r="G61" s="162"/>
      <c r="H61" s="162"/>
      <c r="I61" s="163"/>
      <c r="J61" s="164">
        <f>J90</f>
        <v>80723.7</v>
      </c>
      <c r="K61" s="165"/>
    </row>
    <row r="62" spans="2:47" s="9" customFormat="1" ht="19.899999999999999" customHeight="1">
      <c r="B62" s="166"/>
      <c r="C62" s="167"/>
      <c r="D62" s="168" t="s">
        <v>3738</v>
      </c>
      <c r="E62" s="169"/>
      <c r="F62" s="169"/>
      <c r="G62" s="169"/>
      <c r="H62" s="169"/>
      <c r="I62" s="170"/>
      <c r="J62" s="171">
        <f>J91</f>
        <v>80723.7</v>
      </c>
      <c r="K62" s="172"/>
    </row>
    <row r="63" spans="2:47" s="9" customFormat="1" ht="14.85" customHeight="1">
      <c r="B63" s="166"/>
      <c r="C63" s="167"/>
      <c r="D63" s="168" t="s">
        <v>3739</v>
      </c>
      <c r="E63" s="169"/>
      <c r="F63" s="169"/>
      <c r="G63" s="169"/>
      <c r="H63" s="169"/>
      <c r="I63" s="170"/>
      <c r="J63" s="171">
        <f>J98</f>
        <v>6757.1</v>
      </c>
      <c r="K63" s="172"/>
    </row>
    <row r="64" spans="2:47" s="9" customFormat="1" ht="14.85" customHeight="1">
      <c r="B64" s="166"/>
      <c r="C64" s="167"/>
      <c r="D64" s="168" t="s">
        <v>3687</v>
      </c>
      <c r="E64" s="169"/>
      <c r="F64" s="169"/>
      <c r="G64" s="169"/>
      <c r="H64" s="169"/>
      <c r="I64" s="170"/>
      <c r="J64" s="171">
        <f>J105</f>
        <v>1335.2</v>
      </c>
      <c r="K64" s="172"/>
    </row>
    <row r="65" spans="2:12" s="9" customFormat="1" ht="14.85" customHeight="1">
      <c r="B65" s="166"/>
      <c r="C65" s="167"/>
      <c r="D65" s="168" t="s">
        <v>3688</v>
      </c>
      <c r="E65" s="169"/>
      <c r="F65" s="169"/>
      <c r="G65" s="169"/>
      <c r="H65" s="169"/>
      <c r="I65" s="170"/>
      <c r="J65" s="171">
        <f>J107</f>
        <v>24425</v>
      </c>
      <c r="K65" s="172"/>
    </row>
    <row r="66" spans="2:12" s="9" customFormat="1" ht="14.85" customHeight="1">
      <c r="B66" s="166"/>
      <c r="C66" s="167"/>
      <c r="D66" s="168" t="s">
        <v>3689</v>
      </c>
      <c r="E66" s="169"/>
      <c r="F66" s="169"/>
      <c r="G66" s="169"/>
      <c r="H66" s="169"/>
      <c r="I66" s="170"/>
      <c r="J66" s="171">
        <f>J110</f>
        <v>19616</v>
      </c>
      <c r="K66" s="172"/>
    </row>
    <row r="67" spans="2:12" s="9" customFormat="1" ht="14.85" customHeight="1">
      <c r="B67" s="166"/>
      <c r="C67" s="167"/>
      <c r="D67" s="168" t="s">
        <v>3690</v>
      </c>
      <c r="E67" s="169"/>
      <c r="F67" s="169"/>
      <c r="G67" s="169"/>
      <c r="H67" s="169"/>
      <c r="I67" s="170"/>
      <c r="J67" s="171">
        <f>J120</f>
        <v>23326</v>
      </c>
      <c r="K67" s="172"/>
    </row>
    <row r="68" spans="2:12" s="1" customFormat="1" ht="21.75" customHeight="1">
      <c r="B68" s="42"/>
      <c r="C68" s="43"/>
      <c r="D68" s="43"/>
      <c r="E68" s="43"/>
      <c r="F68" s="43"/>
      <c r="G68" s="43"/>
      <c r="H68" s="43"/>
      <c r="I68" s="128"/>
      <c r="J68" s="43"/>
      <c r="K68" s="46"/>
    </row>
    <row r="69" spans="2:12" s="1" customFormat="1" ht="6.95" customHeight="1">
      <c r="B69" s="57"/>
      <c r="C69" s="58"/>
      <c r="D69" s="58"/>
      <c r="E69" s="58"/>
      <c r="F69" s="58"/>
      <c r="G69" s="58"/>
      <c r="H69" s="58"/>
      <c r="I69" s="149"/>
      <c r="J69" s="58"/>
      <c r="K69" s="59"/>
    </row>
    <row r="73" spans="2:12" s="1" customFormat="1" ht="6.95" customHeight="1">
      <c r="B73" s="60"/>
      <c r="C73" s="61"/>
      <c r="D73" s="61"/>
      <c r="E73" s="61"/>
      <c r="F73" s="61"/>
      <c r="G73" s="61"/>
      <c r="H73" s="61"/>
      <c r="I73" s="152"/>
      <c r="J73" s="61"/>
      <c r="K73" s="61"/>
      <c r="L73" s="62"/>
    </row>
    <row r="74" spans="2:12" s="1" customFormat="1" ht="36.950000000000003" customHeight="1">
      <c r="B74" s="42"/>
      <c r="C74" s="63" t="s">
        <v>194</v>
      </c>
      <c r="D74" s="64"/>
      <c r="E74" s="64"/>
      <c r="F74" s="64"/>
      <c r="G74" s="64"/>
      <c r="H74" s="64"/>
      <c r="I74" s="173"/>
      <c r="J74" s="64"/>
      <c r="K74" s="64"/>
      <c r="L74" s="62"/>
    </row>
    <row r="75" spans="2:12" s="1" customFormat="1" ht="6.95" customHeight="1">
      <c r="B75" s="42"/>
      <c r="C75" s="64"/>
      <c r="D75" s="64"/>
      <c r="E75" s="64"/>
      <c r="F75" s="64"/>
      <c r="G75" s="64"/>
      <c r="H75" s="64"/>
      <c r="I75" s="173"/>
      <c r="J75" s="64"/>
      <c r="K75" s="64"/>
      <c r="L75" s="62"/>
    </row>
    <row r="76" spans="2:12" s="1" customFormat="1" ht="14.45" customHeight="1">
      <c r="B76" s="42"/>
      <c r="C76" s="66" t="s">
        <v>18</v>
      </c>
      <c r="D76" s="64"/>
      <c r="E76" s="64"/>
      <c r="F76" s="64"/>
      <c r="G76" s="64"/>
      <c r="H76" s="64"/>
      <c r="I76" s="173"/>
      <c r="J76" s="64"/>
      <c r="K76" s="64"/>
      <c r="L76" s="62"/>
    </row>
    <row r="77" spans="2:12" s="1" customFormat="1" ht="16.5" customHeight="1">
      <c r="B77" s="42"/>
      <c r="C77" s="64"/>
      <c r="D77" s="64"/>
      <c r="E77" s="406" t="str">
        <f>E7</f>
        <v>Rekonstrukce bytového domu (použita tatabáze URS 2017)</v>
      </c>
      <c r="F77" s="407"/>
      <c r="G77" s="407"/>
      <c r="H77" s="407"/>
      <c r="I77" s="173"/>
      <c r="J77" s="64"/>
      <c r="K77" s="64"/>
      <c r="L77" s="62"/>
    </row>
    <row r="78" spans="2:12" ht="15">
      <c r="B78" s="29"/>
      <c r="C78" s="66" t="s">
        <v>156</v>
      </c>
      <c r="D78" s="281"/>
      <c r="E78" s="281"/>
      <c r="F78" s="281"/>
      <c r="G78" s="281"/>
      <c r="H78" s="281"/>
      <c r="J78" s="281"/>
      <c r="K78" s="281"/>
      <c r="L78" s="282"/>
    </row>
    <row r="79" spans="2:12" s="1" customFormat="1" ht="16.5" customHeight="1">
      <c r="B79" s="42"/>
      <c r="C79" s="64"/>
      <c r="D79" s="64"/>
      <c r="E79" s="406" t="s">
        <v>3110</v>
      </c>
      <c r="F79" s="408"/>
      <c r="G79" s="408"/>
      <c r="H79" s="408"/>
      <c r="I79" s="173"/>
      <c r="J79" s="64"/>
      <c r="K79" s="64"/>
      <c r="L79" s="62"/>
    </row>
    <row r="80" spans="2:12" s="1" customFormat="1" ht="14.45" customHeight="1">
      <c r="B80" s="42"/>
      <c r="C80" s="66" t="s">
        <v>3111</v>
      </c>
      <c r="D80" s="64"/>
      <c r="E80" s="64"/>
      <c r="F80" s="64"/>
      <c r="G80" s="64"/>
      <c r="H80" s="64"/>
      <c r="I80" s="173"/>
      <c r="J80" s="64"/>
      <c r="K80" s="64"/>
      <c r="L80" s="62"/>
    </row>
    <row r="81" spans="2:65" s="1" customFormat="1" ht="17.25" customHeight="1">
      <c r="B81" s="42"/>
      <c r="C81" s="64"/>
      <c r="D81" s="64"/>
      <c r="E81" s="381" t="str">
        <f>E11</f>
        <v>6 - STA</v>
      </c>
      <c r="F81" s="408"/>
      <c r="G81" s="408"/>
      <c r="H81" s="408"/>
      <c r="I81" s="173"/>
      <c r="J81" s="64"/>
      <c r="K81" s="64"/>
      <c r="L81" s="62"/>
    </row>
    <row r="82" spans="2:65" s="1" customFormat="1" ht="6.95" customHeight="1">
      <c r="B82" s="42"/>
      <c r="C82" s="64"/>
      <c r="D82" s="64"/>
      <c r="E82" s="64"/>
      <c r="F82" s="64"/>
      <c r="G82" s="64"/>
      <c r="H82" s="64"/>
      <c r="I82" s="173"/>
      <c r="J82" s="64"/>
      <c r="K82" s="64"/>
      <c r="L82" s="62"/>
    </row>
    <row r="83" spans="2:65" s="1" customFormat="1" ht="18" customHeight="1">
      <c r="B83" s="42"/>
      <c r="C83" s="66" t="s">
        <v>25</v>
      </c>
      <c r="D83" s="64"/>
      <c r="E83" s="64"/>
      <c r="F83" s="174" t="str">
        <f>F14</f>
        <v>Na Františku 253/9,Lysá nad Labem.p.p.č.297/1</v>
      </c>
      <c r="G83" s="64"/>
      <c r="H83" s="64"/>
      <c r="I83" s="175" t="s">
        <v>27</v>
      </c>
      <c r="J83" s="74" t="str">
        <f>IF(J14="","",J14)</f>
        <v>15. 12. 2016</v>
      </c>
      <c r="K83" s="64"/>
      <c r="L83" s="62"/>
    </row>
    <row r="84" spans="2:65" s="1" customFormat="1" ht="6.95" customHeight="1">
      <c r="B84" s="42"/>
      <c r="C84" s="64"/>
      <c r="D84" s="64"/>
      <c r="E84" s="64"/>
      <c r="F84" s="64"/>
      <c r="G84" s="64"/>
      <c r="H84" s="64"/>
      <c r="I84" s="173"/>
      <c r="J84" s="64"/>
      <c r="K84" s="64"/>
      <c r="L84" s="62"/>
    </row>
    <row r="85" spans="2:65" s="1" customFormat="1" ht="15">
      <c r="B85" s="42"/>
      <c r="C85" s="66" t="s">
        <v>29</v>
      </c>
      <c r="D85" s="64"/>
      <c r="E85" s="64"/>
      <c r="F85" s="174" t="str">
        <f>E17</f>
        <v>Město Lysá n.L.,Husovo nám.23,</v>
      </c>
      <c r="G85" s="64"/>
      <c r="H85" s="64"/>
      <c r="I85" s="175" t="s">
        <v>37</v>
      </c>
      <c r="J85" s="174" t="str">
        <f>E23</f>
        <v>AGORA s,arch astaveb atelier s .r.o. Liberec</v>
      </c>
      <c r="K85" s="64"/>
      <c r="L85" s="62"/>
    </row>
    <row r="86" spans="2:65" s="1" customFormat="1" ht="14.45" customHeight="1">
      <c r="B86" s="42"/>
      <c r="C86" s="66" t="s">
        <v>35</v>
      </c>
      <c r="D86" s="64"/>
      <c r="E86" s="64"/>
      <c r="F86" s="174" t="str">
        <f>IF(E20="","",E20)</f>
        <v/>
      </c>
      <c r="G86" s="64"/>
      <c r="H86" s="64"/>
      <c r="I86" s="173"/>
      <c r="J86" s="64"/>
      <c r="K86" s="64"/>
      <c r="L86" s="62"/>
    </row>
    <row r="87" spans="2:65" s="1" customFormat="1" ht="10.35" customHeight="1">
      <c r="B87" s="42"/>
      <c r="C87" s="64"/>
      <c r="D87" s="64"/>
      <c r="E87" s="64"/>
      <c r="F87" s="64"/>
      <c r="G87" s="64"/>
      <c r="H87" s="64"/>
      <c r="I87" s="173"/>
      <c r="J87" s="64"/>
      <c r="K87" s="64"/>
      <c r="L87" s="62"/>
    </row>
    <row r="88" spans="2:65" s="10" customFormat="1" ht="29.25" customHeight="1">
      <c r="B88" s="176"/>
      <c r="C88" s="177" t="s">
        <v>195</v>
      </c>
      <c r="D88" s="178" t="s">
        <v>63</v>
      </c>
      <c r="E88" s="178" t="s">
        <v>59</v>
      </c>
      <c r="F88" s="178" t="s">
        <v>196</v>
      </c>
      <c r="G88" s="178" t="s">
        <v>197</v>
      </c>
      <c r="H88" s="178" t="s">
        <v>198</v>
      </c>
      <c r="I88" s="179" t="s">
        <v>199</v>
      </c>
      <c r="J88" s="178" t="s">
        <v>164</v>
      </c>
      <c r="K88" s="180" t="s">
        <v>200</v>
      </c>
      <c r="L88" s="181"/>
      <c r="M88" s="82" t="s">
        <v>201</v>
      </c>
      <c r="N88" s="83" t="s">
        <v>48</v>
      </c>
      <c r="O88" s="83" t="s">
        <v>202</v>
      </c>
      <c r="P88" s="83" t="s">
        <v>203</v>
      </c>
      <c r="Q88" s="83" t="s">
        <v>204</v>
      </c>
      <c r="R88" s="83" t="s">
        <v>205</v>
      </c>
      <c r="S88" s="83" t="s">
        <v>206</v>
      </c>
      <c r="T88" s="84" t="s">
        <v>207</v>
      </c>
    </row>
    <row r="89" spans="2:65" s="1" customFormat="1" ht="29.25" customHeight="1">
      <c r="B89" s="42"/>
      <c r="C89" s="88" t="s">
        <v>165</v>
      </c>
      <c r="D89" s="64"/>
      <c r="E89" s="64"/>
      <c r="F89" s="64"/>
      <c r="G89" s="64"/>
      <c r="H89" s="64"/>
      <c r="I89" s="173"/>
      <c r="J89" s="182">
        <f>BK89</f>
        <v>80723.7</v>
      </c>
      <c r="K89" s="64"/>
      <c r="L89" s="62"/>
      <c r="M89" s="85"/>
      <c r="N89" s="86"/>
      <c r="O89" s="86"/>
      <c r="P89" s="183">
        <f>P90</f>
        <v>0</v>
      </c>
      <c r="Q89" s="86"/>
      <c r="R89" s="183">
        <f>R90</f>
        <v>0</v>
      </c>
      <c r="S89" s="86"/>
      <c r="T89" s="184">
        <f>T90</f>
        <v>0</v>
      </c>
      <c r="AT89" s="25" t="s">
        <v>77</v>
      </c>
      <c r="AU89" s="25" t="s">
        <v>166</v>
      </c>
      <c r="BK89" s="185">
        <f>BK90</f>
        <v>80723.7</v>
      </c>
    </row>
    <row r="90" spans="2:65" s="11" customFormat="1" ht="37.35" customHeight="1">
      <c r="B90" s="186"/>
      <c r="C90" s="187"/>
      <c r="D90" s="188" t="s">
        <v>77</v>
      </c>
      <c r="E90" s="189" t="s">
        <v>358</v>
      </c>
      <c r="F90" s="189" t="s">
        <v>3594</v>
      </c>
      <c r="G90" s="187"/>
      <c r="H90" s="187"/>
      <c r="I90" s="190"/>
      <c r="J90" s="191">
        <f>BK90</f>
        <v>80723.7</v>
      </c>
      <c r="K90" s="187"/>
      <c r="L90" s="192"/>
      <c r="M90" s="193"/>
      <c r="N90" s="194"/>
      <c r="O90" s="194"/>
      <c r="P90" s="195">
        <f>P91</f>
        <v>0</v>
      </c>
      <c r="Q90" s="194"/>
      <c r="R90" s="195">
        <f>R91</f>
        <v>0</v>
      </c>
      <c r="S90" s="194"/>
      <c r="T90" s="196">
        <f>T91</f>
        <v>0</v>
      </c>
      <c r="AR90" s="197" t="s">
        <v>90</v>
      </c>
      <c r="AT90" s="198" t="s">
        <v>77</v>
      </c>
      <c r="AU90" s="198" t="s">
        <v>78</v>
      </c>
      <c r="AY90" s="197" t="s">
        <v>210</v>
      </c>
      <c r="BK90" s="199">
        <f>BK91</f>
        <v>80723.7</v>
      </c>
    </row>
    <row r="91" spans="2:65" s="11" customFormat="1" ht="19.899999999999999" customHeight="1">
      <c r="B91" s="186"/>
      <c r="C91" s="187"/>
      <c r="D91" s="188" t="s">
        <v>77</v>
      </c>
      <c r="E91" s="200" t="s">
        <v>2756</v>
      </c>
      <c r="F91" s="200" t="s">
        <v>3740</v>
      </c>
      <c r="G91" s="187"/>
      <c r="H91" s="187"/>
      <c r="I91" s="190"/>
      <c r="J91" s="201">
        <f>BK91</f>
        <v>80723.7</v>
      </c>
      <c r="K91" s="187"/>
      <c r="L91" s="192"/>
      <c r="M91" s="193"/>
      <c r="N91" s="194"/>
      <c r="O91" s="194"/>
      <c r="P91" s="195">
        <f>P92+SUM(P93:P98)+P105+P107+P110+P120</f>
        <v>0</v>
      </c>
      <c r="Q91" s="194"/>
      <c r="R91" s="195">
        <f>R92+SUM(R93:R98)+R105+R107+R110+R120</f>
        <v>0</v>
      </c>
      <c r="S91" s="194"/>
      <c r="T91" s="196">
        <f>T92+SUM(T93:T98)+T105+T107+T110+T120</f>
        <v>0</v>
      </c>
      <c r="AR91" s="197" t="s">
        <v>90</v>
      </c>
      <c r="AT91" s="198" t="s">
        <v>77</v>
      </c>
      <c r="AU91" s="198" t="s">
        <v>83</v>
      </c>
      <c r="AY91" s="197" t="s">
        <v>210</v>
      </c>
      <c r="BK91" s="199">
        <f>BK92+SUM(BK93:BK98)+BK105+BK107+BK110+BK120</f>
        <v>80723.7</v>
      </c>
    </row>
    <row r="92" spans="2:65" s="1" customFormat="1" ht="16.5" customHeight="1">
      <c r="B92" s="42"/>
      <c r="C92" s="202" t="s">
        <v>83</v>
      </c>
      <c r="D92" s="202" t="s">
        <v>212</v>
      </c>
      <c r="E92" s="203" t="s">
        <v>83</v>
      </c>
      <c r="F92" s="204" t="s">
        <v>3741</v>
      </c>
      <c r="G92" s="205" t="s">
        <v>1087</v>
      </c>
      <c r="H92" s="206">
        <v>1</v>
      </c>
      <c r="I92" s="207">
        <v>1337.5</v>
      </c>
      <c r="J92" s="208">
        <f t="shared" ref="J92:J97" si="0">ROUND(I92*H92,2)</f>
        <v>1337.5</v>
      </c>
      <c r="K92" s="204" t="s">
        <v>24</v>
      </c>
      <c r="L92" s="62"/>
      <c r="M92" s="209" t="s">
        <v>24</v>
      </c>
      <c r="N92" s="210" t="s">
        <v>49</v>
      </c>
      <c r="O92" s="43"/>
      <c r="P92" s="211">
        <f t="shared" ref="P92:P97" si="1">O92*H92</f>
        <v>0</v>
      </c>
      <c r="Q92" s="211">
        <v>0</v>
      </c>
      <c r="R92" s="211">
        <f t="shared" ref="R92:R97" si="2">Q92*H92</f>
        <v>0</v>
      </c>
      <c r="S92" s="211">
        <v>0</v>
      </c>
      <c r="T92" s="212">
        <f t="shared" ref="T92:T97" si="3">S92*H92</f>
        <v>0</v>
      </c>
      <c r="AR92" s="25" t="s">
        <v>570</v>
      </c>
      <c r="AT92" s="25" t="s">
        <v>212</v>
      </c>
      <c r="AU92" s="25" t="s">
        <v>87</v>
      </c>
      <c r="AY92" s="25" t="s">
        <v>210</v>
      </c>
      <c r="BE92" s="213">
        <f t="shared" ref="BE92:BE97" si="4">IF(N92="základní",J92,0)</f>
        <v>1337.5</v>
      </c>
      <c r="BF92" s="213">
        <f t="shared" ref="BF92:BF97" si="5">IF(N92="snížená",J92,0)</f>
        <v>0</v>
      </c>
      <c r="BG92" s="213">
        <f t="shared" ref="BG92:BG97" si="6">IF(N92="zákl. přenesená",J92,0)</f>
        <v>0</v>
      </c>
      <c r="BH92" s="213">
        <f t="shared" ref="BH92:BH97" si="7">IF(N92="sníž. přenesená",J92,0)</f>
        <v>0</v>
      </c>
      <c r="BI92" s="213">
        <f t="shared" ref="BI92:BI97" si="8">IF(N92="nulová",J92,0)</f>
        <v>0</v>
      </c>
      <c r="BJ92" s="25" t="s">
        <v>83</v>
      </c>
      <c r="BK92" s="213">
        <f t="shared" ref="BK92:BK97" si="9">ROUND(I92*H92,2)</f>
        <v>1337.5</v>
      </c>
      <c r="BL92" s="25" t="s">
        <v>570</v>
      </c>
      <c r="BM92" s="25" t="s">
        <v>3742</v>
      </c>
    </row>
    <row r="93" spans="2:65" s="1" customFormat="1" ht="16.5" customHeight="1">
      <c r="B93" s="42"/>
      <c r="C93" s="202" t="s">
        <v>87</v>
      </c>
      <c r="D93" s="202" t="s">
        <v>212</v>
      </c>
      <c r="E93" s="203" t="s">
        <v>87</v>
      </c>
      <c r="F93" s="204" t="s">
        <v>3743</v>
      </c>
      <c r="G93" s="205" t="s">
        <v>1087</v>
      </c>
      <c r="H93" s="206">
        <v>1</v>
      </c>
      <c r="I93" s="207">
        <v>321</v>
      </c>
      <c r="J93" s="208">
        <f t="shared" si="0"/>
        <v>321</v>
      </c>
      <c r="K93" s="204" t="s">
        <v>24</v>
      </c>
      <c r="L93" s="62"/>
      <c r="M93" s="209" t="s">
        <v>24</v>
      </c>
      <c r="N93" s="210" t="s">
        <v>49</v>
      </c>
      <c r="O93" s="43"/>
      <c r="P93" s="211">
        <f t="shared" si="1"/>
        <v>0</v>
      </c>
      <c r="Q93" s="211">
        <v>0</v>
      </c>
      <c r="R93" s="211">
        <f t="shared" si="2"/>
        <v>0</v>
      </c>
      <c r="S93" s="211">
        <v>0</v>
      </c>
      <c r="T93" s="212">
        <f t="shared" si="3"/>
        <v>0</v>
      </c>
      <c r="AR93" s="25" t="s">
        <v>570</v>
      </c>
      <c r="AT93" s="25" t="s">
        <v>212</v>
      </c>
      <c r="AU93" s="25" t="s">
        <v>87</v>
      </c>
      <c r="AY93" s="25" t="s">
        <v>210</v>
      </c>
      <c r="BE93" s="213">
        <f t="shared" si="4"/>
        <v>321</v>
      </c>
      <c r="BF93" s="213">
        <f t="shared" si="5"/>
        <v>0</v>
      </c>
      <c r="BG93" s="213">
        <f t="shared" si="6"/>
        <v>0</v>
      </c>
      <c r="BH93" s="213">
        <f t="shared" si="7"/>
        <v>0</v>
      </c>
      <c r="BI93" s="213">
        <f t="shared" si="8"/>
        <v>0</v>
      </c>
      <c r="BJ93" s="25" t="s">
        <v>83</v>
      </c>
      <c r="BK93" s="213">
        <f t="shared" si="9"/>
        <v>321</v>
      </c>
      <c r="BL93" s="25" t="s">
        <v>570</v>
      </c>
      <c r="BM93" s="25" t="s">
        <v>3744</v>
      </c>
    </row>
    <row r="94" spans="2:65" s="1" customFormat="1" ht="16.5" customHeight="1">
      <c r="B94" s="42"/>
      <c r="C94" s="202" t="s">
        <v>90</v>
      </c>
      <c r="D94" s="202" t="s">
        <v>212</v>
      </c>
      <c r="E94" s="203" t="s">
        <v>90</v>
      </c>
      <c r="F94" s="204" t="s">
        <v>3745</v>
      </c>
      <c r="G94" s="205" t="s">
        <v>862</v>
      </c>
      <c r="H94" s="206">
        <v>1</v>
      </c>
      <c r="I94" s="207">
        <v>909.5</v>
      </c>
      <c r="J94" s="208">
        <f t="shared" si="0"/>
        <v>909.5</v>
      </c>
      <c r="K94" s="204" t="s">
        <v>24</v>
      </c>
      <c r="L94" s="62"/>
      <c r="M94" s="209" t="s">
        <v>24</v>
      </c>
      <c r="N94" s="210" t="s">
        <v>49</v>
      </c>
      <c r="O94" s="43"/>
      <c r="P94" s="211">
        <f t="shared" si="1"/>
        <v>0</v>
      </c>
      <c r="Q94" s="211">
        <v>0</v>
      </c>
      <c r="R94" s="211">
        <f t="shared" si="2"/>
        <v>0</v>
      </c>
      <c r="S94" s="211">
        <v>0</v>
      </c>
      <c r="T94" s="212">
        <f t="shared" si="3"/>
        <v>0</v>
      </c>
      <c r="AR94" s="25" t="s">
        <v>570</v>
      </c>
      <c r="AT94" s="25" t="s">
        <v>212</v>
      </c>
      <c r="AU94" s="25" t="s">
        <v>87</v>
      </c>
      <c r="AY94" s="25" t="s">
        <v>210</v>
      </c>
      <c r="BE94" s="213">
        <f t="shared" si="4"/>
        <v>909.5</v>
      </c>
      <c r="BF94" s="213">
        <f t="shared" si="5"/>
        <v>0</v>
      </c>
      <c r="BG94" s="213">
        <f t="shared" si="6"/>
        <v>0</v>
      </c>
      <c r="BH94" s="213">
        <f t="shared" si="7"/>
        <v>0</v>
      </c>
      <c r="BI94" s="213">
        <f t="shared" si="8"/>
        <v>0</v>
      </c>
      <c r="BJ94" s="25" t="s">
        <v>83</v>
      </c>
      <c r="BK94" s="213">
        <f t="shared" si="9"/>
        <v>909.5</v>
      </c>
      <c r="BL94" s="25" t="s">
        <v>570</v>
      </c>
      <c r="BM94" s="25" t="s">
        <v>3746</v>
      </c>
    </row>
    <row r="95" spans="2:65" s="1" customFormat="1" ht="16.5" customHeight="1">
      <c r="B95" s="42"/>
      <c r="C95" s="202" t="s">
        <v>93</v>
      </c>
      <c r="D95" s="202" t="s">
        <v>212</v>
      </c>
      <c r="E95" s="203" t="s">
        <v>93</v>
      </c>
      <c r="F95" s="204" t="s">
        <v>3747</v>
      </c>
      <c r="G95" s="205" t="s">
        <v>1087</v>
      </c>
      <c r="H95" s="206">
        <v>1</v>
      </c>
      <c r="I95" s="207">
        <v>1605</v>
      </c>
      <c r="J95" s="208">
        <f t="shared" si="0"/>
        <v>1605</v>
      </c>
      <c r="K95" s="204" t="s">
        <v>24</v>
      </c>
      <c r="L95" s="62"/>
      <c r="M95" s="209" t="s">
        <v>24</v>
      </c>
      <c r="N95" s="210" t="s">
        <v>49</v>
      </c>
      <c r="O95" s="43"/>
      <c r="P95" s="211">
        <f t="shared" si="1"/>
        <v>0</v>
      </c>
      <c r="Q95" s="211">
        <v>0</v>
      </c>
      <c r="R95" s="211">
        <f t="shared" si="2"/>
        <v>0</v>
      </c>
      <c r="S95" s="211">
        <v>0</v>
      </c>
      <c r="T95" s="212">
        <f t="shared" si="3"/>
        <v>0</v>
      </c>
      <c r="AR95" s="25" t="s">
        <v>570</v>
      </c>
      <c r="AT95" s="25" t="s">
        <v>212</v>
      </c>
      <c r="AU95" s="25" t="s">
        <v>87</v>
      </c>
      <c r="AY95" s="25" t="s">
        <v>210</v>
      </c>
      <c r="BE95" s="213">
        <f t="shared" si="4"/>
        <v>1605</v>
      </c>
      <c r="BF95" s="213">
        <f t="shared" si="5"/>
        <v>0</v>
      </c>
      <c r="BG95" s="213">
        <f t="shared" si="6"/>
        <v>0</v>
      </c>
      <c r="BH95" s="213">
        <f t="shared" si="7"/>
        <v>0</v>
      </c>
      <c r="BI95" s="213">
        <f t="shared" si="8"/>
        <v>0</v>
      </c>
      <c r="BJ95" s="25" t="s">
        <v>83</v>
      </c>
      <c r="BK95" s="213">
        <f t="shared" si="9"/>
        <v>1605</v>
      </c>
      <c r="BL95" s="25" t="s">
        <v>570</v>
      </c>
      <c r="BM95" s="25" t="s">
        <v>3748</v>
      </c>
    </row>
    <row r="96" spans="2:65" s="1" customFormat="1" ht="16.5" customHeight="1">
      <c r="B96" s="42"/>
      <c r="C96" s="202" t="s">
        <v>96</v>
      </c>
      <c r="D96" s="202" t="s">
        <v>212</v>
      </c>
      <c r="E96" s="203" t="s">
        <v>96</v>
      </c>
      <c r="F96" s="204" t="s">
        <v>3749</v>
      </c>
      <c r="G96" s="205" t="s">
        <v>862</v>
      </c>
      <c r="H96" s="206">
        <v>1</v>
      </c>
      <c r="I96" s="207">
        <v>256.8</v>
      </c>
      <c r="J96" s="208">
        <f t="shared" si="0"/>
        <v>256.8</v>
      </c>
      <c r="K96" s="204" t="s">
        <v>24</v>
      </c>
      <c r="L96" s="62"/>
      <c r="M96" s="209" t="s">
        <v>24</v>
      </c>
      <c r="N96" s="210" t="s">
        <v>49</v>
      </c>
      <c r="O96" s="43"/>
      <c r="P96" s="211">
        <f t="shared" si="1"/>
        <v>0</v>
      </c>
      <c r="Q96" s="211">
        <v>0</v>
      </c>
      <c r="R96" s="211">
        <f t="shared" si="2"/>
        <v>0</v>
      </c>
      <c r="S96" s="211">
        <v>0</v>
      </c>
      <c r="T96" s="212">
        <f t="shared" si="3"/>
        <v>0</v>
      </c>
      <c r="AR96" s="25" t="s">
        <v>570</v>
      </c>
      <c r="AT96" s="25" t="s">
        <v>212</v>
      </c>
      <c r="AU96" s="25" t="s">
        <v>87</v>
      </c>
      <c r="AY96" s="25" t="s">
        <v>210</v>
      </c>
      <c r="BE96" s="213">
        <f t="shared" si="4"/>
        <v>256.8</v>
      </c>
      <c r="BF96" s="213">
        <f t="shared" si="5"/>
        <v>0</v>
      </c>
      <c r="BG96" s="213">
        <f t="shared" si="6"/>
        <v>0</v>
      </c>
      <c r="BH96" s="213">
        <f t="shared" si="7"/>
        <v>0</v>
      </c>
      <c r="BI96" s="213">
        <f t="shared" si="8"/>
        <v>0</v>
      </c>
      <c r="BJ96" s="25" t="s">
        <v>83</v>
      </c>
      <c r="BK96" s="213">
        <f t="shared" si="9"/>
        <v>256.8</v>
      </c>
      <c r="BL96" s="25" t="s">
        <v>570</v>
      </c>
      <c r="BM96" s="25" t="s">
        <v>3750</v>
      </c>
    </row>
    <row r="97" spans="2:65" s="1" customFormat="1" ht="16.5" customHeight="1">
      <c r="B97" s="42"/>
      <c r="C97" s="202" t="s">
        <v>99</v>
      </c>
      <c r="D97" s="202" t="s">
        <v>212</v>
      </c>
      <c r="E97" s="203" t="s">
        <v>99</v>
      </c>
      <c r="F97" s="204" t="s">
        <v>3751</v>
      </c>
      <c r="G97" s="205" t="s">
        <v>862</v>
      </c>
      <c r="H97" s="206">
        <v>1</v>
      </c>
      <c r="I97" s="207">
        <v>834.6</v>
      </c>
      <c r="J97" s="208">
        <f t="shared" si="0"/>
        <v>834.6</v>
      </c>
      <c r="K97" s="204" t="s">
        <v>24</v>
      </c>
      <c r="L97" s="62"/>
      <c r="M97" s="209" t="s">
        <v>24</v>
      </c>
      <c r="N97" s="210" t="s">
        <v>49</v>
      </c>
      <c r="O97" s="43"/>
      <c r="P97" s="211">
        <f t="shared" si="1"/>
        <v>0</v>
      </c>
      <c r="Q97" s="211">
        <v>0</v>
      </c>
      <c r="R97" s="211">
        <f t="shared" si="2"/>
        <v>0</v>
      </c>
      <c r="S97" s="211">
        <v>0</v>
      </c>
      <c r="T97" s="212">
        <f t="shared" si="3"/>
        <v>0</v>
      </c>
      <c r="AR97" s="25" t="s">
        <v>570</v>
      </c>
      <c r="AT97" s="25" t="s">
        <v>212</v>
      </c>
      <c r="AU97" s="25" t="s">
        <v>87</v>
      </c>
      <c r="AY97" s="25" t="s">
        <v>210</v>
      </c>
      <c r="BE97" s="213">
        <f t="shared" si="4"/>
        <v>834.6</v>
      </c>
      <c r="BF97" s="213">
        <f t="shared" si="5"/>
        <v>0</v>
      </c>
      <c r="BG97" s="213">
        <f t="shared" si="6"/>
        <v>0</v>
      </c>
      <c r="BH97" s="213">
        <f t="shared" si="7"/>
        <v>0</v>
      </c>
      <c r="BI97" s="213">
        <f t="shared" si="8"/>
        <v>0</v>
      </c>
      <c r="BJ97" s="25" t="s">
        <v>83</v>
      </c>
      <c r="BK97" s="213">
        <f t="shared" si="9"/>
        <v>834.6</v>
      </c>
      <c r="BL97" s="25" t="s">
        <v>570</v>
      </c>
      <c r="BM97" s="25" t="s">
        <v>3752</v>
      </c>
    </row>
    <row r="98" spans="2:65" s="11" customFormat="1" ht="22.35" customHeight="1">
      <c r="B98" s="186"/>
      <c r="C98" s="187"/>
      <c r="D98" s="188" t="s">
        <v>77</v>
      </c>
      <c r="E98" s="200" t="s">
        <v>3533</v>
      </c>
      <c r="F98" s="200" t="s">
        <v>3753</v>
      </c>
      <c r="G98" s="187"/>
      <c r="H98" s="187"/>
      <c r="I98" s="190"/>
      <c r="J98" s="201">
        <f>BK98</f>
        <v>6757.1</v>
      </c>
      <c r="K98" s="187"/>
      <c r="L98" s="192"/>
      <c r="M98" s="193"/>
      <c r="N98" s="194"/>
      <c r="O98" s="194"/>
      <c r="P98" s="195">
        <f>SUM(P99:P104)</f>
        <v>0</v>
      </c>
      <c r="Q98" s="194"/>
      <c r="R98" s="195">
        <f>SUM(R99:R104)</f>
        <v>0</v>
      </c>
      <c r="S98" s="194"/>
      <c r="T98" s="196">
        <f>SUM(T99:T104)</f>
        <v>0</v>
      </c>
      <c r="AR98" s="197" t="s">
        <v>90</v>
      </c>
      <c r="AT98" s="198" t="s">
        <v>77</v>
      </c>
      <c r="AU98" s="198" t="s">
        <v>87</v>
      </c>
      <c r="AY98" s="197" t="s">
        <v>210</v>
      </c>
      <c r="BK98" s="199">
        <f>SUM(BK99:BK104)</f>
        <v>6757.1</v>
      </c>
    </row>
    <row r="99" spans="2:65" s="1" customFormat="1" ht="25.5" customHeight="1">
      <c r="B99" s="42"/>
      <c r="C99" s="202" t="s">
        <v>125</v>
      </c>
      <c r="D99" s="202" t="s">
        <v>212</v>
      </c>
      <c r="E99" s="203" t="s">
        <v>125</v>
      </c>
      <c r="F99" s="204" t="s">
        <v>3754</v>
      </c>
      <c r="G99" s="205" t="s">
        <v>862</v>
      </c>
      <c r="H99" s="206">
        <v>1</v>
      </c>
      <c r="I99" s="207">
        <v>288.89999999999998</v>
      </c>
      <c r="J99" s="208">
        <f t="shared" ref="J99:J104" si="10">ROUND(I99*H99,2)</f>
        <v>288.89999999999998</v>
      </c>
      <c r="K99" s="204" t="s">
        <v>24</v>
      </c>
      <c r="L99" s="62"/>
      <c r="M99" s="209" t="s">
        <v>24</v>
      </c>
      <c r="N99" s="210" t="s">
        <v>49</v>
      </c>
      <c r="O99" s="43"/>
      <c r="P99" s="211">
        <f t="shared" ref="P99:P104" si="11">O99*H99</f>
        <v>0</v>
      </c>
      <c r="Q99" s="211">
        <v>0</v>
      </c>
      <c r="R99" s="211">
        <f t="shared" ref="R99:R104" si="12">Q99*H99</f>
        <v>0</v>
      </c>
      <c r="S99" s="211">
        <v>0</v>
      </c>
      <c r="T99" s="212">
        <f t="shared" ref="T99:T104" si="13">S99*H99</f>
        <v>0</v>
      </c>
      <c r="AR99" s="25" t="s">
        <v>570</v>
      </c>
      <c r="AT99" s="25" t="s">
        <v>212</v>
      </c>
      <c r="AU99" s="25" t="s">
        <v>90</v>
      </c>
      <c r="AY99" s="25" t="s">
        <v>210</v>
      </c>
      <c r="BE99" s="213">
        <f t="shared" ref="BE99:BE104" si="14">IF(N99="základní",J99,0)</f>
        <v>288.89999999999998</v>
      </c>
      <c r="BF99" s="213">
        <f t="shared" ref="BF99:BF104" si="15">IF(N99="snížená",J99,0)</f>
        <v>0</v>
      </c>
      <c r="BG99" s="213">
        <f t="shared" ref="BG99:BG104" si="16">IF(N99="zákl. přenesená",J99,0)</f>
        <v>0</v>
      </c>
      <c r="BH99" s="213">
        <f t="shared" ref="BH99:BH104" si="17">IF(N99="sníž. přenesená",J99,0)</f>
        <v>0</v>
      </c>
      <c r="BI99" s="213">
        <f t="shared" ref="BI99:BI104" si="18">IF(N99="nulová",J99,0)</f>
        <v>0</v>
      </c>
      <c r="BJ99" s="25" t="s">
        <v>83</v>
      </c>
      <c r="BK99" s="213">
        <f t="shared" ref="BK99:BK104" si="19">ROUND(I99*H99,2)</f>
        <v>288.89999999999998</v>
      </c>
      <c r="BL99" s="25" t="s">
        <v>570</v>
      </c>
      <c r="BM99" s="25" t="s">
        <v>3755</v>
      </c>
    </row>
    <row r="100" spans="2:65" s="1" customFormat="1" ht="16.5" customHeight="1">
      <c r="B100" s="42"/>
      <c r="C100" s="202" t="s">
        <v>128</v>
      </c>
      <c r="D100" s="202" t="s">
        <v>212</v>
      </c>
      <c r="E100" s="203" t="s">
        <v>128</v>
      </c>
      <c r="F100" s="204" t="s">
        <v>3756</v>
      </c>
      <c r="G100" s="205" t="s">
        <v>862</v>
      </c>
      <c r="H100" s="206">
        <v>1</v>
      </c>
      <c r="I100" s="207">
        <v>186.2</v>
      </c>
      <c r="J100" s="208">
        <f t="shared" si="10"/>
        <v>186.2</v>
      </c>
      <c r="K100" s="204" t="s">
        <v>24</v>
      </c>
      <c r="L100" s="62"/>
      <c r="M100" s="209" t="s">
        <v>24</v>
      </c>
      <c r="N100" s="210" t="s">
        <v>49</v>
      </c>
      <c r="O100" s="43"/>
      <c r="P100" s="211">
        <f t="shared" si="11"/>
        <v>0</v>
      </c>
      <c r="Q100" s="211">
        <v>0</v>
      </c>
      <c r="R100" s="211">
        <f t="shared" si="12"/>
        <v>0</v>
      </c>
      <c r="S100" s="211">
        <v>0</v>
      </c>
      <c r="T100" s="212">
        <f t="shared" si="13"/>
        <v>0</v>
      </c>
      <c r="AR100" s="25" t="s">
        <v>570</v>
      </c>
      <c r="AT100" s="25" t="s">
        <v>212</v>
      </c>
      <c r="AU100" s="25" t="s">
        <v>90</v>
      </c>
      <c r="AY100" s="25" t="s">
        <v>210</v>
      </c>
      <c r="BE100" s="213">
        <f t="shared" si="14"/>
        <v>186.2</v>
      </c>
      <c r="BF100" s="213">
        <f t="shared" si="15"/>
        <v>0</v>
      </c>
      <c r="BG100" s="213">
        <f t="shared" si="16"/>
        <v>0</v>
      </c>
      <c r="BH100" s="213">
        <f t="shared" si="17"/>
        <v>0</v>
      </c>
      <c r="BI100" s="213">
        <f t="shared" si="18"/>
        <v>0</v>
      </c>
      <c r="BJ100" s="25" t="s">
        <v>83</v>
      </c>
      <c r="BK100" s="213">
        <f t="shared" si="19"/>
        <v>186.2</v>
      </c>
      <c r="BL100" s="25" t="s">
        <v>570</v>
      </c>
      <c r="BM100" s="25" t="s">
        <v>3757</v>
      </c>
    </row>
    <row r="101" spans="2:65" s="1" customFormat="1" ht="16.5" customHeight="1">
      <c r="B101" s="42"/>
      <c r="C101" s="202" t="s">
        <v>131</v>
      </c>
      <c r="D101" s="202" t="s">
        <v>212</v>
      </c>
      <c r="E101" s="203" t="s">
        <v>131</v>
      </c>
      <c r="F101" s="204" t="s">
        <v>3758</v>
      </c>
      <c r="G101" s="205" t="s">
        <v>1087</v>
      </c>
      <c r="H101" s="206">
        <v>1</v>
      </c>
      <c r="I101" s="207">
        <v>1070</v>
      </c>
      <c r="J101" s="208">
        <f t="shared" si="10"/>
        <v>1070</v>
      </c>
      <c r="K101" s="204" t="s">
        <v>24</v>
      </c>
      <c r="L101" s="62"/>
      <c r="M101" s="209" t="s">
        <v>24</v>
      </c>
      <c r="N101" s="210" t="s">
        <v>49</v>
      </c>
      <c r="O101" s="43"/>
      <c r="P101" s="211">
        <f t="shared" si="11"/>
        <v>0</v>
      </c>
      <c r="Q101" s="211">
        <v>0</v>
      </c>
      <c r="R101" s="211">
        <f t="shared" si="12"/>
        <v>0</v>
      </c>
      <c r="S101" s="211">
        <v>0</v>
      </c>
      <c r="T101" s="212">
        <f t="shared" si="13"/>
        <v>0</v>
      </c>
      <c r="AR101" s="25" t="s">
        <v>570</v>
      </c>
      <c r="AT101" s="25" t="s">
        <v>212</v>
      </c>
      <c r="AU101" s="25" t="s">
        <v>90</v>
      </c>
      <c r="AY101" s="25" t="s">
        <v>210</v>
      </c>
      <c r="BE101" s="213">
        <f t="shared" si="14"/>
        <v>1070</v>
      </c>
      <c r="BF101" s="213">
        <f t="shared" si="15"/>
        <v>0</v>
      </c>
      <c r="BG101" s="213">
        <f t="shared" si="16"/>
        <v>0</v>
      </c>
      <c r="BH101" s="213">
        <f t="shared" si="17"/>
        <v>0</v>
      </c>
      <c r="BI101" s="213">
        <f t="shared" si="18"/>
        <v>0</v>
      </c>
      <c r="BJ101" s="25" t="s">
        <v>83</v>
      </c>
      <c r="BK101" s="213">
        <f t="shared" si="19"/>
        <v>1070</v>
      </c>
      <c r="BL101" s="25" t="s">
        <v>570</v>
      </c>
      <c r="BM101" s="25" t="s">
        <v>3759</v>
      </c>
    </row>
    <row r="102" spans="2:65" s="1" customFormat="1" ht="16.5" customHeight="1">
      <c r="B102" s="42"/>
      <c r="C102" s="202" t="s">
        <v>102</v>
      </c>
      <c r="D102" s="202" t="s">
        <v>212</v>
      </c>
      <c r="E102" s="203" t="s">
        <v>102</v>
      </c>
      <c r="F102" s="204" t="s">
        <v>3693</v>
      </c>
      <c r="G102" s="205" t="s">
        <v>862</v>
      </c>
      <c r="H102" s="206">
        <v>1</v>
      </c>
      <c r="I102" s="207">
        <v>1979.5</v>
      </c>
      <c r="J102" s="208">
        <f t="shared" si="10"/>
        <v>1979.5</v>
      </c>
      <c r="K102" s="204" t="s">
        <v>24</v>
      </c>
      <c r="L102" s="62"/>
      <c r="M102" s="209" t="s">
        <v>24</v>
      </c>
      <c r="N102" s="210" t="s">
        <v>49</v>
      </c>
      <c r="O102" s="43"/>
      <c r="P102" s="211">
        <f t="shared" si="11"/>
        <v>0</v>
      </c>
      <c r="Q102" s="211">
        <v>0</v>
      </c>
      <c r="R102" s="211">
        <f t="shared" si="12"/>
        <v>0</v>
      </c>
      <c r="S102" s="211">
        <v>0</v>
      </c>
      <c r="T102" s="212">
        <f t="shared" si="13"/>
        <v>0</v>
      </c>
      <c r="AR102" s="25" t="s">
        <v>570</v>
      </c>
      <c r="AT102" s="25" t="s">
        <v>212</v>
      </c>
      <c r="AU102" s="25" t="s">
        <v>90</v>
      </c>
      <c r="AY102" s="25" t="s">
        <v>210</v>
      </c>
      <c r="BE102" s="213">
        <f t="shared" si="14"/>
        <v>1979.5</v>
      </c>
      <c r="BF102" s="213">
        <f t="shared" si="15"/>
        <v>0</v>
      </c>
      <c r="BG102" s="213">
        <f t="shared" si="16"/>
        <v>0</v>
      </c>
      <c r="BH102" s="213">
        <f t="shared" si="17"/>
        <v>0</v>
      </c>
      <c r="BI102" s="213">
        <f t="shared" si="18"/>
        <v>0</v>
      </c>
      <c r="BJ102" s="25" t="s">
        <v>83</v>
      </c>
      <c r="BK102" s="213">
        <f t="shared" si="19"/>
        <v>1979.5</v>
      </c>
      <c r="BL102" s="25" t="s">
        <v>570</v>
      </c>
      <c r="BM102" s="25" t="s">
        <v>3760</v>
      </c>
    </row>
    <row r="103" spans="2:65" s="1" customFormat="1" ht="16.5" customHeight="1">
      <c r="B103" s="42"/>
      <c r="C103" s="202" t="s">
        <v>119</v>
      </c>
      <c r="D103" s="202" t="s">
        <v>212</v>
      </c>
      <c r="E103" s="203" t="s">
        <v>119</v>
      </c>
      <c r="F103" s="204" t="s">
        <v>3761</v>
      </c>
      <c r="G103" s="205" t="s">
        <v>862</v>
      </c>
      <c r="H103" s="206">
        <v>1</v>
      </c>
      <c r="I103" s="207">
        <v>1606.1</v>
      </c>
      <c r="J103" s="208">
        <f t="shared" si="10"/>
        <v>1606.1</v>
      </c>
      <c r="K103" s="204" t="s">
        <v>24</v>
      </c>
      <c r="L103" s="62"/>
      <c r="M103" s="209" t="s">
        <v>24</v>
      </c>
      <c r="N103" s="210" t="s">
        <v>49</v>
      </c>
      <c r="O103" s="43"/>
      <c r="P103" s="211">
        <f t="shared" si="11"/>
        <v>0</v>
      </c>
      <c r="Q103" s="211">
        <v>0</v>
      </c>
      <c r="R103" s="211">
        <f t="shared" si="12"/>
        <v>0</v>
      </c>
      <c r="S103" s="211">
        <v>0</v>
      </c>
      <c r="T103" s="212">
        <f t="shared" si="13"/>
        <v>0</v>
      </c>
      <c r="AR103" s="25" t="s">
        <v>570</v>
      </c>
      <c r="AT103" s="25" t="s">
        <v>212</v>
      </c>
      <c r="AU103" s="25" t="s">
        <v>90</v>
      </c>
      <c r="AY103" s="25" t="s">
        <v>210</v>
      </c>
      <c r="BE103" s="213">
        <f t="shared" si="14"/>
        <v>1606.1</v>
      </c>
      <c r="BF103" s="213">
        <f t="shared" si="15"/>
        <v>0</v>
      </c>
      <c r="BG103" s="213">
        <f t="shared" si="16"/>
        <v>0</v>
      </c>
      <c r="BH103" s="213">
        <f t="shared" si="17"/>
        <v>0</v>
      </c>
      <c r="BI103" s="213">
        <f t="shared" si="18"/>
        <v>0</v>
      </c>
      <c r="BJ103" s="25" t="s">
        <v>83</v>
      </c>
      <c r="BK103" s="213">
        <f t="shared" si="19"/>
        <v>1606.1</v>
      </c>
      <c r="BL103" s="25" t="s">
        <v>570</v>
      </c>
      <c r="BM103" s="25" t="s">
        <v>3762</v>
      </c>
    </row>
    <row r="104" spans="2:65" s="1" customFormat="1" ht="38.25" customHeight="1">
      <c r="B104" s="42"/>
      <c r="C104" s="202" t="s">
        <v>122</v>
      </c>
      <c r="D104" s="202" t="s">
        <v>212</v>
      </c>
      <c r="E104" s="203" t="s">
        <v>122</v>
      </c>
      <c r="F104" s="204" t="s">
        <v>3763</v>
      </c>
      <c r="G104" s="205" t="s">
        <v>862</v>
      </c>
      <c r="H104" s="206">
        <v>1</v>
      </c>
      <c r="I104" s="207">
        <v>1626.4</v>
      </c>
      <c r="J104" s="208">
        <f t="shared" si="10"/>
        <v>1626.4</v>
      </c>
      <c r="K104" s="204" t="s">
        <v>24</v>
      </c>
      <c r="L104" s="62"/>
      <c r="M104" s="209" t="s">
        <v>24</v>
      </c>
      <c r="N104" s="210" t="s">
        <v>49</v>
      </c>
      <c r="O104" s="43"/>
      <c r="P104" s="211">
        <f t="shared" si="11"/>
        <v>0</v>
      </c>
      <c r="Q104" s="211">
        <v>0</v>
      </c>
      <c r="R104" s="211">
        <f t="shared" si="12"/>
        <v>0</v>
      </c>
      <c r="S104" s="211">
        <v>0</v>
      </c>
      <c r="T104" s="212">
        <f t="shared" si="13"/>
        <v>0</v>
      </c>
      <c r="AR104" s="25" t="s">
        <v>570</v>
      </c>
      <c r="AT104" s="25" t="s">
        <v>212</v>
      </c>
      <c r="AU104" s="25" t="s">
        <v>90</v>
      </c>
      <c r="AY104" s="25" t="s">
        <v>210</v>
      </c>
      <c r="BE104" s="213">
        <f t="shared" si="14"/>
        <v>1626.4</v>
      </c>
      <c r="BF104" s="213">
        <f t="shared" si="15"/>
        <v>0</v>
      </c>
      <c r="BG104" s="213">
        <f t="shared" si="16"/>
        <v>0</v>
      </c>
      <c r="BH104" s="213">
        <f t="shared" si="17"/>
        <v>0</v>
      </c>
      <c r="BI104" s="213">
        <f t="shared" si="18"/>
        <v>0</v>
      </c>
      <c r="BJ104" s="25" t="s">
        <v>83</v>
      </c>
      <c r="BK104" s="213">
        <f t="shared" si="19"/>
        <v>1626.4</v>
      </c>
      <c r="BL104" s="25" t="s">
        <v>570</v>
      </c>
      <c r="BM104" s="25" t="s">
        <v>3764</v>
      </c>
    </row>
    <row r="105" spans="2:65" s="11" customFormat="1" ht="22.35" customHeight="1">
      <c r="B105" s="186"/>
      <c r="C105" s="187"/>
      <c r="D105" s="188" t="s">
        <v>77</v>
      </c>
      <c r="E105" s="200" t="s">
        <v>3596</v>
      </c>
      <c r="F105" s="200" t="s">
        <v>3701</v>
      </c>
      <c r="G105" s="187"/>
      <c r="H105" s="187"/>
      <c r="I105" s="190"/>
      <c r="J105" s="201">
        <f>BK105</f>
        <v>1335.2</v>
      </c>
      <c r="K105" s="187"/>
      <c r="L105" s="192"/>
      <c r="M105" s="193"/>
      <c r="N105" s="194"/>
      <c r="O105" s="194"/>
      <c r="P105" s="195">
        <f>P106</f>
        <v>0</v>
      </c>
      <c r="Q105" s="194"/>
      <c r="R105" s="195">
        <f>R106</f>
        <v>0</v>
      </c>
      <c r="S105" s="194"/>
      <c r="T105" s="196">
        <f>T106</f>
        <v>0</v>
      </c>
      <c r="AR105" s="197" t="s">
        <v>90</v>
      </c>
      <c r="AT105" s="198" t="s">
        <v>77</v>
      </c>
      <c r="AU105" s="198" t="s">
        <v>87</v>
      </c>
      <c r="AY105" s="197" t="s">
        <v>210</v>
      </c>
      <c r="BK105" s="199">
        <f>BK106</f>
        <v>1335.2</v>
      </c>
    </row>
    <row r="106" spans="2:65" s="1" customFormat="1" ht="16.5" customHeight="1">
      <c r="B106" s="42"/>
      <c r="C106" s="202" t="s">
        <v>134</v>
      </c>
      <c r="D106" s="202" t="s">
        <v>212</v>
      </c>
      <c r="E106" s="203" t="s">
        <v>134</v>
      </c>
      <c r="F106" s="204" t="s">
        <v>3765</v>
      </c>
      <c r="G106" s="205" t="s">
        <v>862</v>
      </c>
      <c r="H106" s="206">
        <v>8</v>
      </c>
      <c r="I106" s="207">
        <v>166.9</v>
      </c>
      <c r="J106" s="208">
        <f>ROUND(I106*H106,2)</f>
        <v>1335.2</v>
      </c>
      <c r="K106" s="204" t="s">
        <v>24</v>
      </c>
      <c r="L106" s="62"/>
      <c r="M106" s="209" t="s">
        <v>24</v>
      </c>
      <c r="N106" s="210" t="s">
        <v>49</v>
      </c>
      <c r="O106" s="43"/>
      <c r="P106" s="211">
        <f>O106*H106</f>
        <v>0</v>
      </c>
      <c r="Q106" s="211">
        <v>0</v>
      </c>
      <c r="R106" s="211">
        <f>Q106*H106</f>
        <v>0</v>
      </c>
      <c r="S106" s="211">
        <v>0</v>
      </c>
      <c r="T106" s="212">
        <f>S106*H106</f>
        <v>0</v>
      </c>
      <c r="AR106" s="25" t="s">
        <v>570</v>
      </c>
      <c r="AT106" s="25" t="s">
        <v>212</v>
      </c>
      <c r="AU106" s="25" t="s">
        <v>90</v>
      </c>
      <c r="AY106" s="25" t="s">
        <v>210</v>
      </c>
      <c r="BE106" s="213">
        <f>IF(N106="základní",J106,0)</f>
        <v>1335.2</v>
      </c>
      <c r="BF106" s="213">
        <f>IF(N106="snížená",J106,0)</f>
        <v>0</v>
      </c>
      <c r="BG106" s="213">
        <f>IF(N106="zákl. přenesená",J106,0)</f>
        <v>0</v>
      </c>
      <c r="BH106" s="213">
        <f>IF(N106="sníž. přenesená",J106,0)</f>
        <v>0</v>
      </c>
      <c r="BI106" s="213">
        <f>IF(N106="nulová",J106,0)</f>
        <v>0</v>
      </c>
      <c r="BJ106" s="25" t="s">
        <v>83</v>
      </c>
      <c r="BK106" s="213">
        <f>ROUND(I106*H106,2)</f>
        <v>1335.2</v>
      </c>
      <c r="BL106" s="25" t="s">
        <v>570</v>
      </c>
      <c r="BM106" s="25" t="s">
        <v>3766</v>
      </c>
    </row>
    <row r="107" spans="2:65" s="11" customFormat="1" ht="22.35" customHeight="1">
      <c r="B107" s="186"/>
      <c r="C107" s="187"/>
      <c r="D107" s="188" t="s">
        <v>77</v>
      </c>
      <c r="E107" s="200" t="s">
        <v>3613</v>
      </c>
      <c r="F107" s="200" t="s">
        <v>3630</v>
      </c>
      <c r="G107" s="187"/>
      <c r="H107" s="187"/>
      <c r="I107" s="190"/>
      <c r="J107" s="201">
        <f>BK107</f>
        <v>24425</v>
      </c>
      <c r="K107" s="187"/>
      <c r="L107" s="192"/>
      <c r="M107" s="193"/>
      <c r="N107" s="194"/>
      <c r="O107" s="194"/>
      <c r="P107" s="195">
        <f>SUM(P108:P109)</f>
        <v>0</v>
      </c>
      <c r="Q107" s="194"/>
      <c r="R107" s="195">
        <f>SUM(R108:R109)</f>
        <v>0</v>
      </c>
      <c r="S107" s="194"/>
      <c r="T107" s="196">
        <f>SUM(T108:T109)</f>
        <v>0</v>
      </c>
      <c r="AR107" s="197" t="s">
        <v>90</v>
      </c>
      <c r="AT107" s="198" t="s">
        <v>77</v>
      </c>
      <c r="AU107" s="198" t="s">
        <v>87</v>
      </c>
      <c r="AY107" s="197" t="s">
        <v>210</v>
      </c>
      <c r="BK107" s="199">
        <f>SUM(BK108:BK109)</f>
        <v>24425</v>
      </c>
    </row>
    <row r="108" spans="2:65" s="1" customFormat="1" ht="16.5" customHeight="1">
      <c r="B108" s="42"/>
      <c r="C108" s="202" t="s">
        <v>137</v>
      </c>
      <c r="D108" s="202" t="s">
        <v>212</v>
      </c>
      <c r="E108" s="203" t="s">
        <v>137</v>
      </c>
      <c r="F108" s="204" t="s">
        <v>3767</v>
      </c>
      <c r="G108" s="205" t="s">
        <v>295</v>
      </c>
      <c r="H108" s="206">
        <v>800</v>
      </c>
      <c r="I108" s="207">
        <v>19.3</v>
      </c>
      <c r="J108" s="208">
        <f>ROUND(I108*H108,2)</f>
        <v>15440</v>
      </c>
      <c r="K108" s="204" t="s">
        <v>24</v>
      </c>
      <c r="L108" s="62"/>
      <c r="M108" s="209" t="s">
        <v>24</v>
      </c>
      <c r="N108" s="210" t="s">
        <v>49</v>
      </c>
      <c r="O108" s="43"/>
      <c r="P108" s="211">
        <f>O108*H108</f>
        <v>0</v>
      </c>
      <c r="Q108" s="211">
        <v>0</v>
      </c>
      <c r="R108" s="211">
        <f>Q108*H108</f>
        <v>0</v>
      </c>
      <c r="S108" s="211">
        <v>0</v>
      </c>
      <c r="T108" s="212">
        <f>S108*H108</f>
        <v>0</v>
      </c>
      <c r="AR108" s="25" t="s">
        <v>570</v>
      </c>
      <c r="AT108" s="25" t="s">
        <v>212</v>
      </c>
      <c r="AU108" s="25" t="s">
        <v>90</v>
      </c>
      <c r="AY108" s="25" t="s">
        <v>210</v>
      </c>
      <c r="BE108" s="213">
        <f>IF(N108="základní",J108,0)</f>
        <v>15440</v>
      </c>
      <c r="BF108" s="213">
        <f>IF(N108="snížená",J108,0)</f>
        <v>0</v>
      </c>
      <c r="BG108" s="213">
        <f>IF(N108="zákl. přenesená",J108,0)</f>
        <v>0</v>
      </c>
      <c r="BH108" s="213">
        <f>IF(N108="sníž. přenesená",J108,0)</f>
        <v>0</v>
      </c>
      <c r="BI108" s="213">
        <f>IF(N108="nulová",J108,0)</f>
        <v>0</v>
      </c>
      <c r="BJ108" s="25" t="s">
        <v>83</v>
      </c>
      <c r="BK108" s="213">
        <f>ROUND(I108*H108,2)</f>
        <v>15440</v>
      </c>
      <c r="BL108" s="25" t="s">
        <v>570</v>
      </c>
      <c r="BM108" s="25" t="s">
        <v>3768</v>
      </c>
    </row>
    <row r="109" spans="2:65" s="1" customFormat="1" ht="16.5" customHeight="1">
      <c r="B109" s="42"/>
      <c r="C109" s="202" t="s">
        <v>10</v>
      </c>
      <c r="D109" s="202" t="s">
        <v>212</v>
      </c>
      <c r="E109" s="203" t="s">
        <v>10</v>
      </c>
      <c r="F109" s="204" t="s">
        <v>3769</v>
      </c>
      <c r="G109" s="205" t="s">
        <v>295</v>
      </c>
      <c r="H109" s="206">
        <v>150</v>
      </c>
      <c r="I109" s="207">
        <v>59.9</v>
      </c>
      <c r="J109" s="208">
        <f>ROUND(I109*H109,2)</f>
        <v>8985</v>
      </c>
      <c r="K109" s="204" t="s">
        <v>24</v>
      </c>
      <c r="L109" s="62"/>
      <c r="M109" s="209" t="s">
        <v>24</v>
      </c>
      <c r="N109" s="210" t="s">
        <v>49</v>
      </c>
      <c r="O109" s="43"/>
      <c r="P109" s="211">
        <f>O109*H109</f>
        <v>0</v>
      </c>
      <c r="Q109" s="211">
        <v>0</v>
      </c>
      <c r="R109" s="211">
        <f>Q109*H109</f>
        <v>0</v>
      </c>
      <c r="S109" s="211">
        <v>0</v>
      </c>
      <c r="T109" s="212">
        <f>S109*H109</f>
        <v>0</v>
      </c>
      <c r="AR109" s="25" t="s">
        <v>570</v>
      </c>
      <c r="AT109" s="25" t="s">
        <v>212</v>
      </c>
      <c r="AU109" s="25" t="s">
        <v>90</v>
      </c>
      <c r="AY109" s="25" t="s">
        <v>210</v>
      </c>
      <c r="BE109" s="213">
        <f>IF(N109="základní",J109,0)</f>
        <v>8985</v>
      </c>
      <c r="BF109" s="213">
        <f>IF(N109="snížená",J109,0)</f>
        <v>0</v>
      </c>
      <c r="BG109" s="213">
        <f>IF(N109="zákl. přenesená",J109,0)</f>
        <v>0</v>
      </c>
      <c r="BH109" s="213">
        <f>IF(N109="sníž. přenesená",J109,0)</f>
        <v>0</v>
      </c>
      <c r="BI109" s="213">
        <f>IF(N109="nulová",J109,0)</f>
        <v>0</v>
      </c>
      <c r="BJ109" s="25" t="s">
        <v>83</v>
      </c>
      <c r="BK109" s="213">
        <f>ROUND(I109*H109,2)</f>
        <v>8985</v>
      </c>
      <c r="BL109" s="25" t="s">
        <v>570</v>
      </c>
      <c r="BM109" s="25" t="s">
        <v>3770</v>
      </c>
    </row>
    <row r="110" spans="2:65" s="11" customFormat="1" ht="22.35" customHeight="1">
      <c r="B110" s="186"/>
      <c r="C110" s="187"/>
      <c r="D110" s="188" t="s">
        <v>77</v>
      </c>
      <c r="E110" s="200" t="s">
        <v>3618</v>
      </c>
      <c r="F110" s="200" t="s">
        <v>3641</v>
      </c>
      <c r="G110" s="187"/>
      <c r="H110" s="187"/>
      <c r="I110" s="190"/>
      <c r="J110" s="201">
        <f>BK110</f>
        <v>19616</v>
      </c>
      <c r="K110" s="187"/>
      <c r="L110" s="192"/>
      <c r="M110" s="193"/>
      <c r="N110" s="194"/>
      <c r="O110" s="194"/>
      <c r="P110" s="195">
        <f>SUM(P111:P119)</f>
        <v>0</v>
      </c>
      <c r="Q110" s="194"/>
      <c r="R110" s="195">
        <f>SUM(R111:R119)</f>
        <v>0</v>
      </c>
      <c r="S110" s="194"/>
      <c r="T110" s="196">
        <f>SUM(T111:T119)</f>
        <v>0</v>
      </c>
      <c r="AR110" s="197" t="s">
        <v>90</v>
      </c>
      <c r="AT110" s="198" t="s">
        <v>77</v>
      </c>
      <c r="AU110" s="198" t="s">
        <v>87</v>
      </c>
      <c r="AY110" s="197" t="s">
        <v>210</v>
      </c>
      <c r="BK110" s="199">
        <f>SUM(BK111:BK119)</f>
        <v>19616</v>
      </c>
    </row>
    <row r="111" spans="2:65" s="1" customFormat="1" ht="16.5" customHeight="1">
      <c r="B111" s="42"/>
      <c r="C111" s="202" t="s">
        <v>142</v>
      </c>
      <c r="D111" s="202" t="s">
        <v>212</v>
      </c>
      <c r="E111" s="203" t="s">
        <v>142</v>
      </c>
      <c r="F111" s="204" t="s">
        <v>3643</v>
      </c>
      <c r="G111" s="205" t="s">
        <v>295</v>
      </c>
      <c r="H111" s="206">
        <v>150</v>
      </c>
      <c r="I111" s="207">
        <v>26.8</v>
      </c>
      <c r="J111" s="208">
        <f t="shared" ref="J111:J119" si="20">ROUND(I111*H111,2)</f>
        <v>4020</v>
      </c>
      <c r="K111" s="204" t="s">
        <v>24</v>
      </c>
      <c r="L111" s="62"/>
      <c r="M111" s="209" t="s">
        <v>24</v>
      </c>
      <c r="N111" s="210" t="s">
        <v>49</v>
      </c>
      <c r="O111" s="43"/>
      <c r="P111" s="211">
        <f t="shared" ref="P111:P119" si="21">O111*H111</f>
        <v>0</v>
      </c>
      <c r="Q111" s="211">
        <v>0</v>
      </c>
      <c r="R111" s="211">
        <f t="shared" ref="R111:R119" si="22">Q111*H111</f>
        <v>0</v>
      </c>
      <c r="S111" s="211">
        <v>0</v>
      </c>
      <c r="T111" s="212">
        <f t="shared" ref="T111:T119" si="23">S111*H111</f>
        <v>0</v>
      </c>
      <c r="AR111" s="25" t="s">
        <v>570</v>
      </c>
      <c r="AT111" s="25" t="s">
        <v>212</v>
      </c>
      <c r="AU111" s="25" t="s">
        <v>90</v>
      </c>
      <c r="AY111" s="25" t="s">
        <v>210</v>
      </c>
      <c r="BE111" s="213">
        <f t="shared" ref="BE111:BE119" si="24">IF(N111="základní",J111,0)</f>
        <v>4020</v>
      </c>
      <c r="BF111" s="213">
        <f t="shared" ref="BF111:BF119" si="25">IF(N111="snížená",J111,0)</f>
        <v>0</v>
      </c>
      <c r="BG111" s="213">
        <f t="shared" ref="BG111:BG119" si="26">IF(N111="zákl. přenesená",J111,0)</f>
        <v>0</v>
      </c>
      <c r="BH111" s="213">
        <f t="shared" ref="BH111:BH119" si="27">IF(N111="sníž. přenesená",J111,0)</f>
        <v>0</v>
      </c>
      <c r="BI111" s="213">
        <f t="shared" ref="BI111:BI119" si="28">IF(N111="nulová",J111,0)</f>
        <v>0</v>
      </c>
      <c r="BJ111" s="25" t="s">
        <v>83</v>
      </c>
      <c r="BK111" s="213">
        <f t="shared" ref="BK111:BK119" si="29">ROUND(I111*H111,2)</f>
        <v>4020</v>
      </c>
      <c r="BL111" s="25" t="s">
        <v>570</v>
      </c>
      <c r="BM111" s="25" t="s">
        <v>3771</v>
      </c>
    </row>
    <row r="112" spans="2:65" s="1" customFormat="1" ht="16.5" customHeight="1">
      <c r="B112" s="42"/>
      <c r="C112" s="202" t="s">
        <v>145</v>
      </c>
      <c r="D112" s="202" t="s">
        <v>212</v>
      </c>
      <c r="E112" s="203" t="s">
        <v>145</v>
      </c>
      <c r="F112" s="204" t="s">
        <v>3710</v>
      </c>
      <c r="G112" s="205" t="s">
        <v>295</v>
      </c>
      <c r="H112" s="206">
        <v>70</v>
      </c>
      <c r="I112" s="207">
        <v>35.299999999999997</v>
      </c>
      <c r="J112" s="208">
        <f t="shared" si="20"/>
        <v>2471</v>
      </c>
      <c r="K112" s="204" t="s">
        <v>24</v>
      </c>
      <c r="L112" s="62"/>
      <c r="M112" s="209" t="s">
        <v>24</v>
      </c>
      <c r="N112" s="210" t="s">
        <v>49</v>
      </c>
      <c r="O112" s="43"/>
      <c r="P112" s="211">
        <f t="shared" si="21"/>
        <v>0</v>
      </c>
      <c r="Q112" s="211">
        <v>0</v>
      </c>
      <c r="R112" s="211">
        <f t="shared" si="22"/>
        <v>0</v>
      </c>
      <c r="S112" s="211">
        <v>0</v>
      </c>
      <c r="T112" s="212">
        <f t="shared" si="23"/>
        <v>0</v>
      </c>
      <c r="AR112" s="25" t="s">
        <v>570</v>
      </c>
      <c r="AT112" s="25" t="s">
        <v>212</v>
      </c>
      <c r="AU112" s="25" t="s">
        <v>90</v>
      </c>
      <c r="AY112" s="25" t="s">
        <v>210</v>
      </c>
      <c r="BE112" s="213">
        <f t="shared" si="24"/>
        <v>2471</v>
      </c>
      <c r="BF112" s="213">
        <f t="shared" si="25"/>
        <v>0</v>
      </c>
      <c r="BG112" s="213">
        <f t="shared" si="26"/>
        <v>0</v>
      </c>
      <c r="BH112" s="213">
        <f t="shared" si="27"/>
        <v>0</v>
      </c>
      <c r="BI112" s="213">
        <f t="shared" si="28"/>
        <v>0</v>
      </c>
      <c r="BJ112" s="25" t="s">
        <v>83</v>
      </c>
      <c r="BK112" s="213">
        <f t="shared" si="29"/>
        <v>2471</v>
      </c>
      <c r="BL112" s="25" t="s">
        <v>570</v>
      </c>
      <c r="BM112" s="25" t="s">
        <v>3772</v>
      </c>
    </row>
    <row r="113" spans="2:65" s="1" customFormat="1" ht="16.5" customHeight="1">
      <c r="B113" s="42"/>
      <c r="C113" s="202" t="s">
        <v>311</v>
      </c>
      <c r="D113" s="202" t="s">
        <v>212</v>
      </c>
      <c r="E113" s="203" t="s">
        <v>311</v>
      </c>
      <c r="F113" s="204" t="s">
        <v>3773</v>
      </c>
      <c r="G113" s="205" t="s">
        <v>295</v>
      </c>
      <c r="H113" s="206">
        <v>35</v>
      </c>
      <c r="I113" s="207">
        <v>48.2</v>
      </c>
      <c r="J113" s="208">
        <f t="shared" si="20"/>
        <v>1687</v>
      </c>
      <c r="K113" s="204" t="s">
        <v>24</v>
      </c>
      <c r="L113" s="62"/>
      <c r="M113" s="209" t="s">
        <v>24</v>
      </c>
      <c r="N113" s="210" t="s">
        <v>49</v>
      </c>
      <c r="O113" s="43"/>
      <c r="P113" s="211">
        <f t="shared" si="21"/>
        <v>0</v>
      </c>
      <c r="Q113" s="211">
        <v>0</v>
      </c>
      <c r="R113" s="211">
        <f t="shared" si="22"/>
        <v>0</v>
      </c>
      <c r="S113" s="211">
        <v>0</v>
      </c>
      <c r="T113" s="212">
        <f t="shared" si="23"/>
        <v>0</v>
      </c>
      <c r="AR113" s="25" t="s">
        <v>570</v>
      </c>
      <c r="AT113" s="25" t="s">
        <v>212</v>
      </c>
      <c r="AU113" s="25" t="s">
        <v>90</v>
      </c>
      <c r="AY113" s="25" t="s">
        <v>210</v>
      </c>
      <c r="BE113" s="213">
        <f t="shared" si="24"/>
        <v>1687</v>
      </c>
      <c r="BF113" s="213">
        <f t="shared" si="25"/>
        <v>0</v>
      </c>
      <c r="BG113" s="213">
        <f t="shared" si="26"/>
        <v>0</v>
      </c>
      <c r="BH113" s="213">
        <f t="shared" si="27"/>
        <v>0</v>
      </c>
      <c r="BI113" s="213">
        <f t="shared" si="28"/>
        <v>0</v>
      </c>
      <c r="BJ113" s="25" t="s">
        <v>83</v>
      </c>
      <c r="BK113" s="213">
        <f t="shared" si="29"/>
        <v>1687</v>
      </c>
      <c r="BL113" s="25" t="s">
        <v>570</v>
      </c>
      <c r="BM113" s="25" t="s">
        <v>3774</v>
      </c>
    </row>
    <row r="114" spans="2:65" s="1" customFormat="1" ht="16.5" customHeight="1">
      <c r="B114" s="42"/>
      <c r="C114" s="202" t="s">
        <v>316</v>
      </c>
      <c r="D114" s="202" t="s">
        <v>212</v>
      </c>
      <c r="E114" s="203" t="s">
        <v>316</v>
      </c>
      <c r="F114" s="204" t="s">
        <v>3646</v>
      </c>
      <c r="G114" s="205" t="s">
        <v>295</v>
      </c>
      <c r="H114" s="206">
        <v>50</v>
      </c>
      <c r="I114" s="207">
        <v>17.100000000000001</v>
      </c>
      <c r="J114" s="208">
        <f t="shared" si="20"/>
        <v>855</v>
      </c>
      <c r="K114" s="204" t="s">
        <v>24</v>
      </c>
      <c r="L114" s="62"/>
      <c r="M114" s="209" t="s">
        <v>24</v>
      </c>
      <c r="N114" s="210" t="s">
        <v>49</v>
      </c>
      <c r="O114" s="43"/>
      <c r="P114" s="211">
        <f t="shared" si="21"/>
        <v>0</v>
      </c>
      <c r="Q114" s="211">
        <v>0</v>
      </c>
      <c r="R114" s="211">
        <f t="shared" si="22"/>
        <v>0</v>
      </c>
      <c r="S114" s="211">
        <v>0</v>
      </c>
      <c r="T114" s="212">
        <f t="shared" si="23"/>
        <v>0</v>
      </c>
      <c r="AR114" s="25" t="s">
        <v>570</v>
      </c>
      <c r="AT114" s="25" t="s">
        <v>212</v>
      </c>
      <c r="AU114" s="25" t="s">
        <v>90</v>
      </c>
      <c r="AY114" s="25" t="s">
        <v>210</v>
      </c>
      <c r="BE114" s="213">
        <f t="shared" si="24"/>
        <v>855</v>
      </c>
      <c r="BF114" s="213">
        <f t="shared" si="25"/>
        <v>0</v>
      </c>
      <c r="BG114" s="213">
        <f t="shared" si="26"/>
        <v>0</v>
      </c>
      <c r="BH114" s="213">
        <f t="shared" si="27"/>
        <v>0</v>
      </c>
      <c r="BI114" s="213">
        <f t="shared" si="28"/>
        <v>0</v>
      </c>
      <c r="BJ114" s="25" t="s">
        <v>83</v>
      </c>
      <c r="BK114" s="213">
        <f t="shared" si="29"/>
        <v>855</v>
      </c>
      <c r="BL114" s="25" t="s">
        <v>570</v>
      </c>
      <c r="BM114" s="25" t="s">
        <v>3775</v>
      </c>
    </row>
    <row r="115" spans="2:65" s="1" customFormat="1" ht="25.5" customHeight="1">
      <c r="B115" s="42"/>
      <c r="C115" s="202" t="s">
        <v>322</v>
      </c>
      <c r="D115" s="202" t="s">
        <v>212</v>
      </c>
      <c r="E115" s="203" t="s">
        <v>322</v>
      </c>
      <c r="F115" s="204" t="s">
        <v>3649</v>
      </c>
      <c r="G115" s="205" t="s">
        <v>862</v>
      </c>
      <c r="H115" s="206">
        <v>20</v>
      </c>
      <c r="I115" s="207">
        <v>342.4</v>
      </c>
      <c r="J115" s="208">
        <f t="shared" si="20"/>
        <v>6848</v>
      </c>
      <c r="K115" s="204" t="s">
        <v>24</v>
      </c>
      <c r="L115" s="62"/>
      <c r="M115" s="209" t="s">
        <v>24</v>
      </c>
      <c r="N115" s="210" t="s">
        <v>49</v>
      </c>
      <c r="O115" s="43"/>
      <c r="P115" s="211">
        <f t="shared" si="21"/>
        <v>0</v>
      </c>
      <c r="Q115" s="211">
        <v>0</v>
      </c>
      <c r="R115" s="211">
        <f t="shared" si="22"/>
        <v>0</v>
      </c>
      <c r="S115" s="211">
        <v>0</v>
      </c>
      <c r="T115" s="212">
        <f t="shared" si="23"/>
        <v>0</v>
      </c>
      <c r="AR115" s="25" t="s">
        <v>570</v>
      </c>
      <c r="AT115" s="25" t="s">
        <v>212</v>
      </c>
      <c r="AU115" s="25" t="s">
        <v>90</v>
      </c>
      <c r="AY115" s="25" t="s">
        <v>210</v>
      </c>
      <c r="BE115" s="213">
        <f t="shared" si="24"/>
        <v>6848</v>
      </c>
      <c r="BF115" s="213">
        <f t="shared" si="25"/>
        <v>0</v>
      </c>
      <c r="BG115" s="213">
        <f t="shared" si="26"/>
        <v>0</v>
      </c>
      <c r="BH115" s="213">
        <f t="shared" si="27"/>
        <v>0</v>
      </c>
      <c r="BI115" s="213">
        <f t="shared" si="28"/>
        <v>0</v>
      </c>
      <c r="BJ115" s="25" t="s">
        <v>83</v>
      </c>
      <c r="BK115" s="213">
        <f t="shared" si="29"/>
        <v>6848</v>
      </c>
      <c r="BL115" s="25" t="s">
        <v>570</v>
      </c>
      <c r="BM115" s="25" t="s">
        <v>3776</v>
      </c>
    </row>
    <row r="116" spans="2:65" s="1" customFormat="1" ht="16.5" customHeight="1">
      <c r="B116" s="42"/>
      <c r="C116" s="202" t="s">
        <v>9</v>
      </c>
      <c r="D116" s="202" t="s">
        <v>212</v>
      </c>
      <c r="E116" s="203" t="s">
        <v>9</v>
      </c>
      <c r="F116" s="204" t="s">
        <v>3652</v>
      </c>
      <c r="G116" s="205" t="s">
        <v>862</v>
      </c>
      <c r="H116" s="206">
        <v>10</v>
      </c>
      <c r="I116" s="207">
        <v>186.2</v>
      </c>
      <c r="J116" s="208">
        <f t="shared" si="20"/>
        <v>1862</v>
      </c>
      <c r="K116" s="204" t="s">
        <v>24</v>
      </c>
      <c r="L116" s="62"/>
      <c r="M116" s="209" t="s">
        <v>24</v>
      </c>
      <c r="N116" s="210" t="s">
        <v>49</v>
      </c>
      <c r="O116" s="43"/>
      <c r="P116" s="211">
        <f t="shared" si="21"/>
        <v>0</v>
      </c>
      <c r="Q116" s="211">
        <v>0</v>
      </c>
      <c r="R116" s="211">
        <f t="shared" si="22"/>
        <v>0</v>
      </c>
      <c r="S116" s="211">
        <v>0</v>
      </c>
      <c r="T116" s="212">
        <f t="shared" si="23"/>
        <v>0</v>
      </c>
      <c r="AR116" s="25" t="s">
        <v>570</v>
      </c>
      <c r="AT116" s="25" t="s">
        <v>212</v>
      </c>
      <c r="AU116" s="25" t="s">
        <v>90</v>
      </c>
      <c r="AY116" s="25" t="s">
        <v>210</v>
      </c>
      <c r="BE116" s="213">
        <f t="shared" si="24"/>
        <v>1862</v>
      </c>
      <c r="BF116" s="213">
        <f t="shared" si="25"/>
        <v>0</v>
      </c>
      <c r="BG116" s="213">
        <f t="shared" si="26"/>
        <v>0</v>
      </c>
      <c r="BH116" s="213">
        <f t="shared" si="27"/>
        <v>0</v>
      </c>
      <c r="BI116" s="213">
        <f t="shared" si="28"/>
        <v>0</v>
      </c>
      <c r="BJ116" s="25" t="s">
        <v>83</v>
      </c>
      <c r="BK116" s="213">
        <f t="shared" si="29"/>
        <v>1862</v>
      </c>
      <c r="BL116" s="25" t="s">
        <v>570</v>
      </c>
      <c r="BM116" s="25" t="s">
        <v>3777</v>
      </c>
    </row>
    <row r="117" spans="2:65" s="1" customFormat="1" ht="16.5" customHeight="1">
      <c r="B117" s="42"/>
      <c r="C117" s="202" t="s">
        <v>334</v>
      </c>
      <c r="D117" s="202" t="s">
        <v>212</v>
      </c>
      <c r="E117" s="203" t="s">
        <v>334</v>
      </c>
      <c r="F117" s="204" t="s">
        <v>3655</v>
      </c>
      <c r="G117" s="205" t="s">
        <v>862</v>
      </c>
      <c r="H117" s="206">
        <v>10</v>
      </c>
      <c r="I117" s="207">
        <v>26.8</v>
      </c>
      <c r="J117" s="208">
        <f t="shared" si="20"/>
        <v>268</v>
      </c>
      <c r="K117" s="204" t="s">
        <v>24</v>
      </c>
      <c r="L117" s="62"/>
      <c r="M117" s="209" t="s">
        <v>24</v>
      </c>
      <c r="N117" s="210" t="s">
        <v>49</v>
      </c>
      <c r="O117" s="43"/>
      <c r="P117" s="211">
        <f t="shared" si="21"/>
        <v>0</v>
      </c>
      <c r="Q117" s="211">
        <v>0</v>
      </c>
      <c r="R117" s="211">
        <f t="shared" si="22"/>
        <v>0</v>
      </c>
      <c r="S117" s="211">
        <v>0</v>
      </c>
      <c r="T117" s="212">
        <f t="shared" si="23"/>
        <v>0</v>
      </c>
      <c r="AR117" s="25" t="s">
        <v>570</v>
      </c>
      <c r="AT117" s="25" t="s">
        <v>212</v>
      </c>
      <c r="AU117" s="25" t="s">
        <v>90</v>
      </c>
      <c r="AY117" s="25" t="s">
        <v>210</v>
      </c>
      <c r="BE117" s="213">
        <f t="shared" si="24"/>
        <v>268</v>
      </c>
      <c r="BF117" s="213">
        <f t="shared" si="25"/>
        <v>0</v>
      </c>
      <c r="BG117" s="213">
        <f t="shared" si="26"/>
        <v>0</v>
      </c>
      <c r="BH117" s="213">
        <f t="shared" si="27"/>
        <v>0</v>
      </c>
      <c r="BI117" s="213">
        <f t="shared" si="28"/>
        <v>0</v>
      </c>
      <c r="BJ117" s="25" t="s">
        <v>83</v>
      </c>
      <c r="BK117" s="213">
        <f t="shared" si="29"/>
        <v>268</v>
      </c>
      <c r="BL117" s="25" t="s">
        <v>570</v>
      </c>
      <c r="BM117" s="25" t="s">
        <v>3778</v>
      </c>
    </row>
    <row r="118" spans="2:65" s="1" customFormat="1" ht="16.5" customHeight="1">
      <c r="B118" s="42"/>
      <c r="C118" s="202" t="s">
        <v>340</v>
      </c>
      <c r="D118" s="202" t="s">
        <v>212</v>
      </c>
      <c r="E118" s="203" t="s">
        <v>340</v>
      </c>
      <c r="F118" s="204" t="s">
        <v>3658</v>
      </c>
      <c r="G118" s="205" t="s">
        <v>295</v>
      </c>
      <c r="H118" s="206">
        <v>15</v>
      </c>
      <c r="I118" s="207">
        <v>64.2</v>
      </c>
      <c r="J118" s="208">
        <f t="shared" si="20"/>
        <v>963</v>
      </c>
      <c r="K118" s="204" t="s">
        <v>24</v>
      </c>
      <c r="L118" s="62"/>
      <c r="M118" s="209" t="s">
        <v>24</v>
      </c>
      <c r="N118" s="210" t="s">
        <v>49</v>
      </c>
      <c r="O118" s="43"/>
      <c r="P118" s="211">
        <f t="shared" si="21"/>
        <v>0</v>
      </c>
      <c r="Q118" s="211">
        <v>0</v>
      </c>
      <c r="R118" s="211">
        <f t="shared" si="22"/>
        <v>0</v>
      </c>
      <c r="S118" s="211">
        <v>0</v>
      </c>
      <c r="T118" s="212">
        <f t="shared" si="23"/>
        <v>0</v>
      </c>
      <c r="AR118" s="25" t="s">
        <v>570</v>
      </c>
      <c r="AT118" s="25" t="s">
        <v>212</v>
      </c>
      <c r="AU118" s="25" t="s">
        <v>90</v>
      </c>
      <c r="AY118" s="25" t="s">
        <v>210</v>
      </c>
      <c r="BE118" s="213">
        <f t="shared" si="24"/>
        <v>963</v>
      </c>
      <c r="BF118" s="213">
        <f t="shared" si="25"/>
        <v>0</v>
      </c>
      <c r="BG118" s="213">
        <f t="shared" si="26"/>
        <v>0</v>
      </c>
      <c r="BH118" s="213">
        <f t="shared" si="27"/>
        <v>0</v>
      </c>
      <c r="BI118" s="213">
        <f t="shared" si="28"/>
        <v>0</v>
      </c>
      <c r="BJ118" s="25" t="s">
        <v>83</v>
      </c>
      <c r="BK118" s="213">
        <f t="shared" si="29"/>
        <v>963</v>
      </c>
      <c r="BL118" s="25" t="s">
        <v>570</v>
      </c>
      <c r="BM118" s="25" t="s">
        <v>3779</v>
      </c>
    </row>
    <row r="119" spans="2:65" s="1" customFormat="1" ht="16.5" customHeight="1">
      <c r="B119" s="42"/>
      <c r="C119" s="202" t="s">
        <v>345</v>
      </c>
      <c r="D119" s="202" t="s">
        <v>212</v>
      </c>
      <c r="E119" s="203" t="s">
        <v>345</v>
      </c>
      <c r="F119" s="204" t="s">
        <v>3661</v>
      </c>
      <c r="G119" s="205" t="s">
        <v>295</v>
      </c>
      <c r="H119" s="206">
        <v>15</v>
      </c>
      <c r="I119" s="207">
        <v>42.8</v>
      </c>
      <c r="J119" s="208">
        <f t="shared" si="20"/>
        <v>642</v>
      </c>
      <c r="K119" s="204" t="s">
        <v>24</v>
      </c>
      <c r="L119" s="62"/>
      <c r="M119" s="209" t="s">
        <v>24</v>
      </c>
      <c r="N119" s="210" t="s">
        <v>49</v>
      </c>
      <c r="O119" s="43"/>
      <c r="P119" s="211">
        <f t="shared" si="21"/>
        <v>0</v>
      </c>
      <c r="Q119" s="211">
        <v>0</v>
      </c>
      <c r="R119" s="211">
        <f t="shared" si="22"/>
        <v>0</v>
      </c>
      <c r="S119" s="211">
        <v>0</v>
      </c>
      <c r="T119" s="212">
        <f t="shared" si="23"/>
        <v>0</v>
      </c>
      <c r="AR119" s="25" t="s">
        <v>570</v>
      </c>
      <c r="AT119" s="25" t="s">
        <v>212</v>
      </c>
      <c r="AU119" s="25" t="s">
        <v>90</v>
      </c>
      <c r="AY119" s="25" t="s">
        <v>210</v>
      </c>
      <c r="BE119" s="213">
        <f t="shared" si="24"/>
        <v>642</v>
      </c>
      <c r="BF119" s="213">
        <f t="shared" si="25"/>
        <v>0</v>
      </c>
      <c r="BG119" s="213">
        <f t="shared" si="26"/>
        <v>0</v>
      </c>
      <c r="BH119" s="213">
        <f t="shared" si="27"/>
        <v>0</v>
      </c>
      <c r="BI119" s="213">
        <f t="shared" si="28"/>
        <v>0</v>
      </c>
      <c r="BJ119" s="25" t="s">
        <v>83</v>
      </c>
      <c r="BK119" s="213">
        <f t="shared" si="29"/>
        <v>642</v>
      </c>
      <c r="BL119" s="25" t="s">
        <v>570</v>
      </c>
      <c r="BM119" s="25" t="s">
        <v>3780</v>
      </c>
    </row>
    <row r="120" spans="2:65" s="11" customFormat="1" ht="22.35" customHeight="1">
      <c r="B120" s="186"/>
      <c r="C120" s="187"/>
      <c r="D120" s="188" t="s">
        <v>77</v>
      </c>
      <c r="E120" s="200" t="s">
        <v>3629</v>
      </c>
      <c r="F120" s="200" t="s">
        <v>3664</v>
      </c>
      <c r="G120" s="187"/>
      <c r="H120" s="187"/>
      <c r="I120" s="190"/>
      <c r="J120" s="201">
        <f>BK120</f>
        <v>23326</v>
      </c>
      <c r="K120" s="187"/>
      <c r="L120" s="192"/>
      <c r="M120" s="193"/>
      <c r="N120" s="194"/>
      <c r="O120" s="194"/>
      <c r="P120" s="195">
        <f>SUM(P121:P130)</f>
        <v>0</v>
      </c>
      <c r="Q120" s="194"/>
      <c r="R120" s="195">
        <f>SUM(R121:R130)</f>
        <v>0</v>
      </c>
      <c r="S120" s="194"/>
      <c r="T120" s="196">
        <f>SUM(T121:T130)</f>
        <v>0</v>
      </c>
      <c r="AR120" s="197" t="s">
        <v>90</v>
      </c>
      <c r="AT120" s="198" t="s">
        <v>77</v>
      </c>
      <c r="AU120" s="198" t="s">
        <v>87</v>
      </c>
      <c r="AY120" s="197" t="s">
        <v>210</v>
      </c>
      <c r="BK120" s="199">
        <f>SUM(BK121:BK130)</f>
        <v>23326</v>
      </c>
    </row>
    <row r="121" spans="2:65" s="1" customFormat="1" ht="16.5" customHeight="1">
      <c r="B121" s="42"/>
      <c r="C121" s="202" t="s">
        <v>351</v>
      </c>
      <c r="D121" s="202" t="s">
        <v>212</v>
      </c>
      <c r="E121" s="203" t="s">
        <v>351</v>
      </c>
      <c r="F121" s="204" t="s">
        <v>3781</v>
      </c>
      <c r="G121" s="205" t="s">
        <v>1087</v>
      </c>
      <c r="H121" s="206">
        <v>1</v>
      </c>
      <c r="I121" s="207">
        <v>1605</v>
      </c>
      <c r="J121" s="208">
        <f t="shared" ref="J121:J130" si="30">ROUND(I121*H121,2)</f>
        <v>1605</v>
      </c>
      <c r="K121" s="204" t="s">
        <v>24</v>
      </c>
      <c r="L121" s="62"/>
      <c r="M121" s="209" t="s">
        <v>24</v>
      </c>
      <c r="N121" s="210" t="s">
        <v>49</v>
      </c>
      <c r="O121" s="43"/>
      <c r="P121" s="211">
        <f t="shared" ref="P121:P130" si="31">O121*H121</f>
        <v>0</v>
      </c>
      <c r="Q121" s="211">
        <v>0</v>
      </c>
      <c r="R121" s="211">
        <f t="shared" ref="R121:R130" si="32">Q121*H121</f>
        <v>0</v>
      </c>
      <c r="S121" s="211">
        <v>0</v>
      </c>
      <c r="T121" s="212">
        <f t="shared" ref="T121:T130" si="33">S121*H121</f>
        <v>0</v>
      </c>
      <c r="AR121" s="25" t="s">
        <v>570</v>
      </c>
      <c r="AT121" s="25" t="s">
        <v>212</v>
      </c>
      <c r="AU121" s="25" t="s">
        <v>90</v>
      </c>
      <c r="AY121" s="25" t="s">
        <v>210</v>
      </c>
      <c r="BE121" s="213">
        <f t="shared" ref="BE121:BE130" si="34">IF(N121="základní",J121,0)</f>
        <v>1605</v>
      </c>
      <c r="BF121" s="213">
        <f t="shared" ref="BF121:BF130" si="35">IF(N121="snížená",J121,0)</f>
        <v>0</v>
      </c>
      <c r="BG121" s="213">
        <f t="shared" ref="BG121:BG130" si="36">IF(N121="zákl. přenesená",J121,0)</f>
        <v>0</v>
      </c>
      <c r="BH121" s="213">
        <f t="shared" ref="BH121:BH130" si="37">IF(N121="sníž. přenesená",J121,0)</f>
        <v>0</v>
      </c>
      <c r="BI121" s="213">
        <f t="shared" ref="BI121:BI130" si="38">IF(N121="nulová",J121,0)</f>
        <v>0</v>
      </c>
      <c r="BJ121" s="25" t="s">
        <v>83</v>
      </c>
      <c r="BK121" s="213">
        <f t="shared" ref="BK121:BK130" si="39">ROUND(I121*H121,2)</f>
        <v>1605</v>
      </c>
      <c r="BL121" s="25" t="s">
        <v>570</v>
      </c>
      <c r="BM121" s="25" t="s">
        <v>3782</v>
      </c>
    </row>
    <row r="122" spans="2:65" s="1" customFormat="1" ht="16.5" customHeight="1">
      <c r="B122" s="42"/>
      <c r="C122" s="202" t="s">
        <v>357</v>
      </c>
      <c r="D122" s="202" t="s">
        <v>212</v>
      </c>
      <c r="E122" s="203" t="s">
        <v>357</v>
      </c>
      <c r="F122" s="204" t="s">
        <v>3783</v>
      </c>
      <c r="G122" s="205" t="s">
        <v>1087</v>
      </c>
      <c r="H122" s="206">
        <v>1</v>
      </c>
      <c r="I122" s="207">
        <v>535</v>
      </c>
      <c r="J122" s="208">
        <f t="shared" si="30"/>
        <v>535</v>
      </c>
      <c r="K122" s="204" t="s">
        <v>24</v>
      </c>
      <c r="L122" s="62"/>
      <c r="M122" s="209" t="s">
        <v>24</v>
      </c>
      <c r="N122" s="210" t="s">
        <v>49</v>
      </c>
      <c r="O122" s="43"/>
      <c r="P122" s="211">
        <f t="shared" si="31"/>
        <v>0</v>
      </c>
      <c r="Q122" s="211">
        <v>0</v>
      </c>
      <c r="R122" s="211">
        <f t="shared" si="32"/>
        <v>0</v>
      </c>
      <c r="S122" s="211">
        <v>0</v>
      </c>
      <c r="T122" s="212">
        <f t="shared" si="33"/>
        <v>0</v>
      </c>
      <c r="AR122" s="25" t="s">
        <v>570</v>
      </c>
      <c r="AT122" s="25" t="s">
        <v>212</v>
      </c>
      <c r="AU122" s="25" t="s">
        <v>90</v>
      </c>
      <c r="AY122" s="25" t="s">
        <v>210</v>
      </c>
      <c r="BE122" s="213">
        <f t="shared" si="34"/>
        <v>535</v>
      </c>
      <c r="BF122" s="213">
        <f t="shared" si="35"/>
        <v>0</v>
      </c>
      <c r="BG122" s="213">
        <f t="shared" si="36"/>
        <v>0</v>
      </c>
      <c r="BH122" s="213">
        <f t="shared" si="37"/>
        <v>0</v>
      </c>
      <c r="BI122" s="213">
        <f t="shared" si="38"/>
        <v>0</v>
      </c>
      <c r="BJ122" s="25" t="s">
        <v>83</v>
      </c>
      <c r="BK122" s="213">
        <f t="shared" si="39"/>
        <v>535</v>
      </c>
      <c r="BL122" s="25" t="s">
        <v>570</v>
      </c>
      <c r="BM122" s="25" t="s">
        <v>3784</v>
      </c>
    </row>
    <row r="123" spans="2:65" s="1" customFormat="1" ht="16.5" customHeight="1">
      <c r="B123" s="42"/>
      <c r="C123" s="202" t="s">
        <v>366</v>
      </c>
      <c r="D123" s="202" t="s">
        <v>212</v>
      </c>
      <c r="E123" s="203" t="s">
        <v>366</v>
      </c>
      <c r="F123" s="204" t="s">
        <v>3785</v>
      </c>
      <c r="G123" s="205" t="s">
        <v>1087</v>
      </c>
      <c r="H123" s="206">
        <v>1</v>
      </c>
      <c r="I123" s="207">
        <v>2140</v>
      </c>
      <c r="J123" s="208">
        <f t="shared" si="30"/>
        <v>2140</v>
      </c>
      <c r="K123" s="204" t="s">
        <v>24</v>
      </c>
      <c r="L123" s="62"/>
      <c r="M123" s="209" t="s">
        <v>24</v>
      </c>
      <c r="N123" s="210" t="s">
        <v>49</v>
      </c>
      <c r="O123" s="43"/>
      <c r="P123" s="211">
        <f t="shared" si="31"/>
        <v>0</v>
      </c>
      <c r="Q123" s="211">
        <v>0</v>
      </c>
      <c r="R123" s="211">
        <f t="shared" si="32"/>
        <v>0</v>
      </c>
      <c r="S123" s="211">
        <v>0</v>
      </c>
      <c r="T123" s="212">
        <f t="shared" si="33"/>
        <v>0</v>
      </c>
      <c r="AR123" s="25" t="s">
        <v>570</v>
      </c>
      <c r="AT123" s="25" t="s">
        <v>212</v>
      </c>
      <c r="AU123" s="25" t="s">
        <v>90</v>
      </c>
      <c r="AY123" s="25" t="s">
        <v>210</v>
      </c>
      <c r="BE123" s="213">
        <f t="shared" si="34"/>
        <v>2140</v>
      </c>
      <c r="BF123" s="213">
        <f t="shared" si="35"/>
        <v>0</v>
      </c>
      <c r="BG123" s="213">
        <f t="shared" si="36"/>
        <v>0</v>
      </c>
      <c r="BH123" s="213">
        <f t="shared" si="37"/>
        <v>0</v>
      </c>
      <c r="BI123" s="213">
        <f t="shared" si="38"/>
        <v>0</v>
      </c>
      <c r="BJ123" s="25" t="s">
        <v>83</v>
      </c>
      <c r="BK123" s="213">
        <f t="shared" si="39"/>
        <v>2140</v>
      </c>
      <c r="BL123" s="25" t="s">
        <v>570</v>
      </c>
      <c r="BM123" s="25" t="s">
        <v>3786</v>
      </c>
    </row>
    <row r="124" spans="2:65" s="1" customFormat="1" ht="16.5" customHeight="1">
      <c r="B124" s="42"/>
      <c r="C124" s="202" t="s">
        <v>371</v>
      </c>
      <c r="D124" s="202" t="s">
        <v>212</v>
      </c>
      <c r="E124" s="203" t="s">
        <v>371</v>
      </c>
      <c r="F124" s="204" t="s">
        <v>3787</v>
      </c>
      <c r="G124" s="205" t="s">
        <v>862</v>
      </c>
      <c r="H124" s="206">
        <v>8</v>
      </c>
      <c r="I124" s="207">
        <v>107</v>
      </c>
      <c r="J124" s="208">
        <f t="shared" si="30"/>
        <v>856</v>
      </c>
      <c r="K124" s="204" t="s">
        <v>24</v>
      </c>
      <c r="L124" s="62"/>
      <c r="M124" s="209" t="s">
        <v>24</v>
      </c>
      <c r="N124" s="210" t="s">
        <v>49</v>
      </c>
      <c r="O124" s="43"/>
      <c r="P124" s="211">
        <f t="shared" si="31"/>
        <v>0</v>
      </c>
      <c r="Q124" s="211">
        <v>0</v>
      </c>
      <c r="R124" s="211">
        <f t="shared" si="32"/>
        <v>0</v>
      </c>
      <c r="S124" s="211">
        <v>0</v>
      </c>
      <c r="T124" s="212">
        <f t="shared" si="33"/>
        <v>0</v>
      </c>
      <c r="AR124" s="25" t="s">
        <v>570</v>
      </c>
      <c r="AT124" s="25" t="s">
        <v>212</v>
      </c>
      <c r="AU124" s="25" t="s">
        <v>90</v>
      </c>
      <c r="AY124" s="25" t="s">
        <v>210</v>
      </c>
      <c r="BE124" s="213">
        <f t="shared" si="34"/>
        <v>856</v>
      </c>
      <c r="BF124" s="213">
        <f t="shared" si="35"/>
        <v>0</v>
      </c>
      <c r="BG124" s="213">
        <f t="shared" si="36"/>
        <v>0</v>
      </c>
      <c r="BH124" s="213">
        <f t="shared" si="37"/>
        <v>0</v>
      </c>
      <c r="BI124" s="213">
        <f t="shared" si="38"/>
        <v>0</v>
      </c>
      <c r="BJ124" s="25" t="s">
        <v>83</v>
      </c>
      <c r="BK124" s="213">
        <f t="shared" si="39"/>
        <v>856</v>
      </c>
      <c r="BL124" s="25" t="s">
        <v>570</v>
      </c>
      <c r="BM124" s="25" t="s">
        <v>3788</v>
      </c>
    </row>
    <row r="125" spans="2:65" s="1" customFormat="1" ht="16.5" customHeight="1">
      <c r="B125" s="42"/>
      <c r="C125" s="202" t="s">
        <v>375</v>
      </c>
      <c r="D125" s="202" t="s">
        <v>212</v>
      </c>
      <c r="E125" s="203" t="s">
        <v>375</v>
      </c>
      <c r="F125" s="204" t="s">
        <v>3666</v>
      </c>
      <c r="G125" s="205" t="s">
        <v>1087</v>
      </c>
      <c r="H125" s="206">
        <v>1</v>
      </c>
      <c r="I125" s="207">
        <v>1605</v>
      </c>
      <c r="J125" s="208">
        <f t="shared" si="30"/>
        <v>1605</v>
      </c>
      <c r="K125" s="204" t="s">
        <v>24</v>
      </c>
      <c r="L125" s="62"/>
      <c r="M125" s="209" t="s">
        <v>24</v>
      </c>
      <c r="N125" s="210" t="s">
        <v>49</v>
      </c>
      <c r="O125" s="43"/>
      <c r="P125" s="211">
        <f t="shared" si="31"/>
        <v>0</v>
      </c>
      <c r="Q125" s="211">
        <v>0</v>
      </c>
      <c r="R125" s="211">
        <f t="shared" si="32"/>
        <v>0</v>
      </c>
      <c r="S125" s="211">
        <v>0</v>
      </c>
      <c r="T125" s="212">
        <f t="shared" si="33"/>
        <v>0</v>
      </c>
      <c r="AR125" s="25" t="s">
        <v>570</v>
      </c>
      <c r="AT125" s="25" t="s">
        <v>212</v>
      </c>
      <c r="AU125" s="25" t="s">
        <v>90</v>
      </c>
      <c r="AY125" s="25" t="s">
        <v>210</v>
      </c>
      <c r="BE125" s="213">
        <f t="shared" si="34"/>
        <v>1605</v>
      </c>
      <c r="BF125" s="213">
        <f t="shared" si="35"/>
        <v>0</v>
      </c>
      <c r="BG125" s="213">
        <f t="shared" si="36"/>
        <v>0</v>
      </c>
      <c r="BH125" s="213">
        <f t="shared" si="37"/>
        <v>0</v>
      </c>
      <c r="BI125" s="213">
        <f t="shared" si="38"/>
        <v>0</v>
      </c>
      <c r="BJ125" s="25" t="s">
        <v>83</v>
      </c>
      <c r="BK125" s="213">
        <f t="shared" si="39"/>
        <v>1605</v>
      </c>
      <c r="BL125" s="25" t="s">
        <v>570</v>
      </c>
      <c r="BM125" s="25" t="s">
        <v>3789</v>
      </c>
    </row>
    <row r="126" spans="2:65" s="1" customFormat="1" ht="16.5" customHeight="1">
      <c r="B126" s="42"/>
      <c r="C126" s="202" t="s">
        <v>380</v>
      </c>
      <c r="D126" s="202" t="s">
        <v>212</v>
      </c>
      <c r="E126" s="203" t="s">
        <v>380</v>
      </c>
      <c r="F126" s="204" t="s">
        <v>3669</v>
      </c>
      <c r="G126" s="205" t="s">
        <v>1087</v>
      </c>
      <c r="H126" s="206">
        <v>1</v>
      </c>
      <c r="I126" s="207">
        <v>2675</v>
      </c>
      <c r="J126" s="208">
        <f t="shared" si="30"/>
        <v>2675</v>
      </c>
      <c r="K126" s="204" t="s">
        <v>24</v>
      </c>
      <c r="L126" s="62"/>
      <c r="M126" s="209" t="s">
        <v>24</v>
      </c>
      <c r="N126" s="210" t="s">
        <v>49</v>
      </c>
      <c r="O126" s="43"/>
      <c r="P126" s="211">
        <f t="shared" si="31"/>
        <v>0</v>
      </c>
      <c r="Q126" s="211">
        <v>0</v>
      </c>
      <c r="R126" s="211">
        <f t="shared" si="32"/>
        <v>0</v>
      </c>
      <c r="S126" s="211">
        <v>0</v>
      </c>
      <c r="T126" s="212">
        <f t="shared" si="33"/>
        <v>0</v>
      </c>
      <c r="AR126" s="25" t="s">
        <v>570</v>
      </c>
      <c r="AT126" s="25" t="s">
        <v>212</v>
      </c>
      <c r="AU126" s="25" t="s">
        <v>90</v>
      </c>
      <c r="AY126" s="25" t="s">
        <v>210</v>
      </c>
      <c r="BE126" s="213">
        <f t="shared" si="34"/>
        <v>2675</v>
      </c>
      <c r="BF126" s="213">
        <f t="shared" si="35"/>
        <v>0</v>
      </c>
      <c r="BG126" s="213">
        <f t="shared" si="36"/>
        <v>0</v>
      </c>
      <c r="BH126" s="213">
        <f t="shared" si="37"/>
        <v>0</v>
      </c>
      <c r="BI126" s="213">
        <f t="shared" si="38"/>
        <v>0</v>
      </c>
      <c r="BJ126" s="25" t="s">
        <v>83</v>
      </c>
      <c r="BK126" s="213">
        <f t="shared" si="39"/>
        <v>2675</v>
      </c>
      <c r="BL126" s="25" t="s">
        <v>570</v>
      </c>
      <c r="BM126" s="25" t="s">
        <v>3790</v>
      </c>
    </row>
    <row r="127" spans="2:65" s="1" customFormat="1" ht="16.5" customHeight="1">
      <c r="B127" s="42"/>
      <c r="C127" s="202" t="s">
        <v>385</v>
      </c>
      <c r="D127" s="202" t="s">
        <v>212</v>
      </c>
      <c r="E127" s="203" t="s">
        <v>385</v>
      </c>
      <c r="F127" s="204" t="s">
        <v>3672</v>
      </c>
      <c r="G127" s="205" t="s">
        <v>1087</v>
      </c>
      <c r="H127" s="206">
        <v>1</v>
      </c>
      <c r="I127" s="207">
        <v>3745</v>
      </c>
      <c r="J127" s="208">
        <f t="shared" si="30"/>
        <v>3745</v>
      </c>
      <c r="K127" s="204" t="s">
        <v>24</v>
      </c>
      <c r="L127" s="62"/>
      <c r="M127" s="209" t="s">
        <v>24</v>
      </c>
      <c r="N127" s="210" t="s">
        <v>49</v>
      </c>
      <c r="O127" s="43"/>
      <c r="P127" s="211">
        <f t="shared" si="31"/>
        <v>0</v>
      </c>
      <c r="Q127" s="211">
        <v>0</v>
      </c>
      <c r="R127" s="211">
        <f t="shared" si="32"/>
        <v>0</v>
      </c>
      <c r="S127" s="211">
        <v>0</v>
      </c>
      <c r="T127" s="212">
        <f t="shared" si="33"/>
        <v>0</v>
      </c>
      <c r="AR127" s="25" t="s">
        <v>570</v>
      </c>
      <c r="AT127" s="25" t="s">
        <v>212</v>
      </c>
      <c r="AU127" s="25" t="s">
        <v>90</v>
      </c>
      <c r="AY127" s="25" t="s">
        <v>210</v>
      </c>
      <c r="BE127" s="213">
        <f t="shared" si="34"/>
        <v>3745</v>
      </c>
      <c r="BF127" s="213">
        <f t="shared" si="35"/>
        <v>0</v>
      </c>
      <c r="BG127" s="213">
        <f t="shared" si="36"/>
        <v>0</v>
      </c>
      <c r="BH127" s="213">
        <f t="shared" si="37"/>
        <v>0</v>
      </c>
      <c r="BI127" s="213">
        <f t="shared" si="38"/>
        <v>0</v>
      </c>
      <c r="BJ127" s="25" t="s">
        <v>83</v>
      </c>
      <c r="BK127" s="213">
        <f t="shared" si="39"/>
        <v>3745</v>
      </c>
      <c r="BL127" s="25" t="s">
        <v>570</v>
      </c>
      <c r="BM127" s="25" t="s">
        <v>3791</v>
      </c>
    </row>
    <row r="128" spans="2:65" s="1" customFormat="1" ht="16.5" customHeight="1">
      <c r="B128" s="42"/>
      <c r="C128" s="202" t="s">
        <v>397</v>
      </c>
      <c r="D128" s="202" t="s">
        <v>212</v>
      </c>
      <c r="E128" s="203" t="s">
        <v>397</v>
      </c>
      <c r="F128" s="204" t="s">
        <v>3675</v>
      </c>
      <c r="G128" s="205" t="s">
        <v>1087</v>
      </c>
      <c r="H128" s="206">
        <v>1</v>
      </c>
      <c r="I128" s="207">
        <v>2675</v>
      </c>
      <c r="J128" s="208">
        <f t="shared" si="30"/>
        <v>2675</v>
      </c>
      <c r="K128" s="204" t="s">
        <v>24</v>
      </c>
      <c r="L128" s="62"/>
      <c r="M128" s="209" t="s">
        <v>24</v>
      </c>
      <c r="N128" s="210" t="s">
        <v>49</v>
      </c>
      <c r="O128" s="43"/>
      <c r="P128" s="211">
        <f t="shared" si="31"/>
        <v>0</v>
      </c>
      <c r="Q128" s="211">
        <v>0</v>
      </c>
      <c r="R128" s="211">
        <f t="shared" si="32"/>
        <v>0</v>
      </c>
      <c r="S128" s="211">
        <v>0</v>
      </c>
      <c r="T128" s="212">
        <f t="shared" si="33"/>
        <v>0</v>
      </c>
      <c r="AR128" s="25" t="s">
        <v>570</v>
      </c>
      <c r="AT128" s="25" t="s">
        <v>212</v>
      </c>
      <c r="AU128" s="25" t="s">
        <v>90</v>
      </c>
      <c r="AY128" s="25" t="s">
        <v>210</v>
      </c>
      <c r="BE128" s="213">
        <f t="shared" si="34"/>
        <v>2675</v>
      </c>
      <c r="BF128" s="213">
        <f t="shared" si="35"/>
        <v>0</v>
      </c>
      <c r="BG128" s="213">
        <f t="shared" si="36"/>
        <v>0</v>
      </c>
      <c r="BH128" s="213">
        <f t="shared" si="37"/>
        <v>0</v>
      </c>
      <c r="BI128" s="213">
        <f t="shared" si="38"/>
        <v>0</v>
      </c>
      <c r="BJ128" s="25" t="s">
        <v>83</v>
      </c>
      <c r="BK128" s="213">
        <f t="shared" si="39"/>
        <v>2675</v>
      </c>
      <c r="BL128" s="25" t="s">
        <v>570</v>
      </c>
      <c r="BM128" s="25" t="s">
        <v>3792</v>
      </c>
    </row>
    <row r="129" spans="2:65" s="1" customFormat="1" ht="16.5" customHeight="1">
      <c r="B129" s="42"/>
      <c r="C129" s="202" t="s">
        <v>404</v>
      </c>
      <c r="D129" s="202" t="s">
        <v>212</v>
      </c>
      <c r="E129" s="203" t="s">
        <v>404</v>
      </c>
      <c r="F129" s="204" t="s">
        <v>3678</v>
      </c>
      <c r="G129" s="205" t="s">
        <v>1087</v>
      </c>
      <c r="H129" s="206">
        <v>1</v>
      </c>
      <c r="I129" s="207">
        <v>2140</v>
      </c>
      <c r="J129" s="208">
        <f t="shared" si="30"/>
        <v>2140</v>
      </c>
      <c r="K129" s="204" t="s">
        <v>24</v>
      </c>
      <c r="L129" s="62"/>
      <c r="M129" s="209" t="s">
        <v>24</v>
      </c>
      <c r="N129" s="210" t="s">
        <v>49</v>
      </c>
      <c r="O129" s="43"/>
      <c r="P129" s="211">
        <f t="shared" si="31"/>
        <v>0</v>
      </c>
      <c r="Q129" s="211">
        <v>0</v>
      </c>
      <c r="R129" s="211">
        <f t="shared" si="32"/>
        <v>0</v>
      </c>
      <c r="S129" s="211">
        <v>0</v>
      </c>
      <c r="T129" s="212">
        <f t="shared" si="33"/>
        <v>0</v>
      </c>
      <c r="AR129" s="25" t="s">
        <v>570</v>
      </c>
      <c r="AT129" s="25" t="s">
        <v>212</v>
      </c>
      <c r="AU129" s="25" t="s">
        <v>90</v>
      </c>
      <c r="AY129" s="25" t="s">
        <v>210</v>
      </c>
      <c r="BE129" s="213">
        <f t="shared" si="34"/>
        <v>2140</v>
      </c>
      <c r="BF129" s="213">
        <f t="shared" si="35"/>
        <v>0</v>
      </c>
      <c r="BG129" s="213">
        <f t="shared" si="36"/>
        <v>0</v>
      </c>
      <c r="BH129" s="213">
        <f t="shared" si="37"/>
        <v>0</v>
      </c>
      <c r="BI129" s="213">
        <f t="shared" si="38"/>
        <v>0</v>
      </c>
      <c r="BJ129" s="25" t="s">
        <v>83</v>
      </c>
      <c r="BK129" s="213">
        <f t="shared" si="39"/>
        <v>2140</v>
      </c>
      <c r="BL129" s="25" t="s">
        <v>570</v>
      </c>
      <c r="BM129" s="25" t="s">
        <v>3793</v>
      </c>
    </row>
    <row r="130" spans="2:65" s="1" customFormat="1" ht="16.5" customHeight="1">
      <c r="B130" s="42"/>
      <c r="C130" s="202" t="s">
        <v>411</v>
      </c>
      <c r="D130" s="202" t="s">
        <v>212</v>
      </c>
      <c r="E130" s="203" t="s">
        <v>411</v>
      </c>
      <c r="F130" s="204" t="s">
        <v>3681</v>
      </c>
      <c r="G130" s="205" t="s">
        <v>1087</v>
      </c>
      <c r="H130" s="206">
        <v>1</v>
      </c>
      <c r="I130" s="207">
        <v>5350</v>
      </c>
      <c r="J130" s="208">
        <f t="shared" si="30"/>
        <v>5350</v>
      </c>
      <c r="K130" s="204" t="s">
        <v>24</v>
      </c>
      <c r="L130" s="62"/>
      <c r="M130" s="209" t="s">
        <v>24</v>
      </c>
      <c r="N130" s="277" t="s">
        <v>49</v>
      </c>
      <c r="O130" s="278"/>
      <c r="P130" s="279">
        <f t="shared" si="31"/>
        <v>0</v>
      </c>
      <c r="Q130" s="279">
        <v>0</v>
      </c>
      <c r="R130" s="279">
        <f t="shared" si="32"/>
        <v>0</v>
      </c>
      <c r="S130" s="279">
        <v>0</v>
      </c>
      <c r="T130" s="280">
        <f t="shared" si="33"/>
        <v>0</v>
      </c>
      <c r="AR130" s="25" t="s">
        <v>570</v>
      </c>
      <c r="AT130" s="25" t="s">
        <v>212</v>
      </c>
      <c r="AU130" s="25" t="s">
        <v>90</v>
      </c>
      <c r="AY130" s="25" t="s">
        <v>210</v>
      </c>
      <c r="BE130" s="213">
        <f t="shared" si="34"/>
        <v>5350</v>
      </c>
      <c r="BF130" s="213">
        <f t="shared" si="35"/>
        <v>0</v>
      </c>
      <c r="BG130" s="213">
        <f t="shared" si="36"/>
        <v>0</v>
      </c>
      <c r="BH130" s="213">
        <f t="shared" si="37"/>
        <v>0</v>
      </c>
      <c r="BI130" s="213">
        <f t="shared" si="38"/>
        <v>0</v>
      </c>
      <c r="BJ130" s="25" t="s">
        <v>83</v>
      </c>
      <c r="BK130" s="213">
        <f t="shared" si="39"/>
        <v>5350</v>
      </c>
      <c r="BL130" s="25" t="s">
        <v>570</v>
      </c>
      <c r="BM130" s="25" t="s">
        <v>3794</v>
      </c>
    </row>
    <row r="131" spans="2:65" s="1" customFormat="1" ht="6.95" customHeight="1">
      <c r="B131" s="57"/>
      <c r="C131" s="58"/>
      <c r="D131" s="58"/>
      <c r="E131" s="58"/>
      <c r="F131" s="58"/>
      <c r="G131" s="58"/>
      <c r="H131" s="58"/>
      <c r="I131" s="149"/>
      <c r="J131" s="58"/>
      <c r="K131" s="58"/>
      <c r="L131" s="62"/>
    </row>
  </sheetData>
  <sheetProtection algorithmName="SHA-512" hashValue="o25YAq0fBF3PW59xX+99/Ns3i1GfXBhuIk9BN2p9sZP2fJL7wTsCgCHpgC7avxlI0MNwU81NDm6cAfU/cmqT9A==" saltValue="sNIBKoabqfC0AyY1LmR9sauwvT3dC+V/4f1+y9AUUnquaq16K5WRYdW9xHiHTFIoB7QCqB/8MwjFchljtgKDrQ==" spinCount="100000" sheet="1" objects="1" scenarios="1" formatColumns="0" formatRows="0" autoFilter="0"/>
  <autoFilter ref="C88:K130" xr:uid="{00000000-0009-0000-0000-00000C000000}"/>
  <mergeCells count="13">
    <mergeCell ref="E81:H81"/>
    <mergeCell ref="G1:H1"/>
    <mergeCell ref="L2:V2"/>
    <mergeCell ref="E49:H49"/>
    <mergeCell ref="E51:H51"/>
    <mergeCell ref="J55:J56"/>
    <mergeCell ref="E77:H77"/>
    <mergeCell ref="E79:H79"/>
    <mergeCell ref="E7:H7"/>
    <mergeCell ref="E9:H9"/>
    <mergeCell ref="E11:H11"/>
    <mergeCell ref="E26:H26"/>
    <mergeCell ref="E47:H47"/>
  </mergeCells>
  <hyperlinks>
    <hyperlink ref="F1:G1" location="C2" display="1) Krycí list soupisu" xr:uid="{00000000-0004-0000-0C00-000000000000}"/>
    <hyperlink ref="G1:H1" location="C58" display="2) Rekapitulace" xr:uid="{00000000-0004-0000-0C00-000001000000}"/>
    <hyperlink ref="J1" location="C88" display="3) Soupis prací" xr:uid="{00000000-0004-0000-0C00-000002000000}"/>
    <hyperlink ref="L1:V1" location="'Rekapitulace stavby'!C2" display="Rekapitulace stavby" xr:uid="{00000000-0004-0000-0C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R102"/>
  <sheetViews>
    <sheetView showGridLines="0" workbookViewId="0">
      <pane ySplit="1" topLeftCell="A82" activePane="bottomLeft" state="frozen"/>
      <selection pane="bottomLeft" activeCell="I102" sqref="I102"/>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118</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3795</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ROUND(J87,2)</f>
        <v>51553.5</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ROUND(SUM(BE87:BE101), 2)</f>
        <v>51553.5</v>
      </c>
      <c r="G32" s="43"/>
      <c r="H32" s="43"/>
      <c r="I32" s="141">
        <v>0.21</v>
      </c>
      <c r="J32" s="140">
        <f>ROUND(ROUND((SUM(BE87:BE101)), 2)*I32, 2)</f>
        <v>10826.24</v>
      </c>
      <c r="K32" s="46"/>
    </row>
    <row r="33" spans="2:11" s="1" customFormat="1" ht="14.45" customHeight="1">
      <c r="B33" s="42"/>
      <c r="C33" s="43"/>
      <c r="D33" s="43"/>
      <c r="E33" s="50" t="s">
        <v>50</v>
      </c>
      <c r="F33" s="140">
        <f>ROUND(SUM(BF87:BF101), 2)</f>
        <v>0</v>
      </c>
      <c r="G33" s="43"/>
      <c r="H33" s="43"/>
      <c r="I33" s="141">
        <v>0.15</v>
      </c>
      <c r="J33" s="140">
        <f>ROUND(ROUND((SUM(BF87:BF101)), 2)*I33, 2)</f>
        <v>0</v>
      </c>
      <c r="K33" s="46"/>
    </row>
    <row r="34" spans="2:11" s="1" customFormat="1" ht="14.45" hidden="1" customHeight="1">
      <c r="B34" s="42"/>
      <c r="C34" s="43"/>
      <c r="D34" s="43"/>
      <c r="E34" s="50" t="s">
        <v>51</v>
      </c>
      <c r="F34" s="140">
        <f>ROUND(SUM(BG87:BG101), 2)</f>
        <v>0</v>
      </c>
      <c r="G34" s="43"/>
      <c r="H34" s="43"/>
      <c r="I34" s="141">
        <v>0.21</v>
      </c>
      <c r="J34" s="140">
        <v>0</v>
      </c>
      <c r="K34" s="46"/>
    </row>
    <row r="35" spans="2:11" s="1" customFormat="1" ht="14.45" hidden="1" customHeight="1">
      <c r="B35" s="42"/>
      <c r="C35" s="43"/>
      <c r="D35" s="43"/>
      <c r="E35" s="50" t="s">
        <v>52</v>
      </c>
      <c r="F35" s="140">
        <f>ROUND(SUM(BH87:BH101), 2)</f>
        <v>0</v>
      </c>
      <c r="G35" s="43"/>
      <c r="H35" s="43"/>
      <c r="I35" s="141">
        <v>0.15</v>
      </c>
      <c r="J35" s="140">
        <v>0</v>
      </c>
      <c r="K35" s="46"/>
    </row>
    <row r="36" spans="2:11" s="1" customFormat="1" ht="14.45" hidden="1" customHeight="1">
      <c r="B36" s="42"/>
      <c r="C36" s="43"/>
      <c r="D36" s="43"/>
      <c r="E36" s="50" t="s">
        <v>53</v>
      </c>
      <c r="F36" s="140">
        <f>ROUND(SUM(BI87:BI101),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62379.74</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7 - Spol-chodby</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J87</f>
        <v>51553.5</v>
      </c>
      <c r="K60" s="46"/>
      <c r="AU60" s="25" t="s">
        <v>166</v>
      </c>
    </row>
    <row r="61" spans="2:47" s="8" customFormat="1" ht="24.95" customHeight="1">
      <c r="B61" s="159"/>
      <c r="C61" s="160"/>
      <c r="D61" s="161" t="s">
        <v>3684</v>
      </c>
      <c r="E61" s="162"/>
      <c r="F61" s="162"/>
      <c r="G61" s="162"/>
      <c r="H61" s="162"/>
      <c r="I61" s="163"/>
      <c r="J61" s="164">
        <f>J88</f>
        <v>51553.5</v>
      </c>
      <c r="K61" s="165"/>
    </row>
    <row r="62" spans="2:47" s="9" customFormat="1" ht="19.899999999999999" customHeight="1">
      <c r="B62" s="166"/>
      <c r="C62" s="167"/>
      <c r="D62" s="168" t="s">
        <v>3796</v>
      </c>
      <c r="E62" s="169"/>
      <c r="F62" s="169"/>
      <c r="G62" s="169"/>
      <c r="H62" s="169"/>
      <c r="I62" s="170"/>
      <c r="J62" s="171">
        <f>J89</f>
        <v>51553.5</v>
      </c>
      <c r="K62" s="172"/>
    </row>
    <row r="63" spans="2:47" s="9" customFormat="1" ht="14.85" customHeight="1">
      <c r="B63" s="166"/>
      <c r="C63" s="167"/>
      <c r="D63" s="168" t="s">
        <v>3797</v>
      </c>
      <c r="E63" s="169"/>
      <c r="F63" s="169"/>
      <c r="G63" s="169"/>
      <c r="H63" s="169"/>
      <c r="I63" s="170"/>
      <c r="J63" s="171">
        <f>J90</f>
        <v>2708</v>
      </c>
      <c r="K63" s="172"/>
    </row>
    <row r="64" spans="2:47" s="9" customFormat="1" ht="14.85" customHeight="1">
      <c r="B64" s="166"/>
      <c r="C64" s="167"/>
      <c r="D64" s="168" t="s">
        <v>3798</v>
      </c>
      <c r="E64" s="169"/>
      <c r="F64" s="169"/>
      <c r="G64" s="169"/>
      <c r="H64" s="169"/>
      <c r="I64" s="170"/>
      <c r="J64" s="171">
        <f>J95</f>
        <v>42104.5</v>
      </c>
      <c r="K64" s="172"/>
    </row>
    <row r="65" spans="2:12" s="9" customFormat="1" ht="14.85" customHeight="1">
      <c r="B65" s="166"/>
      <c r="C65" s="167"/>
      <c r="D65" s="168" t="s">
        <v>3799</v>
      </c>
      <c r="E65" s="169"/>
      <c r="F65" s="169"/>
      <c r="G65" s="169"/>
      <c r="H65" s="169"/>
      <c r="I65" s="170"/>
      <c r="J65" s="171">
        <f>J100</f>
        <v>6741</v>
      </c>
      <c r="K65" s="172"/>
    </row>
    <row r="66" spans="2:12" s="1" customFormat="1" ht="21.75" customHeight="1">
      <c r="B66" s="42"/>
      <c r="C66" s="43"/>
      <c r="D66" s="43"/>
      <c r="E66" s="43"/>
      <c r="F66" s="43"/>
      <c r="G66" s="43"/>
      <c r="H66" s="43"/>
      <c r="I66" s="128"/>
      <c r="J66" s="43"/>
      <c r="K66" s="46"/>
    </row>
    <row r="67" spans="2:12" s="1" customFormat="1" ht="6.95" customHeight="1">
      <c r="B67" s="57"/>
      <c r="C67" s="58"/>
      <c r="D67" s="58"/>
      <c r="E67" s="58"/>
      <c r="F67" s="58"/>
      <c r="G67" s="58"/>
      <c r="H67" s="58"/>
      <c r="I67" s="149"/>
      <c r="J67" s="58"/>
      <c r="K67" s="59"/>
    </row>
    <row r="71" spans="2:12" s="1" customFormat="1" ht="6.95" customHeight="1">
      <c r="B71" s="60"/>
      <c r="C71" s="61"/>
      <c r="D71" s="61"/>
      <c r="E71" s="61"/>
      <c r="F71" s="61"/>
      <c r="G71" s="61"/>
      <c r="H71" s="61"/>
      <c r="I71" s="152"/>
      <c r="J71" s="61"/>
      <c r="K71" s="61"/>
      <c r="L71" s="62"/>
    </row>
    <row r="72" spans="2:12" s="1" customFormat="1" ht="36.950000000000003" customHeight="1">
      <c r="B72" s="42"/>
      <c r="C72" s="63" t="s">
        <v>194</v>
      </c>
      <c r="D72" s="64"/>
      <c r="E72" s="64"/>
      <c r="F72" s="64"/>
      <c r="G72" s="64"/>
      <c r="H72" s="64"/>
      <c r="I72" s="173"/>
      <c r="J72" s="64"/>
      <c r="K72" s="64"/>
      <c r="L72" s="62"/>
    </row>
    <row r="73" spans="2:12" s="1" customFormat="1" ht="6.95" customHeight="1">
      <c r="B73" s="42"/>
      <c r="C73" s="64"/>
      <c r="D73" s="64"/>
      <c r="E73" s="64"/>
      <c r="F73" s="64"/>
      <c r="G73" s="64"/>
      <c r="H73" s="64"/>
      <c r="I73" s="173"/>
      <c r="J73" s="64"/>
      <c r="K73" s="64"/>
      <c r="L73" s="62"/>
    </row>
    <row r="74" spans="2:12" s="1" customFormat="1" ht="14.45" customHeight="1">
      <c r="B74" s="42"/>
      <c r="C74" s="66" t="s">
        <v>18</v>
      </c>
      <c r="D74" s="64"/>
      <c r="E74" s="64"/>
      <c r="F74" s="64"/>
      <c r="G74" s="64"/>
      <c r="H74" s="64"/>
      <c r="I74" s="173"/>
      <c r="J74" s="64"/>
      <c r="K74" s="64"/>
      <c r="L74" s="62"/>
    </row>
    <row r="75" spans="2:12" s="1" customFormat="1" ht="16.5" customHeight="1">
      <c r="B75" s="42"/>
      <c r="C75" s="64"/>
      <c r="D75" s="64"/>
      <c r="E75" s="406" t="str">
        <f>E7</f>
        <v>Rekonstrukce bytového domu (použita tatabáze URS 2017)</v>
      </c>
      <c r="F75" s="407"/>
      <c r="G75" s="407"/>
      <c r="H75" s="407"/>
      <c r="I75" s="173"/>
      <c r="J75" s="64"/>
      <c r="K75" s="64"/>
      <c r="L75" s="62"/>
    </row>
    <row r="76" spans="2:12" ht="15">
      <c r="B76" s="29"/>
      <c r="C76" s="66" t="s">
        <v>156</v>
      </c>
      <c r="D76" s="281"/>
      <c r="E76" s="281"/>
      <c r="F76" s="281"/>
      <c r="G76" s="281"/>
      <c r="H76" s="281"/>
      <c r="J76" s="281"/>
      <c r="K76" s="281"/>
      <c r="L76" s="282"/>
    </row>
    <row r="77" spans="2:12" s="1" customFormat="1" ht="16.5" customHeight="1">
      <c r="B77" s="42"/>
      <c r="C77" s="64"/>
      <c r="D77" s="64"/>
      <c r="E77" s="406" t="s">
        <v>3110</v>
      </c>
      <c r="F77" s="408"/>
      <c r="G77" s="408"/>
      <c r="H77" s="408"/>
      <c r="I77" s="173"/>
      <c r="J77" s="64"/>
      <c r="K77" s="64"/>
      <c r="L77" s="62"/>
    </row>
    <row r="78" spans="2:12" s="1" customFormat="1" ht="14.45" customHeight="1">
      <c r="B78" s="42"/>
      <c r="C78" s="66" t="s">
        <v>3111</v>
      </c>
      <c r="D78" s="64"/>
      <c r="E78" s="64"/>
      <c r="F78" s="64"/>
      <c r="G78" s="64"/>
      <c r="H78" s="64"/>
      <c r="I78" s="173"/>
      <c r="J78" s="64"/>
      <c r="K78" s="64"/>
      <c r="L78" s="62"/>
    </row>
    <row r="79" spans="2:12" s="1" customFormat="1" ht="17.25" customHeight="1">
      <c r="B79" s="42"/>
      <c r="C79" s="64"/>
      <c r="D79" s="64"/>
      <c r="E79" s="381" t="str">
        <f>E11</f>
        <v>7 - Spol-chodby</v>
      </c>
      <c r="F79" s="408"/>
      <c r="G79" s="408"/>
      <c r="H79" s="408"/>
      <c r="I79" s="173"/>
      <c r="J79" s="64"/>
      <c r="K79" s="64"/>
      <c r="L79" s="62"/>
    </row>
    <row r="80" spans="2:12" s="1" customFormat="1" ht="6.95" customHeight="1">
      <c r="B80" s="42"/>
      <c r="C80" s="64"/>
      <c r="D80" s="64"/>
      <c r="E80" s="64"/>
      <c r="F80" s="64"/>
      <c r="G80" s="64"/>
      <c r="H80" s="64"/>
      <c r="I80" s="173"/>
      <c r="J80" s="64"/>
      <c r="K80" s="64"/>
      <c r="L80" s="62"/>
    </row>
    <row r="81" spans="2:65" s="1" customFormat="1" ht="18" customHeight="1">
      <c r="B81" s="42"/>
      <c r="C81" s="66" t="s">
        <v>25</v>
      </c>
      <c r="D81" s="64"/>
      <c r="E81" s="64"/>
      <c r="F81" s="174" t="str">
        <f>F14</f>
        <v>Na Františku 253/9,Lysá nad Labem.p.p.č.297/1</v>
      </c>
      <c r="G81" s="64"/>
      <c r="H81" s="64"/>
      <c r="I81" s="175" t="s">
        <v>27</v>
      </c>
      <c r="J81" s="74" t="str">
        <f>IF(J14="","",J14)</f>
        <v>15. 12. 2016</v>
      </c>
      <c r="K81" s="64"/>
      <c r="L81" s="62"/>
    </row>
    <row r="82" spans="2:65" s="1" customFormat="1" ht="6.95" customHeight="1">
      <c r="B82" s="42"/>
      <c r="C82" s="64"/>
      <c r="D82" s="64"/>
      <c r="E82" s="64"/>
      <c r="F82" s="64"/>
      <c r="G82" s="64"/>
      <c r="H82" s="64"/>
      <c r="I82" s="173"/>
      <c r="J82" s="64"/>
      <c r="K82" s="64"/>
      <c r="L82" s="62"/>
    </row>
    <row r="83" spans="2:65" s="1" customFormat="1" ht="15">
      <c r="B83" s="42"/>
      <c r="C83" s="66" t="s">
        <v>29</v>
      </c>
      <c r="D83" s="64"/>
      <c r="E83" s="64"/>
      <c r="F83" s="174" t="str">
        <f>E17</f>
        <v>Město Lysá n.L.,Husovo nám.23,</v>
      </c>
      <c r="G83" s="64"/>
      <c r="H83" s="64"/>
      <c r="I83" s="175" t="s">
        <v>37</v>
      </c>
      <c r="J83" s="174" t="str">
        <f>E23</f>
        <v>AGORA s,arch astaveb atelier s .r.o. Liberec</v>
      </c>
      <c r="K83" s="64"/>
      <c r="L83" s="62"/>
    </row>
    <row r="84" spans="2:65" s="1" customFormat="1" ht="14.45" customHeight="1">
      <c r="B84" s="42"/>
      <c r="C84" s="66" t="s">
        <v>35</v>
      </c>
      <c r="D84" s="64"/>
      <c r="E84" s="64"/>
      <c r="F84" s="174" t="str">
        <f>IF(E20="","",E20)</f>
        <v/>
      </c>
      <c r="G84" s="64"/>
      <c r="H84" s="64"/>
      <c r="I84" s="173"/>
      <c r="J84" s="64"/>
      <c r="K84" s="64"/>
      <c r="L84" s="62"/>
    </row>
    <row r="85" spans="2:65" s="1" customFormat="1" ht="10.35" customHeight="1">
      <c r="B85" s="42"/>
      <c r="C85" s="64"/>
      <c r="D85" s="64"/>
      <c r="E85" s="64"/>
      <c r="F85" s="64"/>
      <c r="G85" s="64"/>
      <c r="H85" s="64"/>
      <c r="I85" s="173"/>
      <c r="J85" s="64"/>
      <c r="K85" s="64"/>
      <c r="L85" s="62"/>
    </row>
    <row r="86" spans="2:65" s="10" customFormat="1" ht="29.25" customHeight="1">
      <c r="B86" s="176"/>
      <c r="C86" s="177" t="s">
        <v>195</v>
      </c>
      <c r="D86" s="178" t="s">
        <v>63</v>
      </c>
      <c r="E86" s="178" t="s">
        <v>59</v>
      </c>
      <c r="F86" s="178" t="s">
        <v>196</v>
      </c>
      <c r="G86" s="178" t="s">
        <v>197</v>
      </c>
      <c r="H86" s="178" t="s">
        <v>198</v>
      </c>
      <c r="I86" s="179" t="s">
        <v>199</v>
      </c>
      <c r="J86" s="178" t="s">
        <v>164</v>
      </c>
      <c r="K86" s="180" t="s">
        <v>200</v>
      </c>
      <c r="L86" s="181"/>
      <c r="M86" s="82" t="s">
        <v>201</v>
      </c>
      <c r="N86" s="83" t="s">
        <v>48</v>
      </c>
      <c r="O86" s="83" t="s">
        <v>202</v>
      </c>
      <c r="P86" s="83" t="s">
        <v>203</v>
      </c>
      <c r="Q86" s="83" t="s">
        <v>204</v>
      </c>
      <c r="R86" s="83" t="s">
        <v>205</v>
      </c>
      <c r="S86" s="83" t="s">
        <v>206</v>
      </c>
      <c r="T86" s="84" t="s">
        <v>207</v>
      </c>
    </row>
    <row r="87" spans="2:65" s="1" customFormat="1" ht="29.25" customHeight="1">
      <c r="B87" s="42"/>
      <c r="C87" s="88" t="s">
        <v>165</v>
      </c>
      <c r="D87" s="64"/>
      <c r="E87" s="64"/>
      <c r="F87" s="64"/>
      <c r="G87" s="64"/>
      <c r="H87" s="64"/>
      <c r="I87" s="173"/>
      <c r="J87" s="182">
        <f>BK87</f>
        <v>51553.5</v>
      </c>
      <c r="K87" s="64"/>
      <c r="L87" s="62"/>
      <c r="M87" s="85"/>
      <c r="N87" s="86"/>
      <c r="O87" s="86"/>
      <c r="P87" s="183">
        <f>P88</f>
        <v>0</v>
      </c>
      <c r="Q87" s="86"/>
      <c r="R87" s="183">
        <f>R88</f>
        <v>0</v>
      </c>
      <c r="S87" s="86"/>
      <c r="T87" s="184">
        <f>T88</f>
        <v>0</v>
      </c>
      <c r="AT87" s="25" t="s">
        <v>77</v>
      </c>
      <c r="AU87" s="25" t="s">
        <v>166</v>
      </c>
      <c r="BK87" s="185">
        <f>BK88</f>
        <v>51553.5</v>
      </c>
    </row>
    <row r="88" spans="2:65" s="11" customFormat="1" ht="37.35" customHeight="1">
      <c r="B88" s="186"/>
      <c r="C88" s="187"/>
      <c r="D88" s="188" t="s">
        <v>77</v>
      </c>
      <c r="E88" s="189" t="s">
        <v>358</v>
      </c>
      <c r="F88" s="189" t="s">
        <v>3594</v>
      </c>
      <c r="G88" s="187"/>
      <c r="H88" s="187"/>
      <c r="I88" s="190"/>
      <c r="J88" s="191">
        <f>BK88</f>
        <v>51553.5</v>
      </c>
      <c r="K88" s="187"/>
      <c r="L88" s="192"/>
      <c r="M88" s="193"/>
      <c r="N88" s="194"/>
      <c r="O88" s="194"/>
      <c r="P88" s="195">
        <f>P89</f>
        <v>0</v>
      </c>
      <c r="Q88" s="194"/>
      <c r="R88" s="195">
        <f>R89</f>
        <v>0</v>
      </c>
      <c r="S88" s="194"/>
      <c r="T88" s="196">
        <f>T89</f>
        <v>0</v>
      </c>
      <c r="AR88" s="197" t="s">
        <v>83</v>
      </c>
      <c r="AT88" s="198" t="s">
        <v>77</v>
      </c>
      <c r="AU88" s="198" t="s">
        <v>78</v>
      </c>
      <c r="AY88" s="197" t="s">
        <v>210</v>
      </c>
      <c r="BK88" s="199">
        <f>BK89</f>
        <v>51553.5</v>
      </c>
    </row>
    <row r="89" spans="2:65" s="11" customFormat="1" ht="19.899999999999999" customHeight="1">
      <c r="B89" s="186"/>
      <c r="C89" s="187"/>
      <c r="D89" s="188" t="s">
        <v>77</v>
      </c>
      <c r="E89" s="200" t="s">
        <v>2756</v>
      </c>
      <c r="F89" s="200" t="s">
        <v>3800</v>
      </c>
      <c r="G89" s="187"/>
      <c r="H89" s="187"/>
      <c r="I89" s="190"/>
      <c r="J89" s="201">
        <f>BK89</f>
        <v>51553.5</v>
      </c>
      <c r="K89" s="187"/>
      <c r="L89" s="192"/>
      <c r="M89" s="193"/>
      <c r="N89" s="194"/>
      <c r="O89" s="194"/>
      <c r="P89" s="195">
        <f>P90+P95+P100</f>
        <v>0</v>
      </c>
      <c r="Q89" s="194"/>
      <c r="R89" s="195">
        <f>R90+R95+R100</f>
        <v>0</v>
      </c>
      <c r="S89" s="194"/>
      <c r="T89" s="196">
        <f>T90+T95+T100</f>
        <v>0</v>
      </c>
      <c r="AR89" s="197" t="s">
        <v>83</v>
      </c>
      <c r="AT89" s="198" t="s">
        <v>77</v>
      </c>
      <c r="AU89" s="198" t="s">
        <v>83</v>
      </c>
      <c r="AY89" s="197" t="s">
        <v>210</v>
      </c>
      <c r="BK89" s="199">
        <f>BK90+BK95+BK100</f>
        <v>51553.5</v>
      </c>
    </row>
    <row r="90" spans="2:65" s="11" customFormat="1" ht="14.85" customHeight="1">
      <c r="B90" s="186"/>
      <c r="C90" s="187"/>
      <c r="D90" s="188" t="s">
        <v>77</v>
      </c>
      <c r="E90" s="200" t="s">
        <v>3533</v>
      </c>
      <c r="F90" s="200" t="s">
        <v>3801</v>
      </c>
      <c r="G90" s="187"/>
      <c r="H90" s="187"/>
      <c r="I90" s="190"/>
      <c r="J90" s="201">
        <f>BK90</f>
        <v>2708</v>
      </c>
      <c r="K90" s="187"/>
      <c r="L90" s="192"/>
      <c r="M90" s="193"/>
      <c r="N90" s="194"/>
      <c r="O90" s="194"/>
      <c r="P90" s="195">
        <f>SUM(P91:P94)</f>
        <v>0</v>
      </c>
      <c r="Q90" s="194"/>
      <c r="R90" s="195">
        <f>SUM(R91:R94)</f>
        <v>0</v>
      </c>
      <c r="S90" s="194"/>
      <c r="T90" s="196">
        <f>SUM(T91:T94)</f>
        <v>0</v>
      </c>
      <c r="AR90" s="197" t="s">
        <v>83</v>
      </c>
      <c r="AT90" s="198" t="s">
        <v>77</v>
      </c>
      <c r="AU90" s="198" t="s">
        <v>87</v>
      </c>
      <c r="AY90" s="197" t="s">
        <v>210</v>
      </c>
      <c r="BK90" s="199">
        <f>SUM(BK91:BK94)</f>
        <v>2708</v>
      </c>
    </row>
    <row r="91" spans="2:65" s="1" customFormat="1" ht="16.5" customHeight="1">
      <c r="B91" s="42"/>
      <c r="C91" s="202" t="s">
        <v>83</v>
      </c>
      <c r="D91" s="202" t="s">
        <v>212</v>
      </c>
      <c r="E91" s="203" t="s">
        <v>83</v>
      </c>
      <c r="F91" s="204" t="s">
        <v>3802</v>
      </c>
      <c r="G91" s="205" t="s">
        <v>862</v>
      </c>
      <c r="H91" s="206">
        <v>2</v>
      </c>
      <c r="I91" s="207">
        <v>395.9</v>
      </c>
      <c r="J91" s="208">
        <f>ROUND(I91*H91,2)</f>
        <v>791.8</v>
      </c>
      <c r="K91" s="204" t="s">
        <v>24</v>
      </c>
      <c r="L91" s="62"/>
      <c r="M91" s="209" t="s">
        <v>24</v>
      </c>
      <c r="N91" s="210" t="s">
        <v>49</v>
      </c>
      <c r="O91" s="43"/>
      <c r="P91" s="211">
        <f>O91*H91</f>
        <v>0</v>
      </c>
      <c r="Q91" s="211">
        <v>0</v>
      </c>
      <c r="R91" s="211">
        <f>Q91*H91</f>
        <v>0</v>
      </c>
      <c r="S91" s="211">
        <v>0</v>
      </c>
      <c r="T91" s="212">
        <f>S91*H91</f>
        <v>0</v>
      </c>
      <c r="AR91" s="25" t="s">
        <v>93</v>
      </c>
      <c r="AT91" s="25" t="s">
        <v>212</v>
      </c>
      <c r="AU91" s="25" t="s">
        <v>90</v>
      </c>
      <c r="AY91" s="25" t="s">
        <v>210</v>
      </c>
      <c r="BE91" s="213">
        <f>IF(N91="základní",J91,0)</f>
        <v>791.8</v>
      </c>
      <c r="BF91" s="213">
        <f>IF(N91="snížená",J91,0)</f>
        <v>0</v>
      </c>
      <c r="BG91" s="213">
        <f>IF(N91="zákl. přenesená",J91,0)</f>
        <v>0</v>
      </c>
      <c r="BH91" s="213">
        <f>IF(N91="sníž. přenesená",J91,0)</f>
        <v>0</v>
      </c>
      <c r="BI91" s="213">
        <f>IF(N91="nulová",J91,0)</f>
        <v>0</v>
      </c>
      <c r="BJ91" s="25" t="s">
        <v>83</v>
      </c>
      <c r="BK91" s="213">
        <f>ROUND(I91*H91,2)</f>
        <v>791.8</v>
      </c>
      <c r="BL91" s="25" t="s">
        <v>93</v>
      </c>
      <c r="BM91" s="25" t="s">
        <v>3803</v>
      </c>
    </row>
    <row r="92" spans="2:65" s="1" customFormat="1" ht="16.5" customHeight="1">
      <c r="B92" s="42"/>
      <c r="C92" s="202" t="s">
        <v>87</v>
      </c>
      <c r="D92" s="202" t="s">
        <v>212</v>
      </c>
      <c r="E92" s="203" t="s">
        <v>87</v>
      </c>
      <c r="F92" s="204" t="s">
        <v>3804</v>
      </c>
      <c r="G92" s="205" t="s">
        <v>862</v>
      </c>
      <c r="H92" s="206">
        <v>4</v>
      </c>
      <c r="I92" s="207">
        <v>101.7</v>
      </c>
      <c r="J92" s="208">
        <f>ROUND(I92*H92,2)</f>
        <v>406.8</v>
      </c>
      <c r="K92" s="204" t="s">
        <v>24</v>
      </c>
      <c r="L92" s="62"/>
      <c r="M92" s="209" t="s">
        <v>24</v>
      </c>
      <c r="N92" s="210" t="s">
        <v>49</v>
      </c>
      <c r="O92" s="43"/>
      <c r="P92" s="211">
        <f>O92*H92</f>
        <v>0</v>
      </c>
      <c r="Q92" s="211">
        <v>0</v>
      </c>
      <c r="R92" s="211">
        <f>Q92*H92</f>
        <v>0</v>
      </c>
      <c r="S92" s="211">
        <v>0</v>
      </c>
      <c r="T92" s="212">
        <f>S92*H92</f>
        <v>0</v>
      </c>
      <c r="AR92" s="25" t="s">
        <v>93</v>
      </c>
      <c r="AT92" s="25" t="s">
        <v>212</v>
      </c>
      <c r="AU92" s="25" t="s">
        <v>90</v>
      </c>
      <c r="AY92" s="25" t="s">
        <v>210</v>
      </c>
      <c r="BE92" s="213">
        <f>IF(N92="základní",J92,0)</f>
        <v>406.8</v>
      </c>
      <c r="BF92" s="213">
        <f>IF(N92="snížená",J92,0)</f>
        <v>0</v>
      </c>
      <c r="BG92" s="213">
        <f>IF(N92="zákl. přenesená",J92,0)</f>
        <v>0</v>
      </c>
      <c r="BH92" s="213">
        <f>IF(N92="sníž. přenesená",J92,0)</f>
        <v>0</v>
      </c>
      <c r="BI92" s="213">
        <f>IF(N92="nulová",J92,0)</f>
        <v>0</v>
      </c>
      <c r="BJ92" s="25" t="s">
        <v>83</v>
      </c>
      <c r="BK92" s="213">
        <f>ROUND(I92*H92,2)</f>
        <v>406.8</v>
      </c>
      <c r="BL92" s="25" t="s">
        <v>93</v>
      </c>
      <c r="BM92" s="25" t="s">
        <v>3805</v>
      </c>
    </row>
    <row r="93" spans="2:65" s="1" customFormat="1" ht="16.5" customHeight="1">
      <c r="B93" s="42"/>
      <c r="C93" s="202" t="s">
        <v>90</v>
      </c>
      <c r="D93" s="202" t="s">
        <v>212</v>
      </c>
      <c r="E93" s="203" t="s">
        <v>90</v>
      </c>
      <c r="F93" s="204" t="s">
        <v>3806</v>
      </c>
      <c r="G93" s="205" t="s">
        <v>862</v>
      </c>
      <c r="H93" s="206">
        <v>4</v>
      </c>
      <c r="I93" s="207">
        <v>16.100000000000001</v>
      </c>
      <c r="J93" s="208">
        <f>ROUND(I93*H93,2)</f>
        <v>64.400000000000006</v>
      </c>
      <c r="K93" s="204" t="s">
        <v>24</v>
      </c>
      <c r="L93" s="62"/>
      <c r="M93" s="209" t="s">
        <v>24</v>
      </c>
      <c r="N93" s="210" t="s">
        <v>49</v>
      </c>
      <c r="O93" s="43"/>
      <c r="P93" s="211">
        <f>O93*H93</f>
        <v>0</v>
      </c>
      <c r="Q93" s="211">
        <v>0</v>
      </c>
      <c r="R93" s="211">
        <f>Q93*H93</f>
        <v>0</v>
      </c>
      <c r="S93" s="211">
        <v>0</v>
      </c>
      <c r="T93" s="212">
        <f>S93*H93</f>
        <v>0</v>
      </c>
      <c r="AR93" s="25" t="s">
        <v>93</v>
      </c>
      <c r="AT93" s="25" t="s">
        <v>212</v>
      </c>
      <c r="AU93" s="25" t="s">
        <v>90</v>
      </c>
      <c r="AY93" s="25" t="s">
        <v>210</v>
      </c>
      <c r="BE93" s="213">
        <f>IF(N93="základní",J93,0)</f>
        <v>64.400000000000006</v>
      </c>
      <c r="BF93" s="213">
        <f>IF(N93="snížená",J93,0)</f>
        <v>0</v>
      </c>
      <c r="BG93" s="213">
        <f>IF(N93="zákl. přenesená",J93,0)</f>
        <v>0</v>
      </c>
      <c r="BH93" s="213">
        <f>IF(N93="sníž. přenesená",J93,0)</f>
        <v>0</v>
      </c>
      <c r="BI93" s="213">
        <f>IF(N93="nulová",J93,0)</f>
        <v>0</v>
      </c>
      <c r="BJ93" s="25" t="s">
        <v>83</v>
      </c>
      <c r="BK93" s="213">
        <f>ROUND(I93*H93,2)</f>
        <v>64.400000000000006</v>
      </c>
      <c r="BL93" s="25" t="s">
        <v>93</v>
      </c>
      <c r="BM93" s="25" t="s">
        <v>3807</v>
      </c>
    </row>
    <row r="94" spans="2:65" s="1" customFormat="1" ht="16.5" customHeight="1">
      <c r="B94" s="42"/>
      <c r="C94" s="202" t="s">
        <v>93</v>
      </c>
      <c r="D94" s="202" t="s">
        <v>212</v>
      </c>
      <c r="E94" s="203" t="s">
        <v>93</v>
      </c>
      <c r="F94" s="204" t="s">
        <v>3808</v>
      </c>
      <c r="G94" s="205" t="s">
        <v>295</v>
      </c>
      <c r="H94" s="206">
        <v>50</v>
      </c>
      <c r="I94" s="207">
        <v>28.9</v>
      </c>
      <c r="J94" s="208">
        <f>ROUND(I94*H94,2)</f>
        <v>1445</v>
      </c>
      <c r="K94" s="204" t="s">
        <v>24</v>
      </c>
      <c r="L94" s="62"/>
      <c r="M94" s="209" t="s">
        <v>24</v>
      </c>
      <c r="N94" s="210" t="s">
        <v>49</v>
      </c>
      <c r="O94" s="43"/>
      <c r="P94" s="211">
        <f>O94*H94</f>
        <v>0</v>
      </c>
      <c r="Q94" s="211">
        <v>0</v>
      </c>
      <c r="R94" s="211">
        <f>Q94*H94</f>
        <v>0</v>
      </c>
      <c r="S94" s="211">
        <v>0</v>
      </c>
      <c r="T94" s="212">
        <f>S94*H94</f>
        <v>0</v>
      </c>
      <c r="AR94" s="25" t="s">
        <v>93</v>
      </c>
      <c r="AT94" s="25" t="s">
        <v>212</v>
      </c>
      <c r="AU94" s="25" t="s">
        <v>90</v>
      </c>
      <c r="AY94" s="25" t="s">
        <v>210</v>
      </c>
      <c r="BE94" s="213">
        <f>IF(N94="základní",J94,0)</f>
        <v>1445</v>
      </c>
      <c r="BF94" s="213">
        <f>IF(N94="snížená",J94,0)</f>
        <v>0</v>
      </c>
      <c r="BG94" s="213">
        <f>IF(N94="zákl. přenesená",J94,0)</f>
        <v>0</v>
      </c>
      <c r="BH94" s="213">
        <f>IF(N94="sníž. přenesená",J94,0)</f>
        <v>0</v>
      </c>
      <c r="BI94" s="213">
        <f>IF(N94="nulová",J94,0)</f>
        <v>0</v>
      </c>
      <c r="BJ94" s="25" t="s">
        <v>83</v>
      </c>
      <c r="BK94" s="213">
        <f>ROUND(I94*H94,2)</f>
        <v>1445</v>
      </c>
      <c r="BL94" s="25" t="s">
        <v>93</v>
      </c>
      <c r="BM94" s="25" t="s">
        <v>3809</v>
      </c>
    </row>
    <row r="95" spans="2:65" s="11" customFormat="1" ht="22.35" customHeight="1">
      <c r="B95" s="186"/>
      <c r="C95" s="187"/>
      <c r="D95" s="188" t="s">
        <v>77</v>
      </c>
      <c r="E95" s="200" t="s">
        <v>3596</v>
      </c>
      <c r="F95" s="200" t="s">
        <v>3810</v>
      </c>
      <c r="G95" s="187"/>
      <c r="H95" s="187"/>
      <c r="I95" s="190"/>
      <c r="J95" s="201">
        <f>BK95</f>
        <v>42104.5</v>
      </c>
      <c r="K95" s="187"/>
      <c r="L95" s="192"/>
      <c r="M95" s="193"/>
      <c r="N95" s="194"/>
      <c r="O95" s="194"/>
      <c r="P95" s="195">
        <f>SUM(P96:P99)</f>
        <v>0</v>
      </c>
      <c r="Q95" s="194"/>
      <c r="R95" s="195">
        <f>SUM(R96:R99)</f>
        <v>0</v>
      </c>
      <c r="S95" s="194"/>
      <c r="T95" s="196">
        <f>SUM(T96:T99)</f>
        <v>0</v>
      </c>
      <c r="AR95" s="197" t="s">
        <v>83</v>
      </c>
      <c r="AT95" s="198" t="s">
        <v>77</v>
      </c>
      <c r="AU95" s="198" t="s">
        <v>87</v>
      </c>
      <c r="AY95" s="197" t="s">
        <v>210</v>
      </c>
      <c r="BK95" s="199">
        <f>SUM(BK96:BK99)</f>
        <v>42104.5</v>
      </c>
    </row>
    <row r="96" spans="2:65" s="1" customFormat="1" ht="16.5" customHeight="1">
      <c r="B96" s="42"/>
      <c r="C96" s="202" t="s">
        <v>96</v>
      </c>
      <c r="D96" s="202" t="s">
        <v>212</v>
      </c>
      <c r="E96" s="203" t="s">
        <v>96</v>
      </c>
      <c r="F96" s="204" t="s">
        <v>3811</v>
      </c>
      <c r="G96" s="205" t="s">
        <v>862</v>
      </c>
      <c r="H96" s="206">
        <v>15</v>
      </c>
      <c r="I96" s="207">
        <v>128.4</v>
      </c>
      <c r="J96" s="208">
        <f>ROUND(I96*H96,2)</f>
        <v>1926</v>
      </c>
      <c r="K96" s="204" t="s">
        <v>24</v>
      </c>
      <c r="L96" s="62"/>
      <c r="M96" s="209" t="s">
        <v>24</v>
      </c>
      <c r="N96" s="210" t="s">
        <v>49</v>
      </c>
      <c r="O96" s="43"/>
      <c r="P96" s="211">
        <f>O96*H96</f>
        <v>0</v>
      </c>
      <c r="Q96" s="211">
        <v>0</v>
      </c>
      <c r="R96" s="211">
        <f>Q96*H96</f>
        <v>0</v>
      </c>
      <c r="S96" s="211">
        <v>0</v>
      </c>
      <c r="T96" s="212">
        <f>S96*H96</f>
        <v>0</v>
      </c>
      <c r="AR96" s="25" t="s">
        <v>93</v>
      </c>
      <c r="AT96" s="25" t="s">
        <v>212</v>
      </c>
      <c r="AU96" s="25" t="s">
        <v>90</v>
      </c>
      <c r="AY96" s="25" t="s">
        <v>210</v>
      </c>
      <c r="BE96" s="213">
        <f>IF(N96="základní",J96,0)</f>
        <v>1926</v>
      </c>
      <c r="BF96" s="213">
        <f>IF(N96="snížená",J96,0)</f>
        <v>0</v>
      </c>
      <c r="BG96" s="213">
        <f>IF(N96="zákl. přenesená",J96,0)</f>
        <v>0</v>
      </c>
      <c r="BH96" s="213">
        <f>IF(N96="sníž. přenesená",J96,0)</f>
        <v>0</v>
      </c>
      <c r="BI96" s="213">
        <f>IF(N96="nulová",J96,0)</f>
        <v>0</v>
      </c>
      <c r="BJ96" s="25" t="s">
        <v>83</v>
      </c>
      <c r="BK96" s="213">
        <f>ROUND(I96*H96,2)</f>
        <v>1926</v>
      </c>
      <c r="BL96" s="25" t="s">
        <v>93</v>
      </c>
      <c r="BM96" s="25" t="s">
        <v>3812</v>
      </c>
    </row>
    <row r="97" spans="2:65" s="1" customFormat="1" ht="16.5" customHeight="1">
      <c r="B97" s="42"/>
      <c r="C97" s="202" t="s">
        <v>99</v>
      </c>
      <c r="D97" s="202" t="s">
        <v>212</v>
      </c>
      <c r="E97" s="203" t="s">
        <v>99</v>
      </c>
      <c r="F97" s="204" t="s">
        <v>3813</v>
      </c>
      <c r="G97" s="205" t="s">
        <v>295</v>
      </c>
      <c r="H97" s="206">
        <v>250</v>
      </c>
      <c r="I97" s="207">
        <v>85.6</v>
      </c>
      <c r="J97" s="208">
        <f>ROUND(I97*H97,2)</f>
        <v>21400</v>
      </c>
      <c r="K97" s="204" t="s">
        <v>24</v>
      </c>
      <c r="L97" s="62"/>
      <c r="M97" s="209" t="s">
        <v>24</v>
      </c>
      <c r="N97" s="210" t="s">
        <v>49</v>
      </c>
      <c r="O97" s="43"/>
      <c r="P97" s="211">
        <f>O97*H97</f>
        <v>0</v>
      </c>
      <c r="Q97" s="211">
        <v>0</v>
      </c>
      <c r="R97" s="211">
        <f>Q97*H97</f>
        <v>0</v>
      </c>
      <c r="S97" s="211">
        <v>0</v>
      </c>
      <c r="T97" s="212">
        <f>S97*H97</f>
        <v>0</v>
      </c>
      <c r="AR97" s="25" t="s">
        <v>93</v>
      </c>
      <c r="AT97" s="25" t="s">
        <v>212</v>
      </c>
      <c r="AU97" s="25" t="s">
        <v>90</v>
      </c>
      <c r="AY97" s="25" t="s">
        <v>210</v>
      </c>
      <c r="BE97" s="213">
        <f>IF(N97="základní",J97,0)</f>
        <v>21400</v>
      </c>
      <c r="BF97" s="213">
        <f>IF(N97="snížená",J97,0)</f>
        <v>0</v>
      </c>
      <c r="BG97" s="213">
        <f>IF(N97="zákl. přenesená",J97,0)</f>
        <v>0</v>
      </c>
      <c r="BH97" s="213">
        <f>IF(N97="sníž. přenesená",J97,0)</f>
        <v>0</v>
      </c>
      <c r="BI97" s="213">
        <f>IF(N97="nulová",J97,0)</f>
        <v>0</v>
      </c>
      <c r="BJ97" s="25" t="s">
        <v>83</v>
      </c>
      <c r="BK97" s="213">
        <f>ROUND(I97*H97,2)</f>
        <v>21400</v>
      </c>
      <c r="BL97" s="25" t="s">
        <v>93</v>
      </c>
      <c r="BM97" s="25" t="s">
        <v>3814</v>
      </c>
    </row>
    <row r="98" spans="2:65" s="1" customFormat="1" ht="16.5" customHeight="1">
      <c r="B98" s="42"/>
      <c r="C98" s="202" t="s">
        <v>102</v>
      </c>
      <c r="D98" s="202" t="s">
        <v>212</v>
      </c>
      <c r="E98" s="203" t="s">
        <v>102</v>
      </c>
      <c r="F98" s="204" t="s">
        <v>3815</v>
      </c>
      <c r="G98" s="205" t="s">
        <v>295</v>
      </c>
      <c r="H98" s="206">
        <v>80</v>
      </c>
      <c r="I98" s="207">
        <v>117.7</v>
      </c>
      <c r="J98" s="208">
        <f>ROUND(I98*H98,2)</f>
        <v>9416</v>
      </c>
      <c r="K98" s="204" t="s">
        <v>24</v>
      </c>
      <c r="L98" s="62"/>
      <c r="M98" s="209" t="s">
        <v>24</v>
      </c>
      <c r="N98" s="210" t="s">
        <v>49</v>
      </c>
      <c r="O98" s="43"/>
      <c r="P98" s="211">
        <f>O98*H98</f>
        <v>0</v>
      </c>
      <c r="Q98" s="211">
        <v>0</v>
      </c>
      <c r="R98" s="211">
        <f>Q98*H98</f>
        <v>0</v>
      </c>
      <c r="S98" s="211">
        <v>0</v>
      </c>
      <c r="T98" s="212">
        <f>S98*H98</f>
        <v>0</v>
      </c>
      <c r="AR98" s="25" t="s">
        <v>93</v>
      </c>
      <c r="AT98" s="25" t="s">
        <v>212</v>
      </c>
      <c r="AU98" s="25" t="s">
        <v>90</v>
      </c>
      <c r="AY98" s="25" t="s">
        <v>210</v>
      </c>
      <c r="BE98" s="213">
        <f>IF(N98="základní",J98,0)</f>
        <v>9416</v>
      </c>
      <c r="BF98" s="213">
        <f>IF(N98="snížená",J98,0)</f>
        <v>0</v>
      </c>
      <c r="BG98" s="213">
        <f>IF(N98="zákl. přenesená",J98,0)</f>
        <v>0</v>
      </c>
      <c r="BH98" s="213">
        <f>IF(N98="sníž. přenesená",J98,0)</f>
        <v>0</v>
      </c>
      <c r="BI98" s="213">
        <f>IF(N98="nulová",J98,0)</f>
        <v>0</v>
      </c>
      <c r="BJ98" s="25" t="s">
        <v>83</v>
      </c>
      <c r="BK98" s="213">
        <f>ROUND(I98*H98,2)</f>
        <v>9416</v>
      </c>
      <c r="BL98" s="25" t="s">
        <v>93</v>
      </c>
      <c r="BM98" s="25" t="s">
        <v>3816</v>
      </c>
    </row>
    <row r="99" spans="2:65" s="1" customFormat="1" ht="16.5" customHeight="1">
      <c r="B99" s="42"/>
      <c r="C99" s="202" t="s">
        <v>119</v>
      </c>
      <c r="D99" s="202" t="s">
        <v>212</v>
      </c>
      <c r="E99" s="203" t="s">
        <v>119</v>
      </c>
      <c r="F99" s="204" t="s">
        <v>3817</v>
      </c>
      <c r="G99" s="205" t="s">
        <v>862</v>
      </c>
      <c r="H99" s="206">
        <v>35</v>
      </c>
      <c r="I99" s="207">
        <v>267.5</v>
      </c>
      <c r="J99" s="208">
        <f>ROUND(I99*H99,2)</f>
        <v>9362.5</v>
      </c>
      <c r="K99" s="204" t="s">
        <v>24</v>
      </c>
      <c r="L99" s="62"/>
      <c r="M99" s="209" t="s">
        <v>24</v>
      </c>
      <c r="N99" s="210" t="s">
        <v>49</v>
      </c>
      <c r="O99" s="43"/>
      <c r="P99" s="211">
        <f>O99*H99</f>
        <v>0</v>
      </c>
      <c r="Q99" s="211">
        <v>0</v>
      </c>
      <c r="R99" s="211">
        <f>Q99*H99</f>
        <v>0</v>
      </c>
      <c r="S99" s="211">
        <v>0</v>
      </c>
      <c r="T99" s="212">
        <f>S99*H99</f>
        <v>0</v>
      </c>
      <c r="AR99" s="25" t="s">
        <v>93</v>
      </c>
      <c r="AT99" s="25" t="s">
        <v>212</v>
      </c>
      <c r="AU99" s="25" t="s">
        <v>90</v>
      </c>
      <c r="AY99" s="25" t="s">
        <v>210</v>
      </c>
      <c r="BE99" s="213">
        <f>IF(N99="základní",J99,0)</f>
        <v>9362.5</v>
      </c>
      <c r="BF99" s="213">
        <f>IF(N99="snížená",J99,0)</f>
        <v>0</v>
      </c>
      <c r="BG99" s="213">
        <f>IF(N99="zákl. přenesená",J99,0)</f>
        <v>0</v>
      </c>
      <c r="BH99" s="213">
        <f>IF(N99="sníž. přenesená",J99,0)</f>
        <v>0</v>
      </c>
      <c r="BI99" s="213">
        <f>IF(N99="nulová",J99,0)</f>
        <v>0</v>
      </c>
      <c r="BJ99" s="25" t="s">
        <v>83</v>
      </c>
      <c r="BK99" s="213">
        <f>ROUND(I99*H99,2)</f>
        <v>9362.5</v>
      </c>
      <c r="BL99" s="25" t="s">
        <v>93</v>
      </c>
      <c r="BM99" s="25" t="s">
        <v>3818</v>
      </c>
    </row>
    <row r="100" spans="2:65" s="11" customFormat="1" ht="22.35" customHeight="1">
      <c r="B100" s="186"/>
      <c r="C100" s="187"/>
      <c r="D100" s="188" t="s">
        <v>77</v>
      </c>
      <c r="E100" s="200" t="s">
        <v>3613</v>
      </c>
      <c r="F100" s="200" t="s">
        <v>3819</v>
      </c>
      <c r="G100" s="187"/>
      <c r="H100" s="187"/>
      <c r="I100" s="190"/>
      <c r="J100" s="201">
        <f>BK100</f>
        <v>6741</v>
      </c>
      <c r="K100" s="187"/>
      <c r="L100" s="192"/>
      <c r="M100" s="193"/>
      <c r="N100" s="194"/>
      <c r="O100" s="194"/>
      <c r="P100" s="195">
        <f>P101</f>
        <v>0</v>
      </c>
      <c r="Q100" s="194"/>
      <c r="R100" s="195">
        <f>R101</f>
        <v>0</v>
      </c>
      <c r="S100" s="194"/>
      <c r="T100" s="196">
        <f>T101</f>
        <v>0</v>
      </c>
      <c r="AR100" s="197" t="s">
        <v>83</v>
      </c>
      <c r="AT100" s="198" t="s">
        <v>77</v>
      </c>
      <c r="AU100" s="198" t="s">
        <v>87</v>
      </c>
      <c r="AY100" s="197" t="s">
        <v>210</v>
      </c>
      <c r="BK100" s="199">
        <f>BK101</f>
        <v>6741</v>
      </c>
    </row>
    <row r="101" spans="2:65" s="1" customFormat="1" ht="16.5" customHeight="1">
      <c r="B101" s="42"/>
      <c r="C101" s="202" t="s">
        <v>122</v>
      </c>
      <c r="D101" s="202" t="s">
        <v>212</v>
      </c>
      <c r="E101" s="203" t="s">
        <v>122</v>
      </c>
      <c r="F101" s="204" t="s">
        <v>3820</v>
      </c>
      <c r="G101" s="205" t="s">
        <v>295</v>
      </c>
      <c r="H101" s="206">
        <v>15</v>
      </c>
      <c r="I101" s="207">
        <v>449.4</v>
      </c>
      <c r="J101" s="208">
        <f>ROUND(I101*H101,2)</f>
        <v>6741</v>
      </c>
      <c r="K101" s="204" t="s">
        <v>24</v>
      </c>
      <c r="L101" s="62"/>
      <c r="M101" s="209" t="s">
        <v>24</v>
      </c>
      <c r="N101" s="277" t="s">
        <v>49</v>
      </c>
      <c r="O101" s="278"/>
      <c r="P101" s="279">
        <f>O101*H101</f>
        <v>0</v>
      </c>
      <c r="Q101" s="279">
        <v>0</v>
      </c>
      <c r="R101" s="279">
        <f>Q101*H101</f>
        <v>0</v>
      </c>
      <c r="S101" s="279">
        <v>0</v>
      </c>
      <c r="T101" s="280">
        <f>S101*H101</f>
        <v>0</v>
      </c>
      <c r="AR101" s="25" t="s">
        <v>93</v>
      </c>
      <c r="AT101" s="25" t="s">
        <v>212</v>
      </c>
      <c r="AU101" s="25" t="s">
        <v>90</v>
      </c>
      <c r="AY101" s="25" t="s">
        <v>210</v>
      </c>
      <c r="BE101" s="213">
        <f>IF(N101="základní",J101,0)</f>
        <v>6741</v>
      </c>
      <c r="BF101" s="213">
        <f>IF(N101="snížená",J101,0)</f>
        <v>0</v>
      </c>
      <c r="BG101" s="213">
        <f>IF(N101="zákl. přenesená",J101,0)</f>
        <v>0</v>
      </c>
      <c r="BH101" s="213">
        <f>IF(N101="sníž. přenesená",J101,0)</f>
        <v>0</v>
      </c>
      <c r="BI101" s="213">
        <f>IF(N101="nulová",J101,0)</f>
        <v>0</v>
      </c>
      <c r="BJ101" s="25" t="s">
        <v>83</v>
      </c>
      <c r="BK101" s="213">
        <f>ROUND(I101*H101,2)</f>
        <v>6741</v>
      </c>
      <c r="BL101" s="25" t="s">
        <v>93</v>
      </c>
      <c r="BM101" s="25" t="s">
        <v>3821</v>
      </c>
    </row>
    <row r="102" spans="2:65" s="1" customFormat="1" ht="6.95" customHeight="1">
      <c r="B102" s="57"/>
      <c r="C102" s="58"/>
      <c r="D102" s="58"/>
      <c r="E102" s="58"/>
      <c r="F102" s="58"/>
      <c r="G102" s="58"/>
      <c r="H102" s="58"/>
      <c r="I102" s="149"/>
      <c r="J102" s="58"/>
      <c r="K102" s="58"/>
      <c r="L102" s="62"/>
    </row>
  </sheetData>
  <sheetProtection algorithmName="SHA-512" hashValue="pO2m8rw+oDxfwgWD/QwJfmQKA1iZAoVmp8qeqrMx4sA0WfJxU/ATpV6ou719nFuEll3ZVC0fxN0+wwQOUhW/RA==" saltValue="tYrnmibZJYX+9uY9IzIveOvUjU2fRu2eUiBcr89k0HAQ6utNO6vOKoI1vETT6vvLlEE7TMlzzzWgYcFVDY0u9Q==" spinCount="100000" sheet="1" objects="1" scenarios="1" formatColumns="0" formatRows="0" autoFilter="0"/>
  <autoFilter ref="C86:K101" xr:uid="{00000000-0009-0000-0000-00000D000000}"/>
  <mergeCells count="13">
    <mergeCell ref="E79:H79"/>
    <mergeCell ref="G1:H1"/>
    <mergeCell ref="L2:V2"/>
    <mergeCell ref="E49:H49"/>
    <mergeCell ref="E51:H51"/>
    <mergeCell ref="J55:J56"/>
    <mergeCell ref="E75:H75"/>
    <mergeCell ref="E77:H77"/>
    <mergeCell ref="E7:H7"/>
    <mergeCell ref="E9:H9"/>
    <mergeCell ref="E11:H11"/>
    <mergeCell ref="E26:H26"/>
    <mergeCell ref="E47:H47"/>
  </mergeCells>
  <hyperlinks>
    <hyperlink ref="F1:G1" location="C2" display="1) Krycí list soupisu" xr:uid="{00000000-0004-0000-0D00-000000000000}"/>
    <hyperlink ref="G1:H1" location="C58" display="2) Rekapitulace" xr:uid="{00000000-0004-0000-0D00-000001000000}"/>
    <hyperlink ref="J1" location="C86" display="3) Soupis prací" xr:uid="{00000000-0004-0000-0D00-000002000000}"/>
    <hyperlink ref="L1:V1" location="'Rekapitulace stavby'!C2" display="Rekapitulace stavby" xr:uid="{00000000-0004-0000-0D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R124"/>
  <sheetViews>
    <sheetView showGridLines="0" workbookViewId="0">
      <pane ySplit="1" topLeftCell="A69" activePane="bottomLeft" state="frozen"/>
      <selection pane="bottomLeft" activeCell="I124" sqref="I12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121</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3822</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ROUND(J90,2)</f>
        <v>47405.599999999999</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ROUND(SUM(BE90:BE123), 2)</f>
        <v>47405.599999999999</v>
      </c>
      <c r="G32" s="43"/>
      <c r="H32" s="43"/>
      <c r="I32" s="141">
        <v>0.21</v>
      </c>
      <c r="J32" s="140">
        <f>ROUND(ROUND((SUM(BE90:BE123)), 2)*I32, 2)</f>
        <v>9955.18</v>
      </c>
      <c r="K32" s="46"/>
    </row>
    <row r="33" spans="2:11" s="1" customFormat="1" ht="14.45" customHeight="1">
      <c r="B33" s="42"/>
      <c r="C33" s="43"/>
      <c r="D33" s="43"/>
      <c r="E33" s="50" t="s">
        <v>50</v>
      </c>
      <c r="F33" s="140">
        <f>ROUND(SUM(BF90:BF123), 2)</f>
        <v>0</v>
      </c>
      <c r="G33" s="43"/>
      <c r="H33" s="43"/>
      <c r="I33" s="141">
        <v>0.15</v>
      </c>
      <c r="J33" s="140">
        <f>ROUND(ROUND((SUM(BF90:BF123)), 2)*I33, 2)</f>
        <v>0</v>
      </c>
      <c r="K33" s="46"/>
    </row>
    <row r="34" spans="2:11" s="1" customFormat="1" ht="14.45" hidden="1" customHeight="1">
      <c r="B34" s="42"/>
      <c r="C34" s="43"/>
      <c r="D34" s="43"/>
      <c r="E34" s="50" t="s">
        <v>51</v>
      </c>
      <c r="F34" s="140">
        <f>ROUND(SUM(BG90:BG123), 2)</f>
        <v>0</v>
      </c>
      <c r="G34" s="43"/>
      <c r="H34" s="43"/>
      <c r="I34" s="141">
        <v>0.21</v>
      </c>
      <c r="J34" s="140">
        <v>0</v>
      </c>
      <c r="K34" s="46"/>
    </row>
    <row r="35" spans="2:11" s="1" customFormat="1" ht="14.45" hidden="1" customHeight="1">
      <c r="B35" s="42"/>
      <c r="C35" s="43"/>
      <c r="D35" s="43"/>
      <c r="E35" s="50" t="s">
        <v>52</v>
      </c>
      <c r="F35" s="140">
        <f>ROUND(SUM(BH90:BH123), 2)</f>
        <v>0</v>
      </c>
      <c r="G35" s="43"/>
      <c r="H35" s="43"/>
      <c r="I35" s="141">
        <v>0.15</v>
      </c>
      <c r="J35" s="140">
        <v>0</v>
      </c>
      <c r="K35" s="46"/>
    </row>
    <row r="36" spans="2:11" s="1" customFormat="1" ht="14.45" hidden="1" customHeight="1">
      <c r="B36" s="42"/>
      <c r="C36" s="43"/>
      <c r="D36" s="43"/>
      <c r="E36" s="50" t="s">
        <v>53</v>
      </c>
      <c r="F36" s="140">
        <f>ROUND(SUM(BI90:BI123),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57360.78</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8 - Dom.tel</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J90</f>
        <v>47405.599999999999</v>
      </c>
      <c r="K60" s="46"/>
      <c r="AU60" s="25" t="s">
        <v>166</v>
      </c>
    </row>
    <row r="61" spans="2:47" s="8" customFormat="1" ht="24.95" customHeight="1">
      <c r="B61" s="159"/>
      <c r="C61" s="160"/>
      <c r="D61" s="161" t="s">
        <v>3684</v>
      </c>
      <c r="E61" s="162"/>
      <c r="F61" s="162"/>
      <c r="G61" s="162"/>
      <c r="H61" s="162"/>
      <c r="I61" s="163"/>
      <c r="J61" s="164">
        <f>J91</f>
        <v>47405.599999999999</v>
      </c>
      <c r="K61" s="165"/>
    </row>
    <row r="62" spans="2:47" s="9" customFormat="1" ht="19.899999999999999" customHeight="1">
      <c r="B62" s="166"/>
      <c r="C62" s="167"/>
      <c r="D62" s="168" t="s">
        <v>3823</v>
      </c>
      <c r="E62" s="169"/>
      <c r="F62" s="169"/>
      <c r="G62" s="169"/>
      <c r="H62" s="169"/>
      <c r="I62" s="170"/>
      <c r="J62" s="171">
        <f>J92</f>
        <v>47405.599999999999</v>
      </c>
      <c r="K62" s="172"/>
    </row>
    <row r="63" spans="2:47" s="9" customFormat="1" ht="14.85" customHeight="1">
      <c r="B63" s="166"/>
      <c r="C63" s="167"/>
      <c r="D63" s="168" t="s">
        <v>3824</v>
      </c>
      <c r="E63" s="169"/>
      <c r="F63" s="169"/>
      <c r="G63" s="169"/>
      <c r="H63" s="169"/>
      <c r="I63" s="170"/>
      <c r="J63" s="171">
        <f>J93</f>
        <v>7136.9</v>
      </c>
      <c r="K63" s="172"/>
    </row>
    <row r="64" spans="2:47" s="9" customFormat="1" ht="14.85" customHeight="1">
      <c r="B64" s="166"/>
      <c r="C64" s="167"/>
      <c r="D64" s="168" t="s">
        <v>3825</v>
      </c>
      <c r="E64" s="169"/>
      <c r="F64" s="169"/>
      <c r="G64" s="169"/>
      <c r="H64" s="169"/>
      <c r="I64" s="170"/>
      <c r="J64" s="171">
        <f>J99</f>
        <v>1690</v>
      </c>
      <c r="K64" s="172"/>
    </row>
    <row r="65" spans="2:12" s="9" customFormat="1" ht="14.85" customHeight="1">
      <c r="B65" s="166"/>
      <c r="C65" s="167"/>
      <c r="D65" s="168" t="s">
        <v>3826</v>
      </c>
      <c r="E65" s="169"/>
      <c r="F65" s="169"/>
      <c r="G65" s="169"/>
      <c r="H65" s="169"/>
      <c r="I65" s="170"/>
      <c r="J65" s="171">
        <f>J101</f>
        <v>4504.7</v>
      </c>
      <c r="K65" s="172"/>
    </row>
    <row r="66" spans="2:12" s="9" customFormat="1" ht="14.85" customHeight="1">
      <c r="B66" s="166"/>
      <c r="C66" s="167"/>
      <c r="D66" s="168" t="s">
        <v>3827</v>
      </c>
      <c r="E66" s="169"/>
      <c r="F66" s="169"/>
      <c r="G66" s="169"/>
      <c r="H66" s="169"/>
      <c r="I66" s="170"/>
      <c r="J66" s="171">
        <f>J105</f>
        <v>5358</v>
      </c>
      <c r="K66" s="172"/>
    </row>
    <row r="67" spans="2:12" s="9" customFormat="1" ht="14.85" customHeight="1">
      <c r="B67" s="166"/>
      <c r="C67" s="167"/>
      <c r="D67" s="168" t="s">
        <v>3828</v>
      </c>
      <c r="E67" s="169"/>
      <c r="F67" s="169"/>
      <c r="G67" s="169"/>
      <c r="H67" s="169"/>
      <c r="I67" s="170"/>
      <c r="J67" s="171">
        <f>J109</f>
        <v>7851</v>
      </c>
      <c r="K67" s="172"/>
    </row>
    <row r="68" spans="2:12" s="9" customFormat="1" ht="14.85" customHeight="1">
      <c r="B68" s="166"/>
      <c r="C68" s="167"/>
      <c r="D68" s="168" t="s">
        <v>3829</v>
      </c>
      <c r="E68" s="169"/>
      <c r="F68" s="169"/>
      <c r="G68" s="169"/>
      <c r="H68" s="169"/>
      <c r="I68" s="170"/>
      <c r="J68" s="171">
        <f>J117</f>
        <v>20865</v>
      </c>
      <c r="K68" s="172"/>
    </row>
    <row r="69" spans="2:12" s="1" customFormat="1" ht="21.75" customHeight="1">
      <c r="B69" s="42"/>
      <c r="C69" s="43"/>
      <c r="D69" s="43"/>
      <c r="E69" s="43"/>
      <c r="F69" s="43"/>
      <c r="G69" s="43"/>
      <c r="H69" s="43"/>
      <c r="I69" s="128"/>
      <c r="J69" s="43"/>
      <c r="K69" s="46"/>
    </row>
    <row r="70" spans="2:12" s="1" customFormat="1" ht="6.95" customHeight="1">
      <c r="B70" s="57"/>
      <c r="C70" s="58"/>
      <c r="D70" s="58"/>
      <c r="E70" s="58"/>
      <c r="F70" s="58"/>
      <c r="G70" s="58"/>
      <c r="H70" s="58"/>
      <c r="I70" s="149"/>
      <c r="J70" s="58"/>
      <c r="K70" s="59"/>
    </row>
    <row r="74" spans="2:12" s="1" customFormat="1" ht="6.95" customHeight="1">
      <c r="B74" s="60"/>
      <c r="C74" s="61"/>
      <c r="D74" s="61"/>
      <c r="E74" s="61"/>
      <c r="F74" s="61"/>
      <c r="G74" s="61"/>
      <c r="H74" s="61"/>
      <c r="I74" s="152"/>
      <c r="J74" s="61"/>
      <c r="K74" s="61"/>
      <c r="L74" s="62"/>
    </row>
    <row r="75" spans="2:12" s="1" customFormat="1" ht="36.950000000000003" customHeight="1">
      <c r="B75" s="42"/>
      <c r="C75" s="63" t="s">
        <v>194</v>
      </c>
      <c r="D75" s="64"/>
      <c r="E75" s="64"/>
      <c r="F75" s="64"/>
      <c r="G75" s="64"/>
      <c r="H75" s="64"/>
      <c r="I75" s="173"/>
      <c r="J75" s="64"/>
      <c r="K75" s="64"/>
      <c r="L75" s="62"/>
    </row>
    <row r="76" spans="2:12" s="1" customFormat="1" ht="6.95" customHeight="1">
      <c r="B76" s="42"/>
      <c r="C76" s="64"/>
      <c r="D76" s="64"/>
      <c r="E76" s="64"/>
      <c r="F76" s="64"/>
      <c r="G76" s="64"/>
      <c r="H76" s="64"/>
      <c r="I76" s="173"/>
      <c r="J76" s="64"/>
      <c r="K76" s="64"/>
      <c r="L76" s="62"/>
    </row>
    <row r="77" spans="2:12" s="1" customFormat="1" ht="14.45" customHeight="1">
      <c r="B77" s="42"/>
      <c r="C77" s="66" t="s">
        <v>18</v>
      </c>
      <c r="D77" s="64"/>
      <c r="E77" s="64"/>
      <c r="F77" s="64"/>
      <c r="G77" s="64"/>
      <c r="H77" s="64"/>
      <c r="I77" s="173"/>
      <c r="J77" s="64"/>
      <c r="K77" s="64"/>
      <c r="L77" s="62"/>
    </row>
    <row r="78" spans="2:12" s="1" customFormat="1" ht="16.5" customHeight="1">
      <c r="B78" s="42"/>
      <c r="C78" s="64"/>
      <c r="D78" s="64"/>
      <c r="E78" s="406" t="str">
        <f>E7</f>
        <v>Rekonstrukce bytového domu (použita tatabáze URS 2017)</v>
      </c>
      <c r="F78" s="407"/>
      <c r="G78" s="407"/>
      <c r="H78" s="407"/>
      <c r="I78" s="173"/>
      <c r="J78" s="64"/>
      <c r="K78" s="64"/>
      <c r="L78" s="62"/>
    </row>
    <row r="79" spans="2:12" ht="15">
      <c r="B79" s="29"/>
      <c r="C79" s="66" t="s">
        <v>156</v>
      </c>
      <c r="D79" s="281"/>
      <c r="E79" s="281"/>
      <c r="F79" s="281"/>
      <c r="G79" s="281"/>
      <c r="H79" s="281"/>
      <c r="J79" s="281"/>
      <c r="K79" s="281"/>
      <c r="L79" s="282"/>
    </row>
    <row r="80" spans="2:12" s="1" customFormat="1" ht="16.5" customHeight="1">
      <c r="B80" s="42"/>
      <c r="C80" s="64"/>
      <c r="D80" s="64"/>
      <c r="E80" s="406" t="s">
        <v>3110</v>
      </c>
      <c r="F80" s="408"/>
      <c r="G80" s="408"/>
      <c r="H80" s="408"/>
      <c r="I80" s="173"/>
      <c r="J80" s="64"/>
      <c r="K80" s="64"/>
      <c r="L80" s="62"/>
    </row>
    <row r="81" spans="2:65" s="1" customFormat="1" ht="14.45" customHeight="1">
      <c r="B81" s="42"/>
      <c r="C81" s="66" t="s">
        <v>3111</v>
      </c>
      <c r="D81" s="64"/>
      <c r="E81" s="64"/>
      <c r="F81" s="64"/>
      <c r="G81" s="64"/>
      <c r="H81" s="64"/>
      <c r="I81" s="173"/>
      <c r="J81" s="64"/>
      <c r="K81" s="64"/>
      <c r="L81" s="62"/>
    </row>
    <row r="82" spans="2:65" s="1" customFormat="1" ht="17.25" customHeight="1">
      <c r="B82" s="42"/>
      <c r="C82" s="64"/>
      <c r="D82" s="64"/>
      <c r="E82" s="381" t="str">
        <f>E11</f>
        <v>8 - Dom.tel</v>
      </c>
      <c r="F82" s="408"/>
      <c r="G82" s="408"/>
      <c r="H82" s="408"/>
      <c r="I82" s="173"/>
      <c r="J82" s="64"/>
      <c r="K82" s="64"/>
      <c r="L82" s="62"/>
    </row>
    <row r="83" spans="2:65" s="1" customFormat="1" ht="6.95" customHeight="1">
      <c r="B83" s="42"/>
      <c r="C83" s="64"/>
      <c r="D83" s="64"/>
      <c r="E83" s="64"/>
      <c r="F83" s="64"/>
      <c r="G83" s="64"/>
      <c r="H83" s="64"/>
      <c r="I83" s="173"/>
      <c r="J83" s="64"/>
      <c r="K83" s="64"/>
      <c r="L83" s="62"/>
    </row>
    <row r="84" spans="2:65" s="1" customFormat="1" ht="18" customHeight="1">
      <c r="B84" s="42"/>
      <c r="C84" s="66" t="s">
        <v>25</v>
      </c>
      <c r="D84" s="64"/>
      <c r="E84" s="64"/>
      <c r="F84" s="174" t="str">
        <f>F14</f>
        <v>Na Františku 253/9,Lysá nad Labem.p.p.č.297/1</v>
      </c>
      <c r="G84" s="64"/>
      <c r="H84" s="64"/>
      <c r="I84" s="175" t="s">
        <v>27</v>
      </c>
      <c r="J84" s="74" t="str">
        <f>IF(J14="","",J14)</f>
        <v>15. 12. 2016</v>
      </c>
      <c r="K84" s="64"/>
      <c r="L84" s="62"/>
    </row>
    <row r="85" spans="2:65" s="1" customFormat="1" ht="6.95" customHeight="1">
      <c r="B85" s="42"/>
      <c r="C85" s="64"/>
      <c r="D85" s="64"/>
      <c r="E85" s="64"/>
      <c r="F85" s="64"/>
      <c r="G85" s="64"/>
      <c r="H85" s="64"/>
      <c r="I85" s="173"/>
      <c r="J85" s="64"/>
      <c r="K85" s="64"/>
      <c r="L85" s="62"/>
    </row>
    <row r="86" spans="2:65" s="1" customFormat="1" ht="15">
      <c r="B86" s="42"/>
      <c r="C86" s="66" t="s">
        <v>29</v>
      </c>
      <c r="D86" s="64"/>
      <c r="E86" s="64"/>
      <c r="F86" s="174" t="str">
        <f>E17</f>
        <v>Město Lysá n.L.,Husovo nám.23,</v>
      </c>
      <c r="G86" s="64"/>
      <c r="H86" s="64"/>
      <c r="I86" s="175" t="s">
        <v>37</v>
      </c>
      <c r="J86" s="174" t="str">
        <f>E23</f>
        <v>AGORA s,arch astaveb atelier s .r.o. Liberec</v>
      </c>
      <c r="K86" s="64"/>
      <c r="L86" s="62"/>
    </row>
    <row r="87" spans="2:65" s="1" customFormat="1" ht="14.45" customHeight="1">
      <c r="B87" s="42"/>
      <c r="C87" s="66" t="s">
        <v>35</v>
      </c>
      <c r="D87" s="64"/>
      <c r="E87" s="64"/>
      <c r="F87" s="174" t="str">
        <f>IF(E20="","",E20)</f>
        <v/>
      </c>
      <c r="G87" s="64"/>
      <c r="H87" s="64"/>
      <c r="I87" s="173"/>
      <c r="J87" s="64"/>
      <c r="K87" s="64"/>
      <c r="L87" s="62"/>
    </row>
    <row r="88" spans="2:65" s="1" customFormat="1" ht="10.35" customHeight="1">
      <c r="B88" s="42"/>
      <c r="C88" s="64"/>
      <c r="D88" s="64"/>
      <c r="E88" s="64"/>
      <c r="F88" s="64"/>
      <c r="G88" s="64"/>
      <c r="H88" s="64"/>
      <c r="I88" s="173"/>
      <c r="J88" s="64"/>
      <c r="K88" s="64"/>
      <c r="L88" s="62"/>
    </row>
    <row r="89" spans="2:65" s="10" customFormat="1" ht="29.25" customHeight="1">
      <c r="B89" s="176"/>
      <c r="C89" s="177" t="s">
        <v>195</v>
      </c>
      <c r="D89" s="178" t="s">
        <v>63</v>
      </c>
      <c r="E89" s="178" t="s">
        <v>59</v>
      </c>
      <c r="F89" s="178" t="s">
        <v>196</v>
      </c>
      <c r="G89" s="178" t="s">
        <v>197</v>
      </c>
      <c r="H89" s="178" t="s">
        <v>198</v>
      </c>
      <c r="I89" s="179" t="s">
        <v>199</v>
      </c>
      <c r="J89" s="178" t="s">
        <v>164</v>
      </c>
      <c r="K89" s="180" t="s">
        <v>200</v>
      </c>
      <c r="L89" s="181"/>
      <c r="M89" s="82" t="s">
        <v>201</v>
      </c>
      <c r="N89" s="83" t="s">
        <v>48</v>
      </c>
      <c r="O89" s="83" t="s">
        <v>202</v>
      </c>
      <c r="P89" s="83" t="s">
        <v>203</v>
      </c>
      <c r="Q89" s="83" t="s">
        <v>204</v>
      </c>
      <c r="R89" s="83" t="s">
        <v>205</v>
      </c>
      <c r="S89" s="83" t="s">
        <v>206</v>
      </c>
      <c r="T89" s="84" t="s">
        <v>207</v>
      </c>
    </row>
    <row r="90" spans="2:65" s="1" customFormat="1" ht="29.25" customHeight="1">
      <c r="B90" s="42"/>
      <c r="C90" s="88" t="s">
        <v>165</v>
      </c>
      <c r="D90" s="64"/>
      <c r="E90" s="64"/>
      <c r="F90" s="64"/>
      <c r="G90" s="64"/>
      <c r="H90" s="64"/>
      <c r="I90" s="173"/>
      <c r="J90" s="182">
        <f>BK90</f>
        <v>47405.599999999999</v>
      </c>
      <c r="K90" s="64"/>
      <c r="L90" s="62"/>
      <c r="M90" s="85"/>
      <c r="N90" s="86"/>
      <c r="O90" s="86"/>
      <c r="P90" s="183">
        <f>P91</f>
        <v>0</v>
      </c>
      <c r="Q90" s="86"/>
      <c r="R90" s="183">
        <f>R91</f>
        <v>0</v>
      </c>
      <c r="S90" s="86"/>
      <c r="T90" s="184">
        <f>T91</f>
        <v>0</v>
      </c>
      <c r="AT90" s="25" t="s">
        <v>77</v>
      </c>
      <c r="AU90" s="25" t="s">
        <v>166</v>
      </c>
      <c r="BK90" s="185">
        <f>BK91</f>
        <v>47405.599999999999</v>
      </c>
    </row>
    <row r="91" spans="2:65" s="11" customFormat="1" ht="37.35" customHeight="1">
      <c r="B91" s="186"/>
      <c r="C91" s="187"/>
      <c r="D91" s="188" t="s">
        <v>77</v>
      </c>
      <c r="E91" s="189" t="s">
        <v>358</v>
      </c>
      <c r="F91" s="189" t="s">
        <v>3594</v>
      </c>
      <c r="G91" s="187"/>
      <c r="H91" s="187"/>
      <c r="I91" s="190"/>
      <c r="J91" s="191">
        <f>BK91</f>
        <v>47405.599999999999</v>
      </c>
      <c r="K91" s="187"/>
      <c r="L91" s="192"/>
      <c r="M91" s="193"/>
      <c r="N91" s="194"/>
      <c r="O91" s="194"/>
      <c r="P91" s="195">
        <f>P92</f>
        <v>0</v>
      </c>
      <c r="Q91" s="194"/>
      <c r="R91" s="195">
        <f>R92</f>
        <v>0</v>
      </c>
      <c r="S91" s="194"/>
      <c r="T91" s="196">
        <f>T92</f>
        <v>0</v>
      </c>
      <c r="AR91" s="197" t="s">
        <v>90</v>
      </c>
      <c r="AT91" s="198" t="s">
        <v>77</v>
      </c>
      <c r="AU91" s="198" t="s">
        <v>78</v>
      </c>
      <c r="AY91" s="197" t="s">
        <v>210</v>
      </c>
      <c r="BK91" s="199">
        <f>BK92</f>
        <v>47405.599999999999</v>
      </c>
    </row>
    <row r="92" spans="2:65" s="11" customFormat="1" ht="19.899999999999999" customHeight="1">
      <c r="B92" s="186"/>
      <c r="C92" s="187"/>
      <c r="D92" s="188" t="s">
        <v>77</v>
      </c>
      <c r="E92" s="200" t="s">
        <v>2756</v>
      </c>
      <c r="F92" s="200" t="s">
        <v>3595</v>
      </c>
      <c r="G92" s="187"/>
      <c r="H92" s="187"/>
      <c r="I92" s="190"/>
      <c r="J92" s="201">
        <f>BK92</f>
        <v>47405.599999999999</v>
      </c>
      <c r="K92" s="187"/>
      <c r="L92" s="192"/>
      <c r="M92" s="193"/>
      <c r="N92" s="194"/>
      <c r="O92" s="194"/>
      <c r="P92" s="195">
        <f>P93+P99+P101+P105+P109+P117</f>
        <v>0</v>
      </c>
      <c r="Q92" s="194"/>
      <c r="R92" s="195">
        <f>R93+R99+R101+R105+R109+R117</f>
        <v>0</v>
      </c>
      <c r="S92" s="194"/>
      <c r="T92" s="196">
        <f>T93+T99+T101+T105+T109+T117</f>
        <v>0</v>
      </c>
      <c r="AR92" s="197" t="s">
        <v>90</v>
      </c>
      <c r="AT92" s="198" t="s">
        <v>77</v>
      </c>
      <c r="AU92" s="198" t="s">
        <v>83</v>
      </c>
      <c r="AY92" s="197" t="s">
        <v>210</v>
      </c>
      <c r="BK92" s="199">
        <f>BK93+BK99+BK101+BK105+BK109+BK117</f>
        <v>47405.599999999999</v>
      </c>
    </row>
    <row r="93" spans="2:65" s="11" customFormat="1" ht="14.85" customHeight="1">
      <c r="B93" s="186"/>
      <c r="C93" s="187"/>
      <c r="D93" s="188" t="s">
        <v>77</v>
      </c>
      <c r="E93" s="200" t="s">
        <v>3533</v>
      </c>
      <c r="F93" s="200" t="s">
        <v>3597</v>
      </c>
      <c r="G93" s="187"/>
      <c r="H93" s="187"/>
      <c r="I93" s="190"/>
      <c r="J93" s="201">
        <f>BK93</f>
        <v>7136.9</v>
      </c>
      <c r="K93" s="187"/>
      <c r="L93" s="192"/>
      <c r="M93" s="193"/>
      <c r="N93" s="194"/>
      <c r="O93" s="194"/>
      <c r="P93" s="195">
        <f>SUM(P94:P98)</f>
        <v>0</v>
      </c>
      <c r="Q93" s="194"/>
      <c r="R93" s="195">
        <f>SUM(R94:R98)</f>
        <v>0</v>
      </c>
      <c r="S93" s="194"/>
      <c r="T93" s="196">
        <f>SUM(T94:T98)</f>
        <v>0</v>
      </c>
      <c r="AR93" s="197" t="s">
        <v>90</v>
      </c>
      <c r="AT93" s="198" t="s">
        <v>77</v>
      </c>
      <c r="AU93" s="198" t="s">
        <v>87</v>
      </c>
      <c r="AY93" s="197" t="s">
        <v>210</v>
      </c>
      <c r="BK93" s="199">
        <f>SUM(BK94:BK98)</f>
        <v>7136.9</v>
      </c>
    </row>
    <row r="94" spans="2:65" s="1" customFormat="1" ht="16.5" customHeight="1">
      <c r="B94" s="42"/>
      <c r="C94" s="202" t="s">
        <v>83</v>
      </c>
      <c r="D94" s="202" t="s">
        <v>212</v>
      </c>
      <c r="E94" s="203" t="s">
        <v>83</v>
      </c>
      <c r="F94" s="204" t="s">
        <v>3599</v>
      </c>
      <c r="G94" s="205" t="s">
        <v>862</v>
      </c>
      <c r="H94" s="206">
        <v>1</v>
      </c>
      <c r="I94" s="207">
        <v>3413.3</v>
      </c>
      <c r="J94" s="208">
        <f>ROUND(I94*H94,2)</f>
        <v>3413.3</v>
      </c>
      <c r="K94" s="204" t="s">
        <v>24</v>
      </c>
      <c r="L94" s="62"/>
      <c r="M94" s="209" t="s">
        <v>24</v>
      </c>
      <c r="N94" s="210" t="s">
        <v>49</v>
      </c>
      <c r="O94" s="43"/>
      <c r="P94" s="211">
        <f>O94*H94</f>
        <v>0</v>
      </c>
      <c r="Q94" s="211">
        <v>0</v>
      </c>
      <c r="R94" s="211">
        <f>Q94*H94</f>
        <v>0</v>
      </c>
      <c r="S94" s="211">
        <v>0</v>
      </c>
      <c r="T94" s="212">
        <f>S94*H94</f>
        <v>0</v>
      </c>
      <c r="AR94" s="25" t="s">
        <v>570</v>
      </c>
      <c r="AT94" s="25" t="s">
        <v>212</v>
      </c>
      <c r="AU94" s="25" t="s">
        <v>90</v>
      </c>
      <c r="AY94" s="25" t="s">
        <v>210</v>
      </c>
      <c r="BE94" s="213">
        <f>IF(N94="základní",J94,0)</f>
        <v>3413.3</v>
      </c>
      <c r="BF94" s="213">
        <f>IF(N94="snížená",J94,0)</f>
        <v>0</v>
      </c>
      <c r="BG94" s="213">
        <f>IF(N94="zákl. přenesená",J94,0)</f>
        <v>0</v>
      </c>
      <c r="BH94" s="213">
        <f>IF(N94="sníž. přenesená",J94,0)</f>
        <v>0</v>
      </c>
      <c r="BI94" s="213">
        <f>IF(N94="nulová",J94,0)</f>
        <v>0</v>
      </c>
      <c r="BJ94" s="25" t="s">
        <v>83</v>
      </c>
      <c r="BK94" s="213">
        <f>ROUND(I94*H94,2)</f>
        <v>3413.3</v>
      </c>
      <c r="BL94" s="25" t="s">
        <v>570</v>
      </c>
      <c r="BM94" s="25" t="s">
        <v>3830</v>
      </c>
    </row>
    <row r="95" spans="2:65" s="1" customFormat="1" ht="16.5" customHeight="1">
      <c r="B95" s="42"/>
      <c r="C95" s="202" t="s">
        <v>87</v>
      </c>
      <c r="D95" s="202" t="s">
        <v>212</v>
      </c>
      <c r="E95" s="203" t="s">
        <v>87</v>
      </c>
      <c r="F95" s="204" t="s">
        <v>3602</v>
      </c>
      <c r="G95" s="205" t="s">
        <v>862</v>
      </c>
      <c r="H95" s="206">
        <v>1</v>
      </c>
      <c r="I95" s="207">
        <v>2129.3000000000002</v>
      </c>
      <c r="J95" s="208">
        <f>ROUND(I95*H95,2)</f>
        <v>2129.3000000000002</v>
      </c>
      <c r="K95" s="204" t="s">
        <v>24</v>
      </c>
      <c r="L95" s="62"/>
      <c r="M95" s="209" t="s">
        <v>24</v>
      </c>
      <c r="N95" s="210" t="s">
        <v>49</v>
      </c>
      <c r="O95" s="43"/>
      <c r="P95" s="211">
        <f>O95*H95</f>
        <v>0</v>
      </c>
      <c r="Q95" s="211">
        <v>0</v>
      </c>
      <c r="R95" s="211">
        <f>Q95*H95</f>
        <v>0</v>
      </c>
      <c r="S95" s="211">
        <v>0</v>
      </c>
      <c r="T95" s="212">
        <f>S95*H95</f>
        <v>0</v>
      </c>
      <c r="AR95" s="25" t="s">
        <v>570</v>
      </c>
      <c r="AT95" s="25" t="s">
        <v>212</v>
      </c>
      <c r="AU95" s="25" t="s">
        <v>90</v>
      </c>
      <c r="AY95" s="25" t="s">
        <v>210</v>
      </c>
      <c r="BE95" s="213">
        <f>IF(N95="základní",J95,0)</f>
        <v>2129.3000000000002</v>
      </c>
      <c r="BF95" s="213">
        <f>IF(N95="snížená",J95,0)</f>
        <v>0</v>
      </c>
      <c r="BG95" s="213">
        <f>IF(N95="zákl. přenesená",J95,0)</f>
        <v>0</v>
      </c>
      <c r="BH95" s="213">
        <f>IF(N95="sníž. přenesená",J95,0)</f>
        <v>0</v>
      </c>
      <c r="BI95" s="213">
        <f>IF(N95="nulová",J95,0)</f>
        <v>0</v>
      </c>
      <c r="BJ95" s="25" t="s">
        <v>83</v>
      </c>
      <c r="BK95" s="213">
        <f>ROUND(I95*H95,2)</f>
        <v>2129.3000000000002</v>
      </c>
      <c r="BL95" s="25" t="s">
        <v>570</v>
      </c>
      <c r="BM95" s="25" t="s">
        <v>3831</v>
      </c>
    </row>
    <row r="96" spans="2:65" s="1" customFormat="1" ht="16.5" customHeight="1">
      <c r="B96" s="42"/>
      <c r="C96" s="202" t="s">
        <v>90</v>
      </c>
      <c r="D96" s="202" t="s">
        <v>212</v>
      </c>
      <c r="E96" s="203" t="s">
        <v>90</v>
      </c>
      <c r="F96" s="204" t="s">
        <v>3832</v>
      </c>
      <c r="G96" s="205" t="s">
        <v>862</v>
      </c>
      <c r="H96" s="206">
        <v>1</v>
      </c>
      <c r="I96" s="207">
        <v>481.5</v>
      </c>
      <c r="J96" s="208">
        <f>ROUND(I96*H96,2)</f>
        <v>481.5</v>
      </c>
      <c r="K96" s="204" t="s">
        <v>24</v>
      </c>
      <c r="L96" s="62"/>
      <c r="M96" s="209" t="s">
        <v>24</v>
      </c>
      <c r="N96" s="210" t="s">
        <v>49</v>
      </c>
      <c r="O96" s="43"/>
      <c r="P96" s="211">
        <f>O96*H96</f>
        <v>0</v>
      </c>
      <c r="Q96" s="211">
        <v>0</v>
      </c>
      <c r="R96" s="211">
        <f>Q96*H96</f>
        <v>0</v>
      </c>
      <c r="S96" s="211">
        <v>0</v>
      </c>
      <c r="T96" s="212">
        <f>S96*H96</f>
        <v>0</v>
      </c>
      <c r="AR96" s="25" t="s">
        <v>570</v>
      </c>
      <c r="AT96" s="25" t="s">
        <v>212</v>
      </c>
      <c r="AU96" s="25" t="s">
        <v>90</v>
      </c>
      <c r="AY96" s="25" t="s">
        <v>210</v>
      </c>
      <c r="BE96" s="213">
        <f>IF(N96="základní",J96,0)</f>
        <v>481.5</v>
      </c>
      <c r="BF96" s="213">
        <f>IF(N96="snížená",J96,0)</f>
        <v>0</v>
      </c>
      <c r="BG96" s="213">
        <f>IF(N96="zákl. přenesená",J96,0)</f>
        <v>0</v>
      </c>
      <c r="BH96" s="213">
        <f>IF(N96="sníž. přenesená",J96,0)</f>
        <v>0</v>
      </c>
      <c r="BI96" s="213">
        <f>IF(N96="nulová",J96,0)</f>
        <v>0</v>
      </c>
      <c r="BJ96" s="25" t="s">
        <v>83</v>
      </c>
      <c r="BK96" s="213">
        <f>ROUND(I96*H96,2)</f>
        <v>481.5</v>
      </c>
      <c r="BL96" s="25" t="s">
        <v>570</v>
      </c>
      <c r="BM96" s="25" t="s">
        <v>3833</v>
      </c>
    </row>
    <row r="97" spans="2:65" s="1" customFormat="1" ht="16.5" customHeight="1">
      <c r="B97" s="42"/>
      <c r="C97" s="202" t="s">
        <v>93</v>
      </c>
      <c r="D97" s="202" t="s">
        <v>212</v>
      </c>
      <c r="E97" s="203" t="s">
        <v>93</v>
      </c>
      <c r="F97" s="204" t="s">
        <v>3834</v>
      </c>
      <c r="G97" s="205" t="s">
        <v>862</v>
      </c>
      <c r="H97" s="206">
        <v>1</v>
      </c>
      <c r="I97" s="207">
        <v>395.9</v>
      </c>
      <c r="J97" s="208">
        <f>ROUND(I97*H97,2)</f>
        <v>395.9</v>
      </c>
      <c r="K97" s="204" t="s">
        <v>24</v>
      </c>
      <c r="L97" s="62"/>
      <c r="M97" s="209" t="s">
        <v>24</v>
      </c>
      <c r="N97" s="210" t="s">
        <v>49</v>
      </c>
      <c r="O97" s="43"/>
      <c r="P97" s="211">
        <f>O97*H97</f>
        <v>0</v>
      </c>
      <c r="Q97" s="211">
        <v>0</v>
      </c>
      <c r="R97" s="211">
        <f>Q97*H97</f>
        <v>0</v>
      </c>
      <c r="S97" s="211">
        <v>0</v>
      </c>
      <c r="T97" s="212">
        <f>S97*H97</f>
        <v>0</v>
      </c>
      <c r="AR97" s="25" t="s">
        <v>570</v>
      </c>
      <c r="AT97" s="25" t="s">
        <v>212</v>
      </c>
      <c r="AU97" s="25" t="s">
        <v>90</v>
      </c>
      <c r="AY97" s="25" t="s">
        <v>210</v>
      </c>
      <c r="BE97" s="213">
        <f>IF(N97="základní",J97,0)</f>
        <v>395.9</v>
      </c>
      <c r="BF97" s="213">
        <f>IF(N97="snížená",J97,0)</f>
        <v>0</v>
      </c>
      <c r="BG97" s="213">
        <f>IF(N97="zákl. přenesená",J97,0)</f>
        <v>0</v>
      </c>
      <c r="BH97" s="213">
        <f>IF(N97="sníž. přenesená",J97,0)</f>
        <v>0</v>
      </c>
      <c r="BI97" s="213">
        <f>IF(N97="nulová",J97,0)</f>
        <v>0</v>
      </c>
      <c r="BJ97" s="25" t="s">
        <v>83</v>
      </c>
      <c r="BK97" s="213">
        <f>ROUND(I97*H97,2)</f>
        <v>395.9</v>
      </c>
      <c r="BL97" s="25" t="s">
        <v>570</v>
      </c>
      <c r="BM97" s="25" t="s">
        <v>3835</v>
      </c>
    </row>
    <row r="98" spans="2:65" s="1" customFormat="1" ht="16.5" customHeight="1">
      <c r="B98" s="42"/>
      <c r="C98" s="202" t="s">
        <v>96</v>
      </c>
      <c r="D98" s="202" t="s">
        <v>212</v>
      </c>
      <c r="E98" s="203" t="s">
        <v>96</v>
      </c>
      <c r="F98" s="204" t="s">
        <v>3836</v>
      </c>
      <c r="G98" s="205" t="s">
        <v>862</v>
      </c>
      <c r="H98" s="206">
        <v>1</v>
      </c>
      <c r="I98" s="207">
        <v>716.9</v>
      </c>
      <c r="J98" s="208">
        <f>ROUND(I98*H98,2)</f>
        <v>716.9</v>
      </c>
      <c r="K98" s="204" t="s">
        <v>24</v>
      </c>
      <c r="L98" s="62"/>
      <c r="M98" s="209" t="s">
        <v>24</v>
      </c>
      <c r="N98" s="210" t="s">
        <v>49</v>
      </c>
      <c r="O98" s="43"/>
      <c r="P98" s="211">
        <f>O98*H98</f>
        <v>0</v>
      </c>
      <c r="Q98" s="211">
        <v>0</v>
      </c>
      <c r="R98" s="211">
        <f>Q98*H98</f>
        <v>0</v>
      </c>
      <c r="S98" s="211">
        <v>0</v>
      </c>
      <c r="T98" s="212">
        <f>S98*H98</f>
        <v>0</v>
      </c>
      <c r="AR98" s="25" t="s">
        <v>570</v>
      </c>
      <c r="AT98" s="25" t="s">
        <v>212</v>
      </c>
      <c r="AU98" s="25" t="s">
        <v>90</v>
      </c>
      <c r="AY98" s="25" t="s">
        <v>210</v>
      </c>
      <c r="BE98" s="213">
        <f>IF(N98="základní",J98,0)</f>
        <v>716.9</v>
      </c>
      <c r="BF98" s="213">
        <f>IF(N98="snížená",J98,0)</f>
        <v>0</v>
      </c>
      <c r="BG98" s="213">
        <f>IF(N98="zákl. přenesená",J98,0)</f>
        <v>0</v>
      </c>
      <c r="BH98" s="213">
        <f>IF(N98="sníž. přenesená",J98,0)</f>
        <v>0</v>
      </c>
      <c r="BI98" s="213">
        <f>IF(N98="nulová",J98,0)</f>
        <v>0</v>
      </c>
      <c r="BJ98" s="25" t="s">
        <v>83</v>
      </c>
      <c r="BK98" s="213">
        <f>ROUND(I98*H98,2)</f>
        <v>716.9</v>
      </c>
      <c r="BL98" s="25" t="s">
        <v>570</v>
      </c>
      <c r="BM98" s="25" t="s">
        <v>3837</v>
      </c>
    </row>
    <row r="99" spans="2:65" s="11" customFormat="1" ht="22.35" customHeight="1">
      <c r="B99" s="186"/>
      <c r="C99" s="187"/>
      <c r="D99" s="188" t="s">
        <v>77</v>
      </c>
      <c r="E99" s="200" t="s">
        <v>3596</v>
      </c>
      <c r="F99" s="200" t="s">
        <v>3614</v>
      </c>
      <c r="G99" s="187"/>
      <c r="H99" s="187"/>
      <c r="I99" s="190"/>
      <c r="J99" s="201">
        <f>BK99</f>
        <v>1690</v>
      </c>
      <c r="K99" s="187"/>
      <c r="L99" s="192"/>
      <c r="M99" s="193"/>
      <c r="N99" s="194"/>
      <c r="O99" s="194"/>
      <c r="P99" s="195">
        <f>P100</f>
        <v>0</v>
      </c>
      <c r="Q99" s="194"/>
      <c r="R99" s="195">
        <f>R100</f>
        <v>0</v>
      </c>
      <c r="S99" s="194"/>
      <c r="T99" s="196">
        <f>T100</f>
        <v>0</v>
      </c>
      <c r="AR99" s="197" t="s">
        <v>90</v>
      </c>
      <c r="AT99" s="198" t="s">
        <v>77</v>
      </c>
      <c r="AU99" s="198" t="s">
        <v>87</v>
      </c>
      <c r="AY99" s="197" t="s">
        <v>210</v>
      </c>
      <c r="BK99" s="199">
        <f>BK100</f>
        <v>1690</v>
      </c>
    </row>
    <row r="100" spans="2:65" s="1" customFormat="1" ht="25.5" customHeight="1">
      <c r="B100" s="42"/>
      <c r="C100" s="202" t="s">
        <v>99</v>
      </c>
      <c r="D100" s="202" t="s">
        <v>212</v>
      </c>
      <c r="E100" s="203" t="s">
        <v>99</v>
      </c>
      <c r="F100" s="204" t="s">
        <v>3616</v>
      </c>
      <c r="G100" s="205" t="s">
        <v>862</v>
      </c>
      <c r="H100" s="206">
        <v>1</v>
      </c>
      <c r="I100" s="207">
        <v>1690</v>
      </c>
      <c r="J100" s="208">
        <f>ROUND(I100*H100,2)</f>
        <v>1690</v>
      </c>
      <c r="K100" s="204" t="s">
        <v>24</v>
      </c>
      <c r="L100" s="62"/>
      <c r="M100" s="209" t="s">
        <v>24</v>
      </c>
      <c r="N100" s="210" t="s">
        <v>49</v>
      </c>
      <c r="O100" s="43"/>
      <c r="P100" s="211">
        <f>O100*H100</f>
        <v>0</v>
      </c>
      <c r="Q100" s="211">
        <v>0</v>
      </c>
      <c r="R100" s="211">
        <f>Q100*H100</f>
        <v>0</v>
      </c>
      <c r="S100" s="211">
        <v>0</v>
      </c>
      <c r="T100" s="212">
        <f>S100*H100</f>
        <v>0</v>
      </c>
      <c r="AR100" s="25" t="s">
        <v>570</v>
      </c>
      <c r="AT100" s="25" t="s">
        <v>212</v>
      </c>
      <c r="AU100" s="25" t="s">
        <v>90</v>
      </c>
      <c r="AY100" s="25" t="s">
        <v>210</v>
      </c>
      <c r="BE100" s="213">
        <f>IF(N100="základní",J100,0)</f>
        <v>1690</v>
      </c>
      <c r="BF100" s="213">
        <f>IF(N100="snížená",J100,0)</f>
        <v>0</v>
      </c>
      <c r="BG100" s="213">
        <f>IF(N100="zákl. přenesená",J100,0)</f>
        <v>0</v>
      </c>
      <c r="BH100" s="213">
        <f>IF(N100="sníž. přenesená",J100,0)</f>
        <v>0</v>
      </c>
      <c r="BI100" s="213">
        <f>IF(N100="nulová",J100,0)</f>
        <v>0</v>
      </c>
      <c r="BJ100" s="25" t="s">
        <v>83</v>
      </c>
      <c r="BK100" s="213">
        <f>ROUND(I100*H100,2)</f>
        <v>1690</v>
      </c>
      <c r="BL100" s="25" t="s">
        <v>570</v>
      </c>
      <c r="BM100" s="25" t="s">
        <v>3838</v>
      </c>
    </row>
    <row r="101" spans="2:65" s="11" customFormat="1" ht="22.35" customHeight="1">
      <c r="B101" s="186"/>
      <c r="C101" s="187"/>
      <c r="D101" s="188" t="s">
        <v>77</v>
      </c>
      <c r="E101" s="200" t="s">
        <v>3613</v>
      </c>
      <c r="F101" s="200" t="s">
        <v>3619</v>
      </c>
      <c r="G101" s="187"/>
      <c r="H101" s="187"/>
      <c r="I101" s="190"/>
      <c r="J101" s="201">
        <f>BK101</f>
        <v>4504.7</v>
      </c>
      <c r="K101" s="187"/>
      <c r="L101" s="192"/>
      <c r="M101" s="193"/>
      <c r="N101" s="194"/>
      <c r="O101" s="194"/>
      <c r="P101" s="195">
        <f>SUM(P102:P104)</f>
        <v>0</v>
      </c>
      <c r="Q101" s="194"/>
      <c r="R101" s="195">
        <f>SUM(R102:R104)</f>
        <v>0</v>
      </c>
      <c r="S101" s="194"/>
      <c r="T101" s="196">
        <f>SUM(T102:T104)</f>
        <v>0</v>
      </c>
      <c r="AR101" s="197" t="s">
        <v>90</v>
      </c>
      <c r="AT101" s="198" t="s">
        <v>77</v>
      </c>
      <c r="AU101" s="198" t="s">
        <v>87</v>
      </c>
      <c r="AY101" s="197" t="s">
        <v>210</v>
      </c>
      <c r="BK101" s="199">
        <f>SUM(BK102:BK104)</f>
        <v>4504.7</v>
      </c>
    </row>
    <row r="102" spans="2:65" s="1" customFormat="1" ht="16.5" customHeight="1">
      <c r="B102" s="42"/>
      <c r="C102" s="202" t="s">
        <v>102</v>
      </c>
      <c r="D102" s="202" t="s">
        <v>212</v>
      </c>
      <c r="E102" s="203" t="s">
        <v>102</v>
      </c>
      <c r="F102" s="204" t="s">
        <v>3621</v>
      </c>
      <c r="G102" s="205" t="s">
        <v>862</v>
      </c>
      <c r="H102" s="206">
        <v>3</v>
      </c>
      <c r="I102" s="207">
        <v>941.6</v>
      </c>
      <c r="J102" s="208">
        <f>ROUND(I102*H102,2)</f>
        <v>2824.8</v>
      </c>
      <c r="K102" s="204" t="s">
        <v>24</v>
      </c>
      <c r="L102" s="62"/>
      <c r="M102" s="209" t="s">
        <v>24</v>
      </c>
      <c r="N102" s="210" t="s">
        <v>49</v>
      </c>
      <c r="O102" s="43"/>
      <c r="P102" s="211">
        <f>O102*H102</f>
        <v>0</v>
      </c>
      <c r="Q102" s="211">
        <v>0</v>
      </c>
      <c r="R102" s="211">
        <f>Q102*H102</f>
        <v>0</v>
      </c>
      <c r="S102" s="211">
        <v>0</v>
      </c>
      <c r="T102" s="212">
        <f>S102*H102</f>
        <v>0</v>
      </c>
      <c r="AR102" s="25" t="s">
        <v>570</v>
      </c>
      <c r="AT102" s="25" t="s">
        <v>212</v>
      </c>
      <c r="AU102" s="25" t="s">
        <v>90</v>
      </c>
      <c r="AY102" s="25" t="s">
        <v>210</v>
      </c>
      <c r="BE102" s="213">
        <f>IF(N102="základní",J102,0)</f>
        <v>2824.8</v>
      </c>
      <c r="BF102" s="213">
        <f>IF(N102="snížená",J102,0)</f>
        <v>0</v>
      </c>
      <c r="BG102" s="213">
        <f>IF(N102="zákl. přenesená",J102,0)</f>
        <v>0</v>
      </c>
      <c r="BH102" s="213">
        <f>IF(N102="sníž. přenesená",J102,0)</f>
        <v>0</v>
      </c>
      <c r="BI102" s="213">
        <f>IF(N102="nulová",J102,0)</f>
        <v>0</v>
      </c>
      <c r="BJ102" s="25" t="s">
        <v>83</v>
      </c>
      <c r="BK102" s="213">
        <f>ROUND(I102*H102,2)</f>
        <v>2824.8</v>
      </c>
      <c r="BL102" s="25" t="s">
        <v>570</v>
      </c>
      <c r="BM102" s="25" t="s">
        <v>3839</v>
      </c>
    </row>
    <row r="103" spans="2:65" s="1" customFormat="1" ht="16.5" customHeight="1">
      <c r="B103" s="42"/>
      <c r="C103" s="202" t="s">
        <v>119</v>
      </c>
      <c r="D103" s="202" t="s">
        <v>212</v>
      </c>
      <c r="E103" s="203" t="s">
        <v>119</v>
      </c>
      <c r="F103" s="204" t="s">
        <v>3624</v>
      </c>
      <c r="G103" s="205" t="s">
        <v>862</v>
      </c>
      <c r="H103" s="206">
        <v>3</v>
      </c>
      <c r="I103" s="207">
        <v>374.5</v>
      </c>
      <c r="J103" s="208">
        <f>ROUND(I103*H103,2)</f>
        <v>1123.5</v>
      </c>
      <c r="K103" s="204" t="s">
        <v>24</v>
      </c>
      <c r="L103" s="62"/>
      <c r="M103" s="209" t="s">
        <v>24</v>
      </c>
      <c r="N103" s="210" t="s">
        <v>49</v>
      </c>
      <c r="O103" s="43"/>
      <c r="P103" s="211">
        <f>O103*H103</f>
        <v>0</v>
      </c>
      <c r="Q103" s="211">
        <v>0</v>
      </c>
      <c r="R103" s="211">
        <f>Q103*H103</f>
        <v>0</v>
      </c>
      <c r="S103" s="211">
        <v>0</v>
      </c>
      <c r="T103" s="212">
        <f>S103*H103</f>
        <v>0</v>
      </c>
      <c r="AR103" s="25" t="s">
        <v>570</v>
      </c>
      <c r="AT103" s="25" t="s">
        <v>212</v>
      </c>
      <c r="AU103" s="25" t="s">
        <v>90</v>
      </c>
      <c r="AY103" s="25" t="s">
        <v>210</v>
      </c>
      <c r="BE103" s="213">
        <f>IF(N103="základní",J103,0)</f>
        <v>1123.5</v>
      </c>
      <c r="BF103" s="213">
        <f>IF(N103="snížená",J103,0)</f>
        <v>0</v>
      </c>
      <c r="BG103" s="213">
        <f>IF(N103="zákl. přenesená",J103,0)</f>
        <v>0</v>
      </c>
      <c r="BH103" s="213">
        <f>IF(N103="sníž. přenesená",J103,0)</f>
        <v>0</v>
      </c>
      <c r="BI103" s="213">
        <f>IF(N103="nulová",J103,0)</f>
        <v>0</v>
      </c>
      <c r="BJ103" s="25" t="s">
        <v>83</v>
      </c>
      <c r="BK103" s="213">
        <f>ROUND(I103*H103,2)</f>
        <v>1123.5</v>
      </c>
      <c r="BL103" s="25" t="s">
        <v>570</v>
      </c>
      <c r="BM103" s="25" t="s">
        <v>3840</v>
      </c>
    </row>
    <row r="104" spans="2:65" s="1" customFormat="1" ht="16.5" customHeight="1">
      <c r="B104" s="42"/>
      <c r="C104" s="202" t="s">
        <v>122</v>
      </c>
      <c r="D104" s="202" t="s">
        <v>212</v>
      </c>
      <c r="E104" s="203" t="s">
        <v>122</v>
      </c>
      <c r="F104" s="204" t="s">
        <v>3627</v>
      </c>
      <c r="G104" s="205" t="s">
        <v>862</v>
      </c>
      <c r="H104" s="206">
        <v>1</v>
      </c>
      <c r="I104" s="207">
        <v>556.4</v>
      </c>
      <c r="J104" s="208">
        <f>ROUND(I104*H104,2)</f>
        <v>556.4</v>
      </c>
      <c r="K104" s="204" t="s">
        <v>24</v>
      </c>
      <c r="L104" s="62"/>
      <c r="M104" s="209" t="s">
        <v>24</v>
      </c>
      <c r="N104" s="210" t="s">
        <v>49</v>
      </c>
      <c r="O104" s="43"/>
      <c r="P104" s="211">
        <f>O104*H104</f>
        <v>0</v>
      </c>
      <c r="Q104" s="211">
        <v>0</v>
      </c>
      <c r="R104" s="211">
        <f>Q104*H104</f>
        <v>0</v>
      </c>
      <c r="S104" s="211">
        <v>0</v>
      </c>
      <c r="T104" s="212">
        <f>S104*H104</f>
        <v>0</v>
      </c>
      <c r="AR104" s="25" t="s">
        <v>570</v>
      </c>
      <c r="AT104" s="25" t="s">
        <v>212</v>
      </c>
      <c r="AU104" s="25" t="s">
        <v>90</v>
      </c>
      <c r="AY104" s="25" t="s">
        <v>210</v>
      </c>
      <c r="BE104" s="213">
        <f>IF(N104="základní",J104,0)</f>
        <v>556.4</v>
      </c>
      <c r="BF104" s="213">
        <f>IF(N104="snížená",J104,0)</f>
        <v>0</v>
      </c>
      <c r="BG104" s="213">
        <f>IF(N104="zákl. přenesená",J104,0)</f>
        <v>0</v>
      </c>
      <c r="BH104" s="213">
        <f>IF(N104="sníž. přenesená",J104,0)</f>
        <v>0</v>
      </c>
      <c r="BI104" s="213">
        <f>IF(N104="nulová",J104,0)</f>
        <v>0</v>
      </c>
      <c r="BJ104" s="25" t="s">
        <v>83</v>
      </c>
      <c r="BK104" s="213">
        <f>ROUND(I104*H104,2)</f>
        <v>556.4</v>
      </c>
      <c r="BL104" s="25" t="s">
        <v>570</v>
      </c>
      <c r="BM104" s="25" t="s">
        <v>3841</v>
      </c>
    </row>
    <row r="105" spans="2:65" s="11" customFormat="1" ht="22.35" customHeight="1">
      <c r="B105" s="186"/>
      <c r="C105" s="187"/>
      <c r="D105" s="188" t="s">
        <v>77</v>
      </c>
      <c r="E105" s="200" t="s">
        <v>3618</v>
      </c>
      <c r="F105" s="200" t="s">
        <v>3630</v>
      </c>
      <c r="G105" s="187"/>
      <c r="H105" s="187"/>
      <c r="I105" s="190"/>
      <c r="J105" s="201">
        <f>BK105</f>
        <v>5358</v>
      </c>
      <c r="K105" s="187"/>
      <c r="L105" s="192"/>
      <c r="M105" s="193"/>
      <c r="N105" s="194"/>
      <c r="O105" s="194"/>
      <c r="P105" s="195">
        <f>SUM(P106:P108)</f>
        <v>0</v>
      </c>
      <c r="Q105" s="194"/>
      <c r="R105" s="195">
        <f>SUM(R106:R108)</f>
        <v>0</v>
      </c>
      <c r="S105" s="194"/>
      <c r="T105" s="196">
        <f>SUM(T106:T108)</f>
        <v>0</v>
      </c>
      <c r="AR105" s="197" t="s">
        <v>90</v>
      </c>
      <c r="AT105" s="198" t="s">
        <v>77</v>
      </c>
      <c r="AU105" s="198" t="s">
        <v>87</v>
      </c>
      <c r="AY105" s="197" t="s">
        <v>210</v>
      </c>
      <c r="BK105" s="199">
        <f>SUM(BK106:BK108)</f>
        <v>5358</v>
      </c>
    </row>
    <row r="106" spans="2:65" s="1" customFormat="1" ht="16.5" customHeight="1">
      <c r="B106" s="42"/>
      <c r="C106" s="202" t="s">
        <v>125</v>
      </c>
      <c r="D106" s="202" t="s">
        <v>212</v>
      </c>
      <c r="E106" s="203" t="s">
        <v>125</v>
      </c>
      <c r="F106" s="204" t="s">
        <v>3632</v>
      </c>
      <c r="G106" s="205" t="s">
        <v>295</v>
      </c>
      <c r="H106" s="206">
        <v>100</v>
      </c>
      <c r="I106" s="207">
        <v>37.5</v>
      </c>
      <c r="J106" s="208">
        <f>ROUND(I106*H106,2)</f>
        <v>3750</v>
      </c>
      <c r="K106" s="204" t="s">
        <v>24</v>
      </c>
      <c r="L106" s="62"/>
      <c r="M106" s="209" t="s">
        <v>24</v>
      </c>
      <c r="N106" s="210" t="s">
        <v>49</v>
      </c>
      <c r="O106" s="43"/>
      <c r="P106" s="211">
        <f>O106*H106</f>
        <v>0</v>
      </c>
      <c r="Q106" s="211">
        <v>0</v>
      </c>
      <c r="R106" s="211">
        <f>Q106*H106</f>
        <v>0</v>
      </c>
      <c r="S106" s="211">
        <v>0</v>
      </c>
      <c r="T106" s="212">
        <f>S106*H106</f>
        <v>0</v>
      </c>
      <c r="AR106" s="25" t="s">
        <v>570</v>
      </c>
      <c r="AT106" s="25" t="s">
        <v>212</v>
      </c>
      <c r="AU106" s="25" t="s">
        <v>90</v>
      </c>
      <c r="AY106" s="25" t="s">
        <v>210</v>
      </c>
      <c r="BE106" s="213">
        <f>IF(N106="základní",J106,0)</f>
        <v>3750</v>
      </c>
      <c r="BF106" s="213">
        <f>IF(N106="snížená",J106,0)</f>
        <v>0</v>
      </c>
      <c r="BG106" s="213">
        <f>IF(N106="zákl. přenesená",J106,0)</f>
        <v>0</v>
      </c>
      <c r="BH106" s="213">
        <f>IF(N106="sníž. přenesená",J106,0)</f>
        <v>0</v>
      </c>
      <c r="BI106" s="213">
        <f>IF(N106="nulová",J106,0)</f>
        <v>0</v>
      </c>
      <c r="BJ106" s="25" t="s">
        <v>83</v>
      </c>
      <c r="BK106" s="213">
        <f>ROUND(I106*H106,2)</f>
        <v>3750</v>
      </c>
      <c r="BL106" s="25" t="s">
        <v>570</v>
      </c>
      <c r="BM106" s="25" t="s">
        <v>3842</v>
      </c>
    </row>
    <row r="107" spans="2:65" s="1" customFormat="1" ht="16.5" customHeight="1">
      <c r="B107" s="42"/>
      <c r="C107" s="202" t="s">
        <v>128</v>
      </c>
      <c r="D107" s="202" t="s">
        <v>212</v>
      </c>
      <c r="E107" s="203" t="s">
        <v>128</v>
      </c>
      <c r="F107" s="204" t="s">
        <v>3635</v>
      </c>
      <c r="G107" s="205" t="s">
        <v>295</v>
      </c>
      <c r="H107" s="206">
        <v>50</v>
      </c>
      <c r="I107" s="207">
        <v>22.5</v>
      </c>
      <c r="J107" s="208">
        <f>ROUND(I107*H107,2)</f>
        <v>1125</v>
      </c>
      <c r="K107" s="204" t="s">
        <v>24</v>
      </c>
      <c r="L107" s="62"/>
      <c r="M107" s="209" t="s">
        <v>24</v>
      </c>
      <c r="N107" s="210" t="s">
        <v>49</v>
      </c>
      <c r="O107" s="43"/>
      <c r="P107" s="211">
        <f>O107*H107</f>
        <v>0</v>
      </c>
      <c r="Q107" s="211">
        <v>0</v>
      </c>
      <c r="R107" s="211">
        <f>Q107*H107</f>
        <v>0</v>
      </c>
      <c r="S107" s="211">
        <v>0</v>
      </c>
      <c r="T107" s="212">
        <f>S107*H107</f>
        <v>0</v>
      </c>
      <c r="AR107" s="25" t="s">
        <v>570</v>
      </c>
      <c r="AT107" s="25" t="s">
        <v>212</v>
      </c>
      <c r="AU107" s="25" t="s">
        <v>90</v>
      </c>
      <c r="AY107" s="25" t="s">
        <v>210</v>
      </c>
      <c r="BE107" s="213">
        <f>IF(N107="základní",J107,0)</f>
        <v>1125</v>
      </c>
      <c r="BF107" s="213">
        <f>IF(N107="snížená",J107,0)</f>
        <v>0</v>
      </c>
      <c r="BG107" s="213">
        <f>IF(N107="zákl. přenesená",J107,0)</f>
        <v>0</v>
      </c>
      <c r="BH107" s="213">
        <f>IF(N107="sníž. přenesená",J107,0)</f>
        <v>0</v>
      </c>
      <c r="BI107" s="213">
        <f>IF(N107="nulová",J107,0)</f>
        <v>0</v>
      </c>
      <c r="BJ107" s="25" t="s">
        <v>83</v>
      </c>
      <c r="BK107" s="213">
        <f>ROUND(I107*H107,2)</f>
        <v>1125</v>
      </c>
      <c r="BL107" s="25" t="s">
        <v>570</v>
      </c>
      <c r="BM107" s="25" t="s">
        <v>3843</v>
      </c>
    </row>
    <row r="108" spans="2:65" s="1" customFormat="1" ht="16.5" customHeight="1">
      <c r="B108" s="42"/>
      <c r="C108" s="202" t="s">
        <v>131</v>
      </c>
      <c r="D108" s="202" t="s">
        <v>212</v>
      </c>
      <c r="E108" s="203" t="s">
        <v>131</v>
      </c>
      <c r="F108" s="204" t="s">
        <v>3638</v>
      </c>
      <c r="G108" s="205" t="s">
        <v>295</v>
      </c>
      <c r="H108" s="206">
        <v>30</v>
      </c>
      <c r="I108" s="207">
        <v>16.100000000000001</v>
      </c>
      <c r="J108" s="208">
        <f>ROUND(I108*H108,2)</f>
        <v>483</v>
      </c>
      <c r="K108" s="204" t="s">
        <v>24</v>
      </c>
      <c r="L108" s="62"/>
      <c r="M108" s="209" t="s">
        <v>24</v>
      </c>
      <c r="N108" s="210" t="s">
        <v>49</v>
      </c>
      <c r="O108" s="43"/>
      <c r="P108" s="211">
        <f>O108*H108</f>
        <v>0</v>
      </c>
      <c r="Q108" s="211">
        <v>0</v>
      </c>
      <c r="R108" s="211">
        <f>Q108*H108</f>
        <v>0</v>
      </c>
      <c r="S108" s="211">
        <v>0</v>
      </c>
      <c r="T108" s="212">
        <f>S108*H108</f>
        <v>0</v>
      </c>
      <c r="AR108" s="25" t="s">
        <v>570</v>
      </c>
      <c r="AT108" s="25" t="s">
        <v>212</v>
      </c>
      <c r="AU108" s="25" t="s">
        <v>90</v>
      </c>
      <c r="AY108" s="25" t="s">
        <v>210</v>
      </c>
      <c r="BE108" s="213">
        <f>IF(N108="základní",J108,0)</f>
        <v>483</v>
      </c>
      <c r="BF108" s="213">
        <f>IF(N108="snížená",J108,0)</f>
        <v>0</v>
      </c>
      <c r="BG108" s="213">
        <f>IF(N108="zákl. přenesená",J108,0)</f>
        <v>0</v>
      </c>
      <c r="BH108" s="213">
        <f>IF(N108="sníž. přenesená",J108,0)</f>
        <v>0</v>
      </c>
      <c r="BI108" s="213">
        <f>IF(N108="nulová",J108,0)</f>
        <v>0</v>
      </c>
      <c r="BJ108" s="25" t="s">
        <v>83</v>
      </c>
      <c r="BK108" s="213">
        <f>ROUND(I108*H108,2)</f>
        <v>483</v>
      </c>
      <c r="BL108" s="25" t="s">
        <v>570</v>
      </c>
      <c r="BM108" s="25" t="s">
        <v>3844</v>
      </c>
    </row>
    <row r="109" spans="2:65" s="11" customFormat="1" ht="22.35" customHeight="1">
      <c r="B109" s="186"/>
      <c r="C109" s="187"/>
      <c r="D109" s="188" t="s">
        <v>77</v>
      </c>
      <c r="E109" s="200" t="s">
        <v>3629</v>
      </c>
      <c r="F109" s="200" t="s">
        <v>3641</v>
      </c>
      <c r="G109" s="187"/>
      <c r="H109" s="187"/>
      <c r="I109" s="190"/>
      <c r="J109" s="201">
        <f>BK109</f>
        <v>7851</v>
      </c>
      <c r="K109" s="187"/>
      <c r="L109" s="192"/>
      <c r="M109" s="193"/>
      <c r="N109" s="194"/>
      <c r="O109" s="194"/>
      <c r="P109" s="195">
        <f>SUM(P110:P116)</f>
        <v>0</v>
      </c>
      <c r="Q109" s="194"/>
      <c r="R109" s="195">
        <f>SUM(R110:R116)</f>
        <v>0</v>
      </c>
      <c r="S109" s="194"/>
      <c r="T109" s="196">
        <f>SUM(T110:T116)</f>
        <v>0</v>
      </c>
      <c r="AR109" s="197" t="s">
        <v>90</v>
      </c>
      <c r="AT109" s="198" t="s">
        <v>77</v>
      </c>
      <c r="AU109" s="198" t="s">
        <v>87</v>
      </c>
      <c r="AY109" s="197" t="s">
        <v>210</v>
      </c>
      <c r="BK109" s="199">
        <f>SUM(BK110:BK116)</f>
        <v>7851</v>
      </c>
    </row>
    <row r="110" spans="2:65" s="1" customFormat="1" ht="16.5" customHeight="1">
      <c r="B110" s="42"/>
      <c r="C110" s="202" t="s">
        <v>134</v>
      </c>
      <c r="D110" s="202" t="s">
        <v>212</v>
      </c>
      <c r="E110" s="203" t="s">
        <v>134</v>
      </c>
      <c r="F110" s="204" t="s">
        <v>3643</v>
      </c>
      <c r="G110" s="205" t="s">
        <v>295</v>
      </c>
      <c r="H110" s="206">
        <v>60</v>
      </c>
      <c r="I110" s="207">
        <v>26.8</v>
      </c>
      <c r="J110" s="208">
        <f t="shared" ref="J110:J116" si="0">ROUND(I110*H110,2)</f>
        <v>1608</v>
      </c>
      <c r="K110" s="204" t="s">
        <v>24</v>
      </c>
      <c r="L110" s="62"/>
      <c r="M110" s="209" t="s">
        <v>24</v>
      </c>
      <c r="N110" s="210" t="s">
        <v>49</v>
      </c>
      <c r="O110" s="43"/>
      <c r="P110" s="211">
        <f t="shared" ref="P110:P116" si="1">O110*H110</f>
        <v>0</v>
      </c>
      <c r="Q110" s="211">
        <v>0</v>
      </c>
      <c r="R110" s="211">
        <f t="shared" ref="R110:R116" si="2">Q110*H110</f>
        <v>0</v>
      </c>
      <c r="S110" s="211">
        <v>0</v>
      </c>
      <c r="T110" s="212">
        <f t="shared" ref="T110:T116" si="3">S110*H110</f>
        <v>0</v>
      </c>
      <c r="AR110" s="25" t="s">
        <v>570</v>
      </c>
      <c r="AT110" s="25" t="s">
        <v>212</v>
      </c>
      <c r="AU110" s="25" t="s">
        <v>90</v>
      </c>
      <c r="AY110" s="25" t="s">
        <v>210</v>
      </c>
      <c r="BE110" s="213">
        <f t="shared" ref="BE110:BE116" si="4">IF(N110="základní",J110,0)</f>
        <v>1608</v>
      </c>
      <c r="BF110" s="213">
        <f t="shared" ref="BF110:BF116" si="5">IF(N110="snížená",J110,0)</f>
        <v>0</v>
      </c>
      <c r="BG110" s="213">
        <f t="shared" ref="BG110:BG116" si="6">IF(N110="zákl. přenesená",J110,0)</f>
        <v>0</v>
      </c>
      <c r="BH110" s="213">
        <f t="shared" ref="BH110:BH116" si="7">IF(N110="sníž. přenesená",J110,0)</f>
        <v>0</v>
      </c>
      <c r="BI110" s="213">
        <f t="shared" ref="BI110:BI116" si="8">IF(N110="nulová",J110,0)</f>
        <v>0</v>
      </c>
      <c r="BJ110" s="25" t="s">
        <v>83</v>
      </c>
      <c r="BK110" s="213">
        <f t="shared" ref="BK110:BK116" si="9">ROUND(I110*H110,2)</f>
        <v>1608</v>
      </c>
      <c r="BL110" s="25" t="s">
        <v>570</v>
      </c>
      <c r="BM110" s="25" t="s">
        <v>3845</v>
      </c>
    </row>
    <row r="111" spans="2:65" s="1" customFormat="1" ht="16.5" customHeight="1">
      <c r="B111" s="42"/>
      <c r="C111" s="202" t="s">
        <v>137</v>
      </c>
      <c r="D111" s="202" t="s">
        <v>212</v>
      </c>
      <c r="E111" s="203" t="s">
        <v>137</v>
      </c>
      <c r="F111" s="204" t="s">
        <v>3646</v>
      </c>
      <c r="G111" s="205" t="s">
        <v>295</v>
      </c>
      <c r="H111" s="206">
        <v>35</v>
      </c>
      <c r="I111" s="207">
        <v>17.100000000000001</v>
      </c>
      <c r="J111" s="208">
        <f t="shared" si="0"/>
        <v>598.5</v>
      </c>
      <c r="K111" s="204" t="s">
        <v>24</v>
      </c>
      <c r="L111" s="62"/>
      <c r="M111" s="209" t="s">
        <v>24</v>
      </c>
      <c r="N111" s="210" t="s">
        <v>49</v>
      </c>
      <c r="O111" s="43"/>
      <c r="P111" s="211">
        <f t="shared" si="1"/>
        <v>0</v>
      </c>
      <c r="Q111" s="211">
        <v>0</v>
      </c>
      <c r="R111" s="211">
        <f t="shared" si="2"/>
        <v>0</v>
      </c>
      <c r="S111" s="211">
        <v>0</v>
      </c>
      <c r="T111" s="212">
        <f t="shared" si="3"/>
        <v>0</v>
      </c>
      <c r="AR111" s="25" t="s">
        <v>570</v>
      </c>
      <c r="AT111" s="25" t="s">
        <v>212</v>
      </c>
      <c r="AU111" s="25" t="s">
        <v>90</v>
      </c>
      <c r="AY111" s="25" t="s">
        <v>210</v>
      </c>
      <c r="BE111" s="213">
        <f t="shared" si="4"/>
        <v>598.5</v>
      </c>
      <c r="BF111" s="213">
        <f t="shared" si="5"/>
        <v>0</v>
      </c>
      <c r="BG111" s="213">
        <f t="shared" si="6"/>
        <v>0</v>
      </c>
      <c r="BH111" s="213">
        <f t="shared" si="7"/>
        <v>0</v>
      </c>
      <c r="BI111" s="213">
        <f t="shared" si="8"/>
        <v>0</v>
      </c>
      <c r="BJ111" s="25" t="s">
        <v>83</v>
      </c>
      <c r="BK111" s="213">
        <f t="shared" si="9"/>
        <v>598.5</v>
      </c>
      <c r="BL111" s="25" t="s">
        <v>570</v>
      </c>
      <c r="BM111" s="25" t="s">
        <v>3846</v>
      </c>
    </row>
    <row r="112" spans="2:65" s="1" customFormat="1" ht="25.5" customHeight="1">
      <c r="B112" s="42"/>
      <c r="C112" s="202" t="s">
        <v>10</v>
      </c>
      <c r="D112" s="202" t="s">
        <v>212</v>
      </c>
      <c r="E112" s="203" t="s">
        <v>10</v>
      </c>
      <c r="F112" s="204" t="s">
        <v>3649</v>
      </c>
      <c r="G112" s="205" t="s">
        <v>862</v>
      </c>
      <c r="H112" s="206">
        <v>10</v>
      </c>
      <c r="I112" s="207">
        <v>342.4</v>
      </c>
      <c r="J112" s="208">
        <f t="shared" si="0"/>
        <v>3424</v>
      </c>
      <c r="K112" s="204" t="s">
        <v>24</v>
      </c>
      <c r="L112" s="62"/>
      <c r="M112" s="209" t="s">
        <v>24</v>
      </c>
      <c r="N112" s="210" t="s">
        <v>49</v>
      </c>
      <c r="O112" s="43"/>
      <c r="P112" s="211">
        <f t="shared" si="1"/>
        <v>0</v>
      </c>
      <c r="Q112" s="211">
        <v>0</v>
      </c>
      <c r="R112" s="211">
        <f t="shared" si="2"/>
        <v>0</v>
      </c>
      <c r="S112" s="211">
        <v>0</v>
      </c>
      <c r="T112" s="212">
        <f t="shared" si="3"/>
        <v>0</v>
      </c>
      <c r="AR112" s="25" t="s">
        <v>570</v>
      </c>
      <c r="AT112" s="25" t="s">
        <v>212</v>
      </c>
      <c r="AU112" s="25" t="s">
        <v>90</v>
      </c>
      <c r="AY112" s="25" t="s">
        <v>210</v>
      </c>
      <c r="BE112" s="213">
        <f t="shared" si="4"/>
        <v>3424</v>
      </c>
      <c r="BF112" s="213">
        <f t="shared" si="5"/>
        <v>0</v>
      </c>
      <c r="BG112" s="213">
        <f t="shared" si="6"/>
        <v>0</v>
      </c>
      <c r="BH112" s="213">
        <f t="shared" si="7"/>
        <v>0</v>
      </c>
      <c r="BI112" s="213">
        <f t="shared" si="8"/>
        <v>0</v>
      </c>
      <c r="BJ112" s="25" t="s">
        <v>83</v>
      </c>
      <c r="BK112" s="213">
        <f t="shared" si="9"/>
        <v>3424</v>
      </c>
      <c r="BL112" s="25" t="s">
        <v>570</v>
      </c>
      <c r="BM112" s="25" t="s">
        <v>3847</v>
      </c>
    </row>
    <row r="113" spans="2:65" s="1" customFormat="1" ht="16.5" customHeight="1">
      <c r="B113" s="42"/>
      <c r="C113" s="202" t="s">
        <v>142</v>
      </c>
      <c r="D113" s="202" t="s">
        <v>212</v>
      </c>
      <c r="E113" s="203" t="s">
        <v>142</v>
      </c>
      <c r="F113" s="204" t="s">
        <v>3652</v>
      </c>
      <c r="G113" s="205" t="s">
        <v>862</v>
      </c>
      <c r="H113" s="206">
        <v>5</v>
      </c>
      <c r="I113" s="207">
        <v>299.60000000000002</v>
      </c>
      <c r="J113" s="208">
        <f t="shared" si="0"/>
        <v>1498</v>
      </c>
      <c r="K113" s="204" t="s">
        <v>24</v>
      </c>
      <c r="L113" s="62"/>
      <c r="M113" s="209" t="s">
        <v>24</v>
      </c>
      <c r="N113" s="210" t="s">
        <v>49</v>
      </c>
      <c r="O113" s="43"/>
      <c r="P113" s="211">
        <f t="shared" si="1"/>
        <v>0</v>
      </c>
      <c r="Q113" s="211">
        <v>0</v>
      </c>
      <c r="R113" s="211">
        <f t="shared" si="2"/>
        <v>0</v>
      </c>
      <c r="S113" s="211">
        <v>0</v>
      </c>
      <c r="T113" s="212">
        <f t="shared" si="3"/>
        <v>0</v>
      </c>
      <c r="AR113" s="25" t="s">
        <v>570</v>
      </c>
      <c r="AT113" s="25" t="s">
        <v>212</v>
      </c>
      <c r="AU113" s="25" t="s">
        <v>90</v>
      </c>
      <c r="AY113" s="25" t="s">
        <v>210</v>
      </c>
      <c r="BE113" s="213">
        <f t="shared" si="4"/>
        <v>1498</v>
      </c>
      <c r="BF113" s="213">
        <f t="shared" si="5"/>
        <v>0</v>
      </c>
      <c r="BG113" s="213">
        <f t="shared" si="6"/>
        <v>0</v>
      </c>
      <c r="BH113" s="213">
        <f t="shared" si="7"/>
        <v>0</v>
      </c>
      <c r="BI113" s="213">
        <f t="shared" si="8"/>
        <v>0</v>
      </c>
      <c r="BJ113" s="25" t="s">
        <v>83</v>
      </c>
      <c r="BK113" s="213">
        <f t="shared" si="9"/>
        <v>1498</v>
      </c>
      <c r="BL113" s="25" t="s">
        <v>570</v>
      </c>
      <c r="BM113" s="25" t="s">
        <v>3848</v>
      </c>
    </row>
    <row r="114" spans="2:65" s="1" customFormat="1" ht="16.5" customHeight="1">
      <c r="B114" s="42"/>
      <c r="C114" s="202" t="s">
        <v>145</v>
      </c>
      <c r="D114" s="202" t="s">
        <v>212</v>
      </c>
      <c r="E114" s="203" t="s">
        <v>145</v>
      </c>
      <c r="F114" s="204" t="s">
        <v>3655</v>
      </c>
      <c r="G114" s="205" t="s">
        <v>862</v>
      </c>
      <c r="H114" s="206">
        <v>5</v>
      </c>
      <c r="I114" s="207">
        <v>37.5</v>
      </c>
      <c r="J114" s="208">
        <f t="shared" si="0"/>
        <v>187.5</v>
      </c>
      <c r="K114" s="204" t="s">
        <v>24</v>
      </c>
      <c r="L114" s="62"/>
      <c r="M114" s="209" t="s">
        <v>24</v>
      </c>
      <c r="N114" s="210" t="s">
        <v>49</v>
      </c>
      <c r="O114" s="43"/>
      <c r="P114" s="211">
        <f t="shared" si="1"/>
        <v>0</v>
      </c>
      <c r="Q114" s="211">
        <v>0</v>
      </c>
      <c r="R114" s="211">
        <f t="shared" si="2"/>
        <v>0</v>
      </c>
      <c r="S114" s="211">
        <v>0</v>
      </c>
      <c r="T114" s="212">
        <f t="shared" si="3"/>
        <v>0</v>
      </c>
      <c r="AR114" s="25" t="s">
        <v>570</v>
      </c>
      <c r="AT114" s="25" t="s">
        <v>212</v>
      </c>
      <c r="AU114" s="25" t="s">
        <v>90</v>
      </c>
      <c r="AY114" s="25" t="s">
        <v>210</v>
      </c>
      <c r="BE114" s="213">
        <f t="shared" si="4"/>
        <v>187.5</v>
      </c>
      <c r="BF114" s="213">
        <f t="shared" si="5"/>
        <v>0</v>
      </c>
      <c r="BG114" s="213">
        <f t="shared" si="6"/>
        <v>0</v>
      </c>
      <c r="BH114" s="213">
        <f t="shared" si="7"/>
        <v>0</v>
      </c>
      <c r="BI114" s="213">
        <f t="shared" si="8"/>
        <v>0</v>
      </c>
      <c r="BJ114" s="25" t="s">
        <v>83</v>
      </c>
      <c r="BK114" s="213">
        <f t="shared" si="9"/>
        <v>187.5</v>
      </c>
      <c r="BL114" s="25" t="s">
        <v>570</v>
      </c>
      <c r="BM114" s="25" t="s">
        <v>3849</v>
      </c>
    </row>
    <row r="115" spans="2:65" s="1" customFormat="1" ht="16.5" customHeight="1">
      <c r="B115" s="42"/>
      <c r="C115" s="202" t="s">
        <v>311</v>
      </c>
      <c r="D115" s="202" t="s">
        <v>212</v>
      </c>
      <c r="E115" s="203" t="s">
        <v>311</v>
      </c>
      <c r="F115" s="204" t="s">
        <v>3658</v>
      </c>
      <c r="G115" s="205" t="s">
        <v>295</v>
      </c>
      <c r="H115" s="206">
        <v>5</v>
      </c>
      <c r="I115" s="207">
        <v>64.2</v>
      </c>
      <c r="J115" s="208">
        <f t="shared" si="0"/>
        <v>321</v>
      </c>
      <c r="K115" s="204" t="s">
        <v>24</v>
      </c>
      <c r="L115" s="62"/>
      <c r="M115" s="209" t="s">
        <v>24</v>
      </c>
      <c r="N115" s="210" t="s">
        <v>49</v>
      </c>
      <c r="O115" s="43"/>
      <c r="P115" s="211">
        <f t="shared" si="1"/>
        <v>0</v>
      </c>
      <c r="Q115" s="211">
        <v>0</v>
      </c>
      <c r="R115" s="211">
        <f t="shared" si="2"/>
        <v>0</v>
      </c>
      <c r="S115" s="211">
        <v>0</v>
      </c>
      <c r="T115" s="212">
        <f t="shared" si="3"/>
        <v>0</v>
      </c>
      <c r="AR115" s="25" t="s">
        <v>570</v>
      </c>
      <c r="AT115" s="25" t="s">
        <v>212</v>
      </c>
      <c r="AU115" s="25" t="s">
        <v>90</v>
      </c>
      <c r="AY115" s="25" t="s">
        <v>210</v>
      </c>
      <c r="BE115" s="213">
        <f t="shared" si="4"/>
        <v>321</v>
      </c>
      <c r="BF115" s="213">
        <f t="shared" si="5"/>
        <v>0</v>
      </c>
      <c r="BG115" s="213">
        <f t="shared" si="6"/>
        <v>0</v>
      </c>
      <c r="BH115" s="213">
        <f t="shared" si="7"/>
        <v>0</v>
      </c>
      <c r="BI115" s="213">
        <f t="shared" si="8"/>
        <v>0</v>
      </c>
      <c r="BJ115" s="25" t="s">
        <v>83</v>
      </c>
      <c r="BK115" s="213">
        <f t="shared" si="9"/>
        <v>321</v>
      </c>
      <c r="BL115" s="25" t="s">
        <v>570</v>
      </c>
      <c r="BM115" s="25" t="s">
        <v>3850</v>
      </c>
    </row>
    <row r="116" spans="2:65" s="1" customFormat="1" ht="16.5" customHeight="1">
      <c r="B116" s="42"/>
      <c r="C116" s="202" t="s">
        <v>316</v>
      </c>
      <c r="D116" s="202" t="s">
        <v>212</v>
      </c>
      <c r="E116" s="203" t="s">
        <v>316</v>
      </c>
      <c r="F116" s="204" t="s">
        <v>3661</v>
      </c>
      <c r="G116" s="205" t="s">
        <v>295</v>
      </c>
      <c r="H116" s="206">
        <v>5</v>
      </c>
      <c r="I116" s="207">
        <v>42.8</v>
      </c>
      <c r="J116" s="208">
        <f t="shared" si="0"/>
        <v>214</v>
      </c>
      <c r="K116" s="204" t="s">
        <v>24</v>
      </c>
      <c r="L116" s="62"/>
      <c r="M116" s="209" t="s">
        <v>24</v>
      </c>
      <c r="N116" s="210" t="s">
        <v>49</v>
      </c>
      <c r="O116" s="43"/>
      <c r="P116" s="211">
        <f t="shared" si="1"/>
        <v>0</v>
      </c>
      <c r="Q116" s="211">
        <v>0</v>
      </c>
      <c r="R116" s="211">
        <f t="shared" si="2"/>
        <v>0</v>
      </c>
      <c r="S116" s="211">
        <v>0</v>
      </c>
      <c r="T116" s="212">
        <f t="shared" si="3"/>
        <v>0</v>
      </c>
      <c r="AR116" s="25" t="s">
        <v>570</v>
      </c>
      <c r="AT116" s="25" t="s">
        <v>212</v>
      </c>
      <c r="AU116" s="25" t="s">
        <v>90</v>
      </c>
      <c r="AY116" s="25" t="s">
        <v>210</v>
      </c>
      <c r="BE116" s="213">
        <f t="shared" si="4"/>
        <v>214</v>
      </c>
      <c r="BF116" s="213">
        <f t="shared" si="5"/>
        <v>0</v>
      </c>
      <c r="BG116" s="213">
        <f t="shared" si="6"/>
        <v>0</v>
      </c>
      <c r="BH116" s="213">
        <f t="shared" si="7"/>
        <v>0</v>
      </c>
      <c r="BI116" s="213">
        <f t="shared" si="8"/>
        <v>0</v>
      </c>
      <c r="BJ116" s="25" t="s">
        <v>83</v>
      </c>
      <c r="BK116" s="213">
        <f t="shared" si="9"/>
        <v>214</v>
      </c>
      <c r="BL116" s="25" t="s">
        <v>570</v>
      </c>
      <c r="BM116" s="25" t="s">
        <v>3851</v>
      </c>
    </row>
    <row r="117" spans="2:65" s="11" customFormat="1" ht="22.35" customHeight="1">
      <c r="B117" s="186"/>
      <c r="C117" s="187"/>
      <c r="D117" s="188" t="s">
        <v>77</v>
      </c>
      <c r="E117" s="200" t="s">
        <v>3640</v>
      </c>
      <c r="F117" s="200" t="s">
        <v>3664</v>
      </c>
      <c r="G117" s="187"/>
      <c r="H117" s="187"/>
      <c r="I117" s="190"/>
      <c r="J117" s="201">
        <f>BK117</f>
        <v>20865</v>
      </c>
      <c r="K117" s="187"/>
      <c r="L117" s="192"/>
      <c r="M117" s="193"/>
      <c r="N117" s="194"/>
      <c r="O117" s="194"/>
      <c r="P117" s="195">
        <f>SUM(P118:P123)</f>
        <v>0</v>
      </c>
      <c r="Q117" s="194"/>
      <c r="R117" s="195">
        <f>SUM(R118:R123)</f>
        <v>0</v>
      </c>
      <c r="S117" s="194"/>
      <c r="T117" s="196">
        <f>SUM(T118:T123)</f>
        <v>0</v>
      </c>
      <c r="AR117" s="197" t="s">
        <v>90</v>
      </c>
      <c r="AT117" s="198" t="s">
        <v>77</v>
      </c>
      <c r="AU117" s="198" t="s">
        <v>87</v>
      </c>
      <c r="AY117" s="197" t="s">
        <v>210</v>
      </c>
      <c r="BK117" s="199">
        <f>SUM(BK118:BK123)</f>
        <v>20865</v>
      </c>
    </row>
    <row r="118" spans="2:65" s="1" customFormat="1" ht="16.5" customHeight="1">
      <c r="B118" s="42"/>
      <c r="C118" s="202" t="s">
        <v>322</v>
      </c>
      <c r="D118" s="202" t="s">
        <v>212</v>
      </c>
      <c r="E118" s="203" t="s">
        <v>322</v>
      </c>
      <c r="F118" s="204" t="s">
        <v>3666</v>
      </c>
      <c r="G118" s="205" t="s">
        <v>1087</v>
      </c>
      <c r="H118" s="206">
        <v>1</v>
      </c>
      <c r="I118" s="207">
        <v>2675</v>
      </c>
      <c r="J118" s="208">
        <f t="shared" ref="J118:J123" si="10">ROUND(I118*H118,2)</f>
        <v>2675</v>
      </c>
      <c r="K118" s="204" t="s">
        <v>24</v>
      </c>
      <c r="L118" s="62"/>
      <c r="M118" s="209" t="s">
        <v>24</v>
      </c>
      <c r="N118" s="210" t="s">
        <v>49</v>
      </c>
      <c r="O118" s="43"/>
      <c r="P118" s="211">
        <f t="shared" ref="P118:P123" si="11">O118*H118</f>
        <v>0</v>
      </c>
      <c r="Q118" s="211">
        <v>0</v>
      </c>
      <c r="R118" s="211">
        <f t="shared" ref="R118:R123" si="12">Q118*H118</f>
        <v>0</v>
      </c>
      <c r="S118" s="211">
        <v>0</v>
      </c>
      <c r="T118" s="212">
        <f t="shared" ref="T118:T123" si="13">S118*H118</f>
        <v>0</v>
      </c>
      <c r="AR118" s="25" t="s">
        <v>570</v>
      </c>
      <c r="AT118" s="25" t="s">
        <v>212</v>
      </c>
      <c r="AU118" s="25" t="s">
        <v>90</v>
      </c>
      <c r="AY118" s="25" t="s">
        <v>210</v>
      </c>
      <c r="BE118" s="213">
        <f t="shared" ref="BE118:BE123" si="14">IF(N118="základní",J118,0)</f>
        <v>2675</v>
      </c>
      <c r="BF118" s="213">
        <f t="shared" ref="BF118:BF123" si="15">IF(N118="snížená",J118,0)</f>
        <v>0</v>
      </c>
      <c r="BG118" s="213">
        <f t="shared" ref="BG118:BG123" si="16">IF(N118="zákl. přenesená",J118,0)</f>
        <v>0</v>
      </c>
      <c r="BH118" s="213">
        <f t="shared" ref="BH118:BH123" si="17">IF(N118="sníž. přenesená",J118,0)</f>
        <v>0</v>
      </c>
      <c r="BI118" s="213">
        <f t="shared" ref="BI118:BI123" si="18">IF(N118="nulová",J118,0)</f>
        <v>0</v>
      </c>
      <c r="BJ118" s="25" t="s">
        <v>83</v>
      </c>
      <c r="BK118" s="213">
        <f t="shared" ref="BK118:BK123" si="19">ROUND(I118*H118,2)</f>
        <v>2675</v>
      </c>
      <c r="BL118" s="25" t="s">
        <v>570</v>
      </c>
      <c r="BM118" s="25" t="s">
        <v>3852</v>
      </c>
    </row>
    <row r="119" spans="2:65" s="1" customFormat="1" ht="16.5" customHeight="1">
      <c r="B119" s="42"/>
      <c r="C119" s="202" t="s">
        <v>9</v>
      </c>
      <c r="D119" s="202" t="s">
        <v>212</v>
      </c>
      <c r="E119" s="203" t="s">
        <v>9</v>
      </c>
      <c r="F119" s="204" t="s">
        <v>3669</v>
      </c>
      <c r="G119" s="205" t="s">
        <v>1087</v>
      </c>
      <c r="H119" s="206">
        <v>1</v>
      </c>
      <c r="I119" s="207">
        <v>2675</v>
      </c>
      <c r="J119" s="208">
        <f t="shared" si="10"/>
        <v>2675</v>
      </c>
      <c r="K119" s="204" t="s">
        <v>24</v>
      </c>
      <c r="L119" s="62"/>
      <c r="M119" s="209" t="s">
        <v>24</v>
      </c>
      <c r="N119" s="210" t="s">
        <v>49</v>
      </c>
      <c r="O119" s="43"/>
      <c r="P119" s="211">
        <f t="shared" si="11"/>
        <v>0</v>
      </c>
      <c r="Q119" s="211">
        <v>0</v>
      </c>
      <c r="R119" s="211">
        <f t="shared" si="12"/>
        <v>0</v>
      </c>
      <c r="S119" s="211">
        <v>0</v>
      </c>
      <c r="T119" s="212">
        <f t="shared" si="13"/>
        <v>0</v>
      </c>
      <c r="AR119" s="25" t="s">
        <v>570</v>
      </c>
      <c r="AT119" s="25" t="s">
        <v>212</v>
      </c>
      <c r="AU119" s="25" t="s">
        <v>90</v>
      </c>
      <c r="AY119" s="25" t="s">
        <v>210</v>
      </c>
      <c r="BE119" s="213">
        <f t="shared" si="14"/>
        <v>2675</v>
      </c>
      <c r="BF119" s="213">
        <f t="shared" si="15"/>
        <v>0</v>
      </c>
      <c r="BG119" s="213">
        <f t="shared" si="16"/>
        <v>0</v>
      </c>
      <c r="BH119" s="213">
        <f t="shared" si="17"/>
        <v>0</v>
      </c>
      <c r="BI119" s="213">
        <f t="shared" si="18"/>
        <v>0</v>
      </c>
      <c r="BJ119" s="25" t="s">
        <v>83</v>
      </c>
      <c r="BK119" s="213">
        <f t="shared" si="19"/>
        <v>2675</v>
      </c>
      <c r="BL119" s="25" t="s">
        <v>570</v>
      </c>
      <c r="BM119" s="25" t="s">
        <v>3853</v>
      </c>
    </row>
    <row r="120" spans="2:65" s="1" customFormat="1" ht="16.5" customHeight="1">
      <c r="B120" s="42"/>
      <c r="C120" s="202" t="s">
        <v>334</v>
      </c>
      <c r="D120" s="202" t="s">
        <v>212</v>
      </c>
      <c r="E120" s="203" t="s">
        <v>334</v>
      </c>
      <c r="F120" s="204" t="s">
        <v>3672</v>
      </c>
      <c r="G120" s="205" t="s">
        <v>1087</v>
      </c>
      <c r="H120" s="206">
        <v>1</v>
      </c>
      <c r="I120" s="207">
        <v>4280</v>
      </c>
      <c r="J120" s="208">
        <f t="shared" si="10"/>
        <v>4280</v>
      </c>
      <c r="K120" s="204" t="s">
        <v>24</v>
      </c>
      <c r="L120" s="62"/>
      <c r="M120" s="209" t="s">
        <v>24</v>
      </c>
      <c r="N120" s="210" t="s">
        <v>49</v>
      </c>
      <c r="O120" s="43"/>
      <c r="P120" s="211">
        <f t="shared" si="11"/>
        <v>0</v>
      </c>
      <c r="Q120" s="211">
        <v>0</v>
      </c>
      <c r="R120" s="211">
        <f t="shared" si="12"/>
        <v>0</v>
      </c>
      <c r="S120" s="211">
        <v>0</v>
      </c>
      <c r="T120" s="212">
        <f t="shared" si="13"/>
        <v>0</v>
      </c>
      <c r="AR120" s="25" t="s">
        <v>570</v>
      </c>
      <c r="AT120" s="25" t="s">
        <v>212</v>
      </c>
      <c r="AU120" s="25" t="s">
        <v>90</v>
      </c>
      <c r="AY120" s="25" t="s">
        <v>210</v>
      </c>
      <c r="BE120" s="213">
        <f t="shared" si="14"/>
        <v>4280</v>
      </c>
      <c r="BF120" s="213">
        <f t="shared" si="15"/>
        <v>0</v>
      </c>
      <c r="BG120" s="213">
        <f t="shared" si="16"/>
        <v>0</v>
      </c>
      <c r="BH120" s="213">
        <f t="shared" si="17"/>
        <v>0</v>
      </c>
      <c r="BI120" s="213">
        <f t="shared" si="18"/>
        <v>0</v>
      </c>
      <c r="BJ120" s="25" t="s">
        <v>83</v>
      </c>
      <c r="BK120" s="213">
        <f t="shared" si="19"/>
        <v>4280</v>
      </c>
      <c r="BL120" s="25" t="s">
        <v>570</v>
      </c>
      <c r="BM120" s="25" t="s">
        <v>3854</v>
      </c>
    </row>
    <row r="121" spans="2:65" s="1" customFormat="1" ht="16.5" customHeight="1">
      <c r="B121" s="42"/>
      <c r="C121" s="202" t="s">
        <v>340</v>
      </c>
      <c r="D121" s="202" t="s">
        <v>212</v>
      </c>
      <c r="E121" s="203" t="s">
        <v>340</v>
      </c>
      <c r="F121" s="204" t="s">
        <v>3675</v>
      </c>
      <c r="G121" s="205" t="s">
        <v>1087</v>
      </c>
      <c r="H121" s="206">
        <v>1</v>
      </c>
      <c r="I121" s="207">
        <v>2675</v>
      </c>
      <c r="J121" s="208">
        <f t="shared" si="10"/>
        <v>2675</v>
      </c>
      <c r="K121" s="204" t="s">
        <v>24</v>
      </c>
      <c r="L121" s="62"/>
      <c r="M121" s="209" t="s">
        <v>24</v>
      </c>
      <c r="N121" s="210" t="s">
        <v>49</v>
      </c>
      <c r="O121" s="43"/>
      <c r="P121" s="211">
        <f t="shared" si="11"/>
        <v>0</v>
      </c>
      <c r="Q121" s="211">
        <v>0</v>
      </c>
      <c r="R121" s="211">
        <f t="shared" si="12"/>
        <v>0</v>
      </c>
      <c r="S121" s="211">
        <v>0</v>
      </c>
      <c r="T121" s="212">
        <f t="shared" si="13"/>
        <v>0</v>
      </c>
      <c r="AR121" s="25" t="s">
        <v>570</v>
      </c>
      <c r="AT121" s="25" t="s">
        <v>212</v>
      </c>
      <c r="AU121" s="25" t="s">
        <v>90</v>
      </c>
      <c r="AY121" s="25" t="s">
        <v>210</v>
      </c>
      <c r="BE121" s="213">
        <f t="shared" si="14"/>
        <v>2675</v>
      </c>
      <c r="BF121" s="213">
        <f t="shared" si="15"/>
        <v>0</v>
      </c>
      <c r="BG121" s="213">
        <f t="shared" si="16"/>
        <v>0</v>
      </c>
      <c r="BH121" s="213">
        <f t="shared" si="17"/>
        <v>0</v>
      </c>
      <c r="BI121" s="213">
        <f t="shared" si="18"/>
        <v>0</v>
      </c>
      <c r="BJ121" s="25" t="s">
        <v>83</v>
      </c>
      <c r="BK121" s="213">
        <f t="shared" si="19"/>
        <v>2675</v>
      </c>
      <c r="BL121" s="25" t="s">
        <v>570</v>
      </c>
      <c r="BM121" s="25" t="s">
        <v>3855</v>
      </c>
    </row>
    <row r="122" spans="2:65" s="1" customFormat="1" ht="16.5" customHeight="1">
      <c r="B122" s="42"/>
      <c r="C122" s="202" t="s">
        <v>345</v>
      </c>
      <c r="D122" s="202" t="s">
        <v>212</v>
      </c>
      <c r="E122" s="203" t="s">
        <v>345</v>
      </c>
      <c r="F122" s="204" t="s">
        <v>3678</v>
      </c>
      <c r="G122" s="205" t="s">
        <v>1087</v>
      </c>
      <c r="H122" s="206">
        <v>1</v>
      </c>
      <c r="I122" s="207">
        <v>3210</v>
      </c>
      <c r="J122" s="208">
        <f t="shared" si="10"/>
        <v>3210</v>
      </c>
      <c r="K122" s="204" t="s">
        <v>24</v>
      </c>
      <c r="L122" s="62"/>
      <c r="M122" s="209" t="s">
        <v>24</v>
      </c>
      <c r="N122" s="210" t="s">
        <v>49</v>
      </c>
      <c r="O122" s="43"/>
      <c r="P122" s="211">
        <f t="shared" si="11"/>
        <v>0</v>
      </c>
      <c r="Q122" s="211">
        <v>0</v>
      </c>
      <c r="R122" s="211">
        <f t="shared" si="12"/>
        <v>0</v>
      </c>
      <c r="S122" s="211">
        <v>0</v>
      </c>
      <c r="T122" s="212">
        <f t="shared" si="13"/>
        <v>0</v>
      </c>
      <c r="AR122" s="25" t="s">
        <v>570</v>
      </c>
      <c r="AT122" s="25" t="s">
        <v>212</v>
      </c>
      <c r="AU122" s="25" t="s">
        <v>90</v>
      </c>
      <c r="AY122" s="25" t="s">
        <v>210</v>
      </c>
      <c r="BE122" s="213">
        <f t="shared" si="14"/>
        <v>3210</v>
      </c>
      <c r="BF122" s="213">
        <f t="shared" si="15"/>
        <v>0</v>
      </c>
      <c r="BG122" s="213">
        <f t="shared" si="16"/>
        <v>0</v>
      </c>
      <c r="BH122" s="213">
        <f t="shared" si="17"/>
        <v>0</v>
      </c>
      <c r="BI122" s="213">
        <f t="shared" si="18"/>
        <v>0</v>
      </c>
      <c r="BJ122" s="25" t="s">
        <v>83</v>
      </c>
      <c r="BK122" s="213">
        <f t="shared" si="19"/>
        <v>3210</v>
      </c>
      <c r="BL122" s="25" t="s">
        <v>570</v>
      </c>
      <c r="BM122" s="25" t="s">
        <v>3856</v>
      </c>
    </row>
    <row r="123" spans="2:65" s="1" customFormat="1" ht="16.5" customHeight="1">
      <c r="B123" s="42"/>
      <c r="C123" s="202" t="s">
        <v>351</v>
      </c>
      <c r="D123" s="202" t="s">
        <v>212</v>
      </c>
      <c r="E123" s="203" t="s">
        <v>351</v>
      </c>
      <c r="F123" s="204" t="s">
        <v>3681</v>
      </c>
      <c r="G123" s="205" t="s">
        <v>1087</v>
      </c>
      <c r="H123" s="206">
        <v>1</v>
      </c>
      <c r="I123" s="207">
        <v>5350</v>
      </c>
      <c r="J123" s="208">
        <f t="shared" si="10"/>
        <v>5350</v>
      </c>
      <c r="K123" s="204" t="s">
        <v>24</v>
      </c>
      <c r="L123" s="62"/>
      <c r="M123" s="209" t="s">
        <v>24</v>
      </c>
      <c r="N123" s="277" t="s">
        <v>49</v>
      </c>
      <c r="O123" s="278"/>
      <c r="P123" s="279">
        <f t="shared" si="11"/>
        <v>0</v>
      </c>
      <c r="Q123" s="279">
        <v>0</v>
      </c>
      <c r="R123" s="279">
        <f t="shared" si="12"/>
        <v>0</v>
      </c>
      <c r="S123" s="279">
        <v>0</v>
      </c>
      <c r="T123" s="280">
        <f t="shared" si="13"/>
        <v>0</v>
      </c>
      <c r="AR123" s="25" t="s">
        <v>570</v>
      </c>
      <c r="AT123" s="25" t="s">
        <v>212</v>
      </c>
      <c r="AU123" s="25" t="s">
        <v>90</v>
      </c>
      <c r="AY123" s="25" t="s">
        <v>210</v>
      </c>
      <c r="BE123" s="213">
        <f t="shared" si="14"/>
        <v>5350</v>
      </c>
      <c r="BF123" s="213">
        <f t="shared" si="15"/>
        <v>0</v>
      </c>
      <c r="BG123" s="213">
        <f t="shared" si="16"/>
        <v>0</v>
      </c>
      <c r="BH123" s="213">
        <f t="shared" si="17"/>
        <v>0</v>
      </c>
      <c r="BI123" s="213">
        <f t="shared" si="18"/>
        <v>0</v>
      </c>
      <c r="BJ123" s="25" t="s">
        <v>83</v>
      </c>
      <c r="BK123" s="213">
        <f t="shared" si="19"/>
        <v>5350</v>
      </c>
      <c r="BL123" s="25" t="s">
        <v>570</v>
      </c>
      <c r="BM123" s="25" t="s">
        <v>3857</v>
      </c>
    </row>
    <row r="124" spans="2:65" s="1" customFormat="1" ht="6.95" customHeight="1">
      <c r="B124" s="57"/>
      <c r="C124" s="58"/>
      <c r="D124" s="58"/>
      <c r="E124" s="58"/>
      <c r="F124" s="58"/>
      <c r="G124" s="58"/>
      <c r="H124" s="58"/>
      <c r="I124" s="149"/>
      <c r="J124" s="58"/>
      <c r="K124" s="58"/>
      <c r="L124" s="62"/>
    </row>
  </sheetData>
  <sheetProtection algorithmName="SHA-512" hashValue="9WmF2gHoyE1d9GG9mtZXYMA9WDgd3j6FV98KvSpZOIx3Oxnfeu/NY2cWWIvV3Rx2Y42s0CU2/OZ2gAkilzFktQ==" saltValue="vmDkcP5eWZWMeb+KEYG4rnOVHKdEY/NLNJ/uslk2onNDHY+LEDpCa192h/8qCBR+nVAZ3AOizxmFNPCSrOAbJA==" spinCount="100000" sheet="1" objects="1" scenarios="1" formatColumns="0" formatRows="0" autoFilter="0"/>
  <autoFilter ref="C89:K123" xr:uid="{00000000-0009-0000-0000-00000E000000}"/>
  <mergeCells count="13">
    <mergeCell ref="E82:H82"/>
    <mergeCell ref="G1:H1"/>
    <mergeCell ref="L2:V2"/>
    <mergeCell ref="E49:H49"/>
    <mergeCell ref="E51:H51"/>
    <mergeCell ref="J55:J56"/>
    <mergeCell ref="E78:H78"/>
    <mergeCell ref="E80:H80"/>
    <mergeCell ref="E7:H7"/>
    <mergeCell ref="E9:H9"/>
    <mergeCell ref="E11:H11"/>
    <mergeCell ref="E26:H26"/>
    <mergeCell ref="E47:H47"/>
  </mergeCells>
  <hyperlinks>
    <hyperlink ref="F1:G1" location="C2" display="1) Krycí list soupisu" xr:uid="{00000000-0004-0000-0E00-000000000000}"/>
    <hyperlink ref="G1:H1" location="C58" display="2) Rekapitulace" xr:uid="{00000000-0004-0000-0E00-000001000000}"/>
    <hyperlink ref="J1" location="C89" display="3) Soupis prací" xr:uid="{00000000-0004-0000-0E00-000002000000}"/>
    <hyperlink ref="L1:V1" location="'Rekapitulace stavby'!C2" display="Rekapitulace stavby" xr:uid="{00000000-0004-0000-0E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R122"/>
  <sheetViews>
    <sheetView showGridLines="0" workbookViewId="0">
      <pane ySplit="1" topLeftCell="A73" activePane="bottomLeft" state="frozen"/>
      <selection pane="bottomLeft" activeCell="I122" sqref="I122"/>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124</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3858</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ROUND(J89,2)</f>
        <v>81753.600000000006</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ROUND(SUM(BE89:BE121), 2)</f>
        <v>81753.600000000006</v>
      </c>
      <c r="G32" s="43"/>
      <c r="H32" s="43"/>
      <c r="I32" s="141">
        <v>0.21</v>
      </c>
      <c r="J32" s="140">
        <f>ROUND(ROUND((SUM(BE89:BE121)), 2)*I32, 2)</f>
        <v>17168.259999999998</v>
      </c>
      <c r="K32" s="46"/>
    </row>
    <row r="33" spans="2:11" s="1" customFormat="1" ht="14.45" customHeight="1">
      <c r="B33" s="42"/>
      <c r="C33" s="43"/>
      <c r="D33" s="43"/>
      <c r="E33" s="50" t="s">
        <v>50</v>
      </c>
      <c r="F33" s="140">
        <f>ROUND(SUM(BF89:BF121), 2)</f>
        <v>0</v>
      </c>
      <c r="G33" s="43"/>
      <c r="H33" s="43"/>
      <c r="I33" s="141">
        <v>0.15</v>
      </c>
      <c r="J33" s="140">
        <f>ROUND(ROUND((SUM(BF89:BF121)), 2)*I33, 2)</f>
        <v>0</v>
      </c>
      <c r="K33" s="46"/>
    </row>
    <row r="34" spans="2:11" s="1" customFormat="1" ht="14.45" hidden="1" customHeight="1">
      <c r="B34" s="42"/>
      <c r="C34" s="43"/>
      <c r="D34" s="43"/>
      <c r="E34" s="50" t="s">
        <v>51</v>
      </c>
      <c r="F34" s="140">
        <f>ROUND(SUM(BG89:BG121), 2)</f>
        <v>0</v>
      </c>
      <c r="G34" s="43"/>
      <c r="H34" s="43"/>
      <c r="I34" s="141">
        <v>0.21</v>
      </c>
      <c r="J34" s="140">
        <v>0</v>
      </c>
      <c r="K34" s="46"/>
    </row>
    <row r="35" spans="2:11" s="1" customFormat="1" ht="14.45" hidden="1" customHeight="1">
      <c r="B35" s="42"/>
      <c r="C35" s="43"/>
      <c r="D35" s="43"/>
      <c r="E35" s="50" t="s">
        <v>52</v>
      </c>
      <c r="F35" s="140">
        <f>ROUND(SUM(BH89:BH121), 2)</f>
        <v>0</v>
      </c>
      <c r="G35" s="43"/>
      <c r="H35" s="43"/>
      <c r="I35" s="141">
        <v>0.15</v>
      </c>
      <c r="J35" s="140">
        <v>0</v>
      </c>
      <c r="K35" s="46"/>
    </row>
    <row r="36" spans="2:11" s="1" customFormat="1" ht="14.45" hidden="1" customHeight="1">
      <c r="B36" s="42"/>
      <c r="C36" s="43"/>
      <c r="D36" s="43"/>
      <c r="E36" s="50" t="s">
        <v>53</v>
      </c>
      <c r="F36" s="140">
        <f>ROUND(SUM(BI89:BI121),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98921.86</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9 - Tel-nebyt část</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J89</f>
        <v>81753.600000000006</v>
      </c>
      <c r="K60" s="46"/>
      <c r="AU60" s="25" t="s">
        <v>166</v>
      </c>
    </row>
    <row r="61" spans="2:47" s="8" customFormat="1" ht="24.95" customHeight="1">
      <c r="B61" s="159"/>
      <c r="C61" s="160"/>
      <c r="D61" s="161" t="s">
        <v>3684</v>
      </c>
      <c r="E61" s="162"/>
      <c r="F61" s="162"/>
      <c r="G61" s="162"/>
      <c r="H61" s="162"/>
      <c r="I61" s="163"/>
      <c r="J61" s="164">
        <f>J90</f>
        <v>81753.600000000006</v>
      </c>
      <c r="K61" s="165"/>
    </row>
    <row r="62" spans="2:47" s="9" customFormat="1" ht="19.899999999999999" customHeight="1">
      <c r="B62" s="166"/>
      <c r="C62" s="167"/>
      <c r="D62" s="168" t="s">
        <v>3685</v>
      </c>
      <c r="E62" s="169"/>
      <c r="F62" s="169"/>
      <c r="G62" s="169"/>
      <c r="H62" s="169"/>
      <c r="I62" s="170"/>
      <c r="J62" s="171">
        <f>J91</f>
        <v>81753.600000000006</v>
      </c>
      <c r="K62" s="172"/>
    </row>
    <row r="63" spans="2:47" s="9" customFormat="1" ht="14.85" customHeight="1">
      <c r="B63" s="166"/>
      <c r="C63" s="167"/>
      <c r="D63" s="168" t="s">
        <v>3686</v>
      </c>
      <c r="E63" s="169"/>
      <c r="F63" s="169"/>
      <c r="G63" s="169"/>
      <c r="H63" s="169"/>
      <c r="I63" s="170"/>
      <c r="J63" s="171">
        <f>J92</f>
        <v>18335.599999999999</v>
      </c>
      <c r="K63" s="172"/>
    </row>
    <row r="64" spans="2:47" s="9" customFormat="1" ht="14.85" customHeight="1">
      <c r="B64" s="166"/>
      <c r="C64" s="167"/>
      <c r="D64" s="168" t="s">
        <v>3687</v>
      </c>
      <c r="E64" s="169"/>
      <c r="F64" s="169"/>
      <c r="G64" s="169"/>
      <c r="H64" s="169"/>
      <c r="I64" s="170"/>
      <c r="J64" s="171">
        <f>J98</f>
        <v>2373.3000000000002</v>
      </c>
      <c r="K64" s="172"/>
    </row>
    <row r="65" spans="2:12" s="9" customFormat="1" ht="14.85" customHeight="1">
      <c r="B65" s="166"/>
      <c r="C65" s="167"/>
      <c r="D65" s="168" t="s">
        <v>3688</v>
      </c>
      <c r="E65" s="169"/>
      <c r="F65" s="169"/>
      <c r="G65" s="169"/>
      <c r="H65" s="169"/>
      <c r="I65" s="170"/>
      <c r="J65" s="171">
        <f>J101</f>
        <v>21586.2</v>
      </c>
      <c r="K65" s="172"/>
    </row>
    <row r="66" spans="2:12" s="9" customFormat="1" ht="14.85" customHeight="1">
      <c r="B66" s="166"/>
      <c r="C66" s="167"/>
      <c r="D66" s="168" t="s">
        <v>3689</v>
      </c>
      <c r="E66" s="169"/>
      <c r="F66" s="169"/>
      <c r="G66" s="169"/>
      <c r="H66" s="169"/>
      <c r="I66" s="170"/>
      <c r="J66" s="171">
        <f>J104</f>
        <v>7188.8</v>
      </c>
      <c r="K66" s="172"/>
    </row>
    <row r="67" spans="2:12" s="9" customFormat="1" ht="14.85" customHeight="1">
      <c r="B67" s="166"/>
      <c r="C67" s="167"/>
      <c r="D67" s="168" t="s">
        <v>3690</v>
      </c>
      <c r="E67" s="169"/>
      <c r="F67" s="169"/>
      <c r="G67" s="169"/>
      <c r="H67" s="169"/>
      <c r="I67" s="170"/>
      <c r="J67" s="171">
        <f>J113</f>
        <v>32269.7</v>
      </c>
      <c r="K67" s="172"/>
    </row>
    <row r="68" spans="2:12" s="1" customFormat="1" ht="21.75" customHeight="1">
      <c r="B68" s="42"/>
      <c r="C68" s="43"/>
      <c r="D68" s="43"/>
      <c r="E68" s="43"/>
      <c r="F68" s="43"/>
      <c r="G68" s="43"/>
      <c r="H68" s="43"/>
      <c r="I68" s="128"/>
      <c r="J68" s="43"/>
      <c r="K68" s="46"/>
    </row>
    <row r="69" spans="2:12" s="1" customFormat="1" ht="6.95" customHeight="1">
      <c r="B69" s="57"/>
      <c r="C69" s="58"/>
      <c r="D69" s="58"/>
      <c r="E69" s="58"/>
      <c r="F69" s="58"/>
      <c r="G69" s="58"/>
      <c r="H69" s="58"/>
      <c r="I69" s="149"/>
      <c r="J69" s="58"/>
      <c r="K69" s="59"/>
    </row>
    <row r="73" spans="2:12" s="1" customFormat="1" ht="6.95" customHeight="1">
      <c r="B73" s="60"/>
      <c r="C73" s="61"/>
      <c r="D73" s="61"/>
      <c r="E73" s="61"/>
      <c r="F73" s="61"/>
      <c r="G73" s="61"/>
      <c r="H73" s="61"/>
      <c r="I73" s="152"/>
      <c r="J73" s="61"/>
      <c r="K73" s="61"/>
      <c r="L73" s="62"/>
    </row>
    <row r="74" spans="2:12" s="1" customFormat="1" ht="36.950000000000003" customHeight="1">
      <c r="B74" s="42"/>
      <c r="C74" s="63" t="s">
        <v>194</v>
      </c>
      <c r="D74" s="64"/>
      <c r="E74" s="64"/>
      <c r="F74" s="64"/>
      <c r="G74" s="64"/>
      <c r="H74" s="64"/>
      <c r="I74" s="173"/>
      <c r="J74" s="64"/>
      <c r="K74" s="64"/>
      <c r="L74" s="62"/>
    </row>
    <row r="75" spans="2:12" s="1" customFormat="1" ht="6.95" customHeight="1">
      <c r="B75" s="42"/>
      <c r="C75" s="64"/>
      <c r="D75" s="64"/>
      <c r="E75" s="64"/>
      <c r="F75" s="64"/>
      <c r="G75" s="64"/>
      <c r="H75" s="64"/>
      <c r="I75" s="173"/>
      <c r="J75" s="64"/>
      <c r="K75" s="64"/>
      <c r="L75" s="62"/>
    </row>
    <row r="76" spans="2:12" s="1" customFormat="1" ht="14.45" customHeight="1">
      <c r="B76" s="42"/>
      <c r="C76" s="66" t="s">
        <v>18</v>
      </c>
      <c r="D76" s="64"/>
      <c r="E76" s="64"/>
      <c r="F76" s="64"/>
      <c r="G76" s="64"/>
      <c r="H76" s="64"/>
      <c r="I76" s="173"/>
      <c r="J76" s="64"/>
      <c r="K76" s="64"/>
      <c r="L76" s="62"/>
    </row>
    <row r="77" spans="2:12" s="1" customFormat="1" ht="16.5" customHeight="1">
      <c r="B77" s="42"/>
      <c r="C77" s="64"/>
      <c r="D77" s="64"/>
      <c r="E77" s="406" t="str">
        <f>E7</f>
        <v>Rekonstrukce bytového domu (použita tatabáze URS 2017)</v>
      </c>
      <c r="F77" s="407"/>
      <c r="G77" s="407"/>
      <c r="H77" s="407"/>
      <c r="I77" s="173"/>
      <c r="J77" s="64"/>
      <c r="K77" s="64"/>
      <c r="L77" s="62"/>
    </row>
    <row r="78" spans="2:12" ht="15">
      <c r="B78" s="29"/>
      <c r="C78" s="66" t="s">
        <v>156</v>
      </c>
      <c r="D78" s="281"/>
      <c r="E78" s="281"/>
      <c r="F78" s="281"/>
      <c r="G78" s="281"/>
      <c r="H78" s="281"/>
      <c r="J78" s="281"/>
      <c r="K78" s="281"/>
      <c r="L78" s="282"/>
    </row>
    <row r="79" spans="2:12" s="1" customFormat="1" ht="16.5" customHeight="1">
      <c r="B79" s="42"/>
      <c r="C79" s="64"/>
      <c r="D79" s="64"/>
      <c r="E79" s="406" t="s">
        <v>3110</v>
      </c>
      <c r="F79" s="408"/>
      <c r="G79" s="408"/>
      <c r="H79" s="408"/>
      <c r="I79" s="173"/>
      <c r="J79" s="64"/>
      <c r="K79" s="64"/>
      <c r="L79" s="62"/>
    </row>
    <row r="80" spans="2:12" s="1" customFormat="1" ht="14.45" customHeight="1">
      <c r="B80" s="42"/>
      <c r="C80" s="66" t="s">
        <v>3111</v>
      </c>
      <c r="D80" s="64"/>
      <c r="E80" s="64"/>
      <c r="F80" s="64"/>
      <c r="G80" s="64"/>
      <c r="H80" s="64"/>
      <c r="I80" s="173"/>
      <c r="J80" s="64"/>
      <c r="K80" s="64"/>
      <c r="L80" s="62"/>
    </row>
    <row r="81" spans="2:65" s="1" customFormat="1" ht="17.25" customHeight="1">
      <c r="B81" s="42"/>
      <c r="C81" s="64"/>
      <c r="D81" s="64"/>
      <c r="E81" s="381" t="str">
        <f>E11</f>
        <v>9 - Tel-nebyt část</v>
      </c>
      <c r="F81" s="408"/>
      <c r="G81" s="408"/>
      <c r="H81" s="408"/>
      <c r="I81" s="173"/>
      <c r="J81" s="64"/>
      <c r="K81" s="64"/>
      <c r="L81" s="62"/>
    </row>
    <row r="82" spans="2:65" s="1" customFormat="1" ht="6.95" customHeight="1">
      <c r="B82" s="42"/>
      <c r="C82" s="64"/>
      <c r="D82" s="64"/>
      <c r="E82" s="64"/>
      <c r="F82" s="64"/>
      <c r="G82" s="64"/>
      <c r="H82" s="64"/>
      <c r="I82" s="173"/>
      <c r="J82" s="64"/>
      <c r="K82" s="64"/>
      <c r="L82" s="62"/>
    </row>
    <row r="83" spans="2:65" s="1" customFormat="1" ht="18" customHeight="1">
      <c r="B83" s="42"/>
      <c r="C83" s="66" t="s">
        <v>25</v>
      </c>
      <c r="D83" s="64"/>
      <c r="E83" s="64"/>
      <c r="F83" s="174" t="str">
        <f>F14</f>
        <v>Na Františku 253/9,Lysá nad Labem.p.p.č.297/1</v>
      </c>
      <c r="G83" s="64"/>
      <c r="H83" s="64"/>
      <c r="I83" s="175" t="s">
        <v>27</v>
      </c>
      <c r="J83" s="74" t="str">
        <f>IF(J14="","",J14)</f>
        <v>15. 12. 2016</v>
      </c>
      <c r="K83" s="64"/>
      <c r="L83" s="62"/>
    </row>
    <row r="84" spans="2:65" s="1" customFormat="1" ht="6.95" customHeight="1">
      <c r="B84" s="42"/>
      <c r="C84" s="64"/>
      <c r="D84" s="64"/>
      <c r="E84" s="64"/>
      <c r="F84" s="64"/>
      <c r="G84" s="64"/>
      <c r="H84" s="64"/>
      <c r="I84" s="173"/>
      <c r="J84" s="64"/>
      <c r="K84" s="64"/>
      <c r="L84" s="62"/>
    </row>
    <row r="85" spans="2:65" s="1" customFormat="1" ht="15">
      <c r="B85" s="42"/>
      <c r="C85" s="66" t="s">
        <v>29</v>
      </c>
      <c r="D85" s="64"/>
      <c r="E85" s="64"/>
      <c r="F85" s="174" t="str">
        <f>E17</f>
        <v>Město Lysá n.L.,Husovo nám.23,</v>
      </c>
      <c r="G85" s="64"/>
      <c r="H85" s="64"/>
      <c r="I85" s="175" t="s">
        <v>37</v>
      </c>
      <c r="J85" s="174" t="str">
        <f>E23</f>
        <v>AGORA s,arch astaveb atelier s .r.o. Liberec</v>
      </c>
      <c r="K85" s="64"/>
      <c r="L85" s="62"/>
    </row>
    <row r="86" spans="2:65" s="1" customFormat="1" ht="14.45" customHeight="1">
      <c r="B86" s="42"/>
      <c r="C86" s="66" t="s">
        <v>35</v>
      </c>
      <c r="D86" s="64"/>
      <c r="E86" s="64"/>
      <c r="F86" s="174" t="str">
        <f>IF(E20="","",E20)</f>
        <v/>
      </c>
      <c r="G86" s="64"/>
      <c r="H86" s="64"/>
      <c r="I86" s="173"/>
      <c r="J86" s="64"/>
      <c r="K86" s="64"/>
      <c r="L86" s="62"/>
    </row>
    <row r="87" spans="2:65" s="1" customFormat="1" ht="10.35" customHeight="1">
      <c r="B87" s="42"/>
      <c r="C87" s="64"/>
      <c r="D87" s="64"/>
      <c r="E87" s="64"/>
      <c r="F87" s="64"/>
      <c r="G87" s="64"/>
      <c r="H87" s="64"/>
      <c r="I87" s="173"/>
      <c r="J87" s="64"/>
      <c r="K87" s="64"/>
      <c r="L87" s="62"/>
    </row>
    <row r="88" spans="2:65" s="10" customFormat="1" ht="29.25" customHeight="1">
      <c r="B88" s="176"/>
      <c r="C88" s="177" t="s">
        <v>195</v>
      </c>
      <c r="D88" s="178" t="s">
        <v>63</v>
      </c>
      <c r="E88" s="178" t="s">
        <v>59</v>
      </c>
      <c r="F88" s="178" t="s">
        <v>196</v>
      </c>
      <c r="G88" s="178" t="s">
        <v>197</v>
      </c>
      <c r="H88" s="178" t="s">
        <v>198</v>
      </c>
      <c r="I88" s="179" t="s">
        <v>199</v>
      </c>
      <c r="J88" s="178" t="s">
        <v>164</v>
      </c>
      <c r="K88" s="180" t="s">
        <v>200</v>
      </c>
      <c r="L88" s="181"/>
      <c r="M88" s="82" t="s">
        <v>201</v>
      </c>
      <c r="N88" s="83" t="s">
        <v>48</v>
      </c>
      <c r="O88" s="83" t="s">
        <v>202</v>
      </c>
      <c r="P88" s="83" t="s">
        <v>203</v>
      </c>
      <c r="Q88" s="83" t="s">
        <v>204</v>
      </c>
      <c r="R88" s="83" t="s">
        <v>205</v>
      </c>
      <c r="S88" s="83" t="s">
        <v>206</v>
      </c>
      <c r="T88" s="84" t="s">
        <v>207</v>
      </c>
    </row>
    <row r="89" spans="2:65" s="1" customFormat="1" ht="29.25" customHeight="1">
      <c r="B89" s="42"/>
      <c r="C89" s="88" t="s">
        <v>165</v>
      </c>
      <c r="D89" s="64"/>
      <c r="E89" s="64"/>
      <c r="F89" s="64"/>
      <c r="G89" s="64"/>
      <c r="H89" s="64"/>
      <c r="I89" s="173"/>
      <c r="J89" s="182">
        <f>BK89</f>
        <v>81753.600000000006</v>
      </c>
      <c r="K89" s="64"/>
      <c r="L89" s="62"/>
      <c r="M89" s="85"/>
      <c r="N89" s="86"/>
      <c r="O89" s="86"/>
      <c r="P89" s="183">
        <f>P90</f>
        <v>0</v>
      </c>
      <c r="Q89" s="86"/>
      <c r="R89" s="183">
        <f>R90</f>
        <v>0</v>
      </c>
      <c r="S89" s="86"/>
      <c r="T89" s="184">
        <f>T90</f>
        <v>0</v>
      </c>
      <c r="AT89" s="25" t="s">
        <v>77</v>
      </c>
      <c r="AU89" s="25" t="s">
        <v>166</v>
      </c>
      <c r="BK89" s="185">
        <f>BK90</f>
        <v>81753.600000000006</v>
      </c>
    </row>
    <row r="90" spans="2:65" s="11" customFormat="1" ht="37.35" customHeight="1">
      <c r="B90" s="186"/>
      <c r="C90" s="187"/>
      <c r="D90" s="188" t="s">
        <v>77</v>
      </c>
      <c r="E90" s="189" t="s">
        <v>358</v>
      </c>
      <c r="F90" s="189" t="s">
        <v>3594</v>
      </c>
      <c r="G90" s="187"/>
      <c r="H90" s="187"/>
      <c r="I90" s="190"/>
      <c r="J90" s="191">
        <f>BK90</f>
        <v>81753.600000000006</v>
      </c>
      <c r="K90" s="187"/>
      <c r="L90" s="192"/>
      <c r="M90" s="193"/>
      <c r="N90" s="194"/>
      <c r="O90" s="194"/>
      <c r="P90" s="195">
        <f>P91</f>
        <v>0</v>
      </c>
      <c r="Q90" s="194"/>
      <c r="R90" s="195">
        <f>R91</f>
        <v>0</v>
      </c>
      <c r="S90" s="194"/>
      <c r="T90" s="196">
        <f>T91</f>
        <v>0</v>
      </c>
      <c r="AR90" s="197" t="s">
        <v>90</v>
      </c>
      <c r="AT90" s="198" t="s">
        <v>77</v>
      </c>
      <c r="AU90" s="198" t="s">
        <v>78</v>
      </c>
      <c r="AY90" s="197" t="s">
        <v>210</v>
      </c>
      <c r="BK90" s="199">
        <f>BK91</f>
        <v>81753.600000000006</v>
      </c>
    </row>
    <row r="91" spans="2:65" s="11" customFormat="1" ht="19.899999999999999" customHeight="1">
      <c r="B91" s="186"/>
      <c r="C91" s="187"/>
      <c r="D91" s="188" t="s">
        <v>77</v>
      </c>
      <c r="E91" s="200" t="s">
        <v>2756</v>
      </c>
      <c r="F91" s="200" t="s">
        <v>3691</v>
      </c>
      <c r="G91" s="187"/>
      <c r="H91" s="187"/>
      <c r="I91" s="190"/>
      <c r="J91" s="201">
        <f>BK91</f>
        <v>81753.600000000006</v>
      </c>
      <c r="K91" s="187"/>
      <c r="L91" s="192"/>
      <c r="M91" s="193"/>
      <c r="N91" s="194"/>
      <c r="O91" s="194"/>
      <c r="P91" s="195">
        <f>P92+P98+P101+P104+P113</f>
        <v>0</v>
      </c>
      <c r="Q91" s="194"/>
      <c r="R91" s="195">
        <f>R92+R98+R101+R104+R113</f>
        <v>0</v>
      </c>
      <c r="S91" s="194"/>
      <c r="T91" s="196">
        <f>T92+T98+T101+T104+T113</f>
        <v>0</v>
      </c>
      <c r="AR91" s="197" t="s">
        <v>90</v>
      </c>
      <c r="AT91" s="198" t="s">
        <v>77</v>
      </c>
      <c r="AU91" s="198" t="s">
        <v>83</v>
      </c>
      <c r="AY91" s="197" t="s">
        <v>210</v>
      </c>
      <c r="BK91" s="199">
        <f>BK92+BK98+BK101+BK104+BK113</f>
        <v>81753.600000000006</v>
      </c>
    </row>
    <row r="92" spans="2:65" s="11" customFormat="1" ht="14.85" customHeight="1">
      <c r="B92" s="186"/>
      <c r="C92" s="187"/>
      <c r="D92" s="188" t="s">
        <v>77</v>
      </c>
      <c r="E92" s="200" t="s">
        <v>3533</v>
      </c>
      <c r="F92" s="200" t="s">
        <v>3692</v>
      </c>
      <c r="G92" s="187"/>
      <c r="H92" s="187"/>
      <c r="I92" s="190"/>
      <c r="J92" s="201">
        <f>BK92</f>
        <v>18335.599999999999</v>
      </c>
      <c r="K92" s="187"/>
      <c r="L92" s="192"/>
      <c r="M92" s="193"/>
      <c r="N92" s="194"/>
      <c r="O92" s="194"/>
      <c r="P92" s="195">
        <f>SUM(P93:P97)</f>
        <v>0</v>
      </c>
      <c r="Q92" s="194"/>
      <c r="R92" s="195">
        <f>SUM(R93:R97)</f>
        <v>0</v>
      </c>
      <c r="S92" s="194"/>
      <c r="T92" s="196">
        <f>SUM(T93:T97)</f>
        <v>0</v>
      </c>
      <c r="AR92" s="197" t="s">
        <v>90</v>
      </c>
      <c r="AT92" s="198" t="s">
        <v>77</v>
      </c>
      <c r="AU92" s="198" t="s">
        <v>87</v>
      </c>
      <c r="AY92" s="197" t="s">
        <v>210</v>
      </c>
      <c r="BK92" s="199">
        <f>SUM(BK93:BK97)</f>
        <v>18335.599999999999</v>
      </c>
    </row>
    <row r="93" spans="2:65" s="1" customFormat="1" ht="16.5" customHeight="1">
      <c r="B93" s="42"/>
      <c r="C93" s="202" t="s">
        <v>83</v>
      </c>
      <c r="D93" s="202" t="s">
        <v>212</v>
      </c>
      <c r="E93" s="203" t="s">
        <v>83</v>
      </c>
      <c r="F93" s="204" t="s">
        <v>3859</v>
      </c>
      <c r="G93" s="205" t="s">
        <v>862</v>
      </c>
      <c r="H93" s="206">
        <v>2</v>
      </c>
      <c r="I93" s="207">
        <v>3954.7</v>
      </c>
      <c r="J93" s="208">
        <f>ROUND(I93*H93,2)</f>
        <v>7909.4</v>
      </c>
      <c r="K93" s="204" t="s">
        <v>24</v>
      </c>
      <c r="L93" s="62"/>
      <c r="M93" s="209" t="s">
        <v>24</v>
      </c>
      <c r="N93" s="210" t="s">
        <v>49</v>
      </c>
      <c r="O93" s="43"/>
      <c r="P93" s="211">
        <f>O93*H93</f>
        <v>0</v>
      </c>
      <c r="Q93" s="211">
        <v>0</v>
      </c>
      <c r="R93" s="211">
        <f>Q93*H93</f>
        <v>0</v>
      </c>
      <c r="S93" s="211">
        <v>0</v>
      </c>
      <c r="T93" s="212">
        <f>S93*H93</f>
        <v>0</v>
      </c>
      <c r="AR93" s="25" t="s">
        <v>570</v>
      </c>
      <c r="AT93" s="25" t="s">
        <v>212</v>
      </c>
      <c r="AU93" s="25" t="s">
        <v>90</v>
      </c>
      <c r="AY93" s="25" t="s">
        <v>210</v>
      </c>
      <c r="BE93" s="213">
        <f>IF(N93="základní",J93,0)</f>
        <v>7909.4</v>
      </c>
      <c r="BF93" s="213">
        <f>IF(N93="snížená",J93,0)</f>
        <v>0</v>
      </c>
      <c r="BG93" s="213">
        <f>IF(N93="zákl. přenesená",J93,0)</f>
        <v>0</v>
      </c>
      <c r="BH93" s="213">
        <f>IF(N93="sníž. přenesená",J93,0)</f>
        <v>0</v>
      </c>
      <c r="BI93" s="213">
        <f>IF(N93="nulová",J93,0)</f>
        <v>0</v>
      </c>
      <c r="BJ93" s="25" t="s">
        <v>83</v>
      </c>
      <c r="BK93" s="213">
        <f>ROUND(I93*H93,2)</f>
        <v>7909.4</v>
      </c>
      <c r="BL93" s="25" t="s">
        <v>570</v>
      </c>
      <c r="BM93" s="25" t="s">
        <v>3860</v>
      </c>
    </row>
    <row r="94" spans="2:65" s="1" customFormat="1" ht="16.5" customHeight="1">
      <c r="B94" s="42"/>
      <c r="C94" s="202" t="s">
        <v>87</v>
      </c>
      <c r="D94" s="202" t="s">
        <v>212</v>
      </c>
      <c r="E94" s="203" t="s">
        <v>87</v>
      </c>
      <c r="F94" s="204" t="s">
        <v>3695</v>
      </c>
      <c r="G94" s="205" t="s">
        <v>862</v>
      </c>
      <c r="H94" s="206">
        <v>2</v>
      </c>
      <c r="I94" s="207">
        <v>1163.0999999999999</v>
      </c>
      <c r="J94" s="208">
        <f>ROUND(I94*H94,2)</f>
        <v>2326.1999999999998</v>
      </c>
      <c r="K94" s="204" t="s">
        <v>24</v>
      </c>
      <c r="L94" s="62"/>
      <c r="M94" s="209" t="s">
        <v>24</v>
      </c>
      <c r="N94" s="210" t="s">
        <v>49</v>
      </c>
      <c r="O94" s="43"/>
      <c r="P94" s="211">
        <f>O94*H94</f>
        <v>0</v>
      </c>
      <c r="Q94" s="211">
        <v>0</v>
      </c>
      <c r="R94" s="211">
        <f>Q94*H94</f>
        <v>0</v>
      </c>
      <c r="S94" s="211">
        <v>0</v>
      </c>
      <c r="T94" s="212">
        <f>S94*H94</f>
        <v>0</v>
      </c>
      <c r="AR94" s="25" t="s">
        <v>570</v>
      </c>
      <c r="AT94" s="25" t="s">
        <v>212</v>
      </c>
      <c r="AU94" s="25" t="s">
        <v>90</v>
      </c>
      <c r="AY94" s="25" t="s">
        <v>210</v>
      </c>
      <c r="BE94" s="213">
        <f>IF(N94="základní",J94,0)</f>
        <v>2326.1999999999998</v>
      </c>
      <c r="BF94" s="213">
        <f>IF(N94="snížená",J94,0)</f>
        <v>0</v>
      </c>
      <c r="BG94" s="213">
        <f>IF(N94="zákl. přenesená",J94,0)</f>
        <v>0</v>
      </c>
      <c r="BH94" s="213">
        <f>IF(N94="sníž. přenesená",J94,0)</f>
        <v>0</v>
      </c>
      <c r="BI94" s="213">
        <f>IF(N94="nulová",J94,0)</f>
        <v>0</v>
      </c>
      <c r="BJ94" s="25" t="s">
        <v>83</v>
      </c>
      <c r="BK94" s="213">
        <f>ROUND(I94*H94,2)</f>
        <v>2326.1999999999998</v>
      </c>
      <c r="BL94" s="25" t="s">
        <v>570</v>
      </c>
      <c r="BM94" s="25" t="s">
        <v>3861</v>
      </c>
    </row>
    <row r="95" spans="2:65" s="1" customFormat="1" ht="16.5" customHeight="1">
      <c r="B95" s="42"/>
      <c r="C95" s="202" t="s">
        <v>90</v>
      </c>
      <c r="D95" s="202" t="s">
        <v>212</v>
      </c>
      <c r="E95" s="203" t="s">
        <v>90</v>
      </c>
      <c r="F95" s="204" t="s">
        <v>3862</v>
      </c>
      <c r="G95" s="205" t="s">
        <v>862</v>
      </c>
      <c r="H95" s="206">
        <v>4</v>
      </c>
      <c r="I95" s="207">
        <v>233.3</v>
      </c>
      <c r="J95" s="208">
        <f>ROUND(I95*H95,2)</f>
        <v>933.2</v>
      </c>
      <c r="K95" s="204" t="s">
        <v>24</v>
      </c>
      <c r="L95" s="62"/>
      <c r="M95" s="209" t="s">
        <v>24</v>
      </c>
      <c r="N95" s="210" t="s">
        <v>49</v>
      </c>
      <c r="O95" s="43"/>
      <c r="P95" s="211">
        <f>O95*H95</f>
        <v>0</v>
      </c>
      <c r="Q95" s="211">
        <v>0</v>
      </c>
      <c r="R95" s="211">
        <f>Q95*H95</f>
        <v>0</v>
      </c>
      <c r="S95" s="211">
        <v>0</v>
      </c>
      <c r="T95" s="212">
        <f>S95*H95</f>
        <v>0</v>
      </c>
      <c r="AR95" s="25" t="s">
        <v>570</v>
      </c>
      <c r="AT95" s="25" t="s">
        <v>212</v>
      </c>
      <c r="AU95" s="25" t="s">
        <v>90</v>
      </c>
      <c r="AY95" s="25" t="s">
        <v>210</v>
      </c>
      <c r="BE95" s="213">
        <f>IF(N95="základní",J95,0)</f>
        <v>933.2</v>
      </c>
      <c r="BF95" s="213">
        <f>IF(N95="snížená",J95,0)</f>
        <v>0</v>
      </c>
      <c r="BG95" s="213">
        <f>IF(N95="zákl. přenesená",J95,0)</f>
        <v>0</v>
      </c>
      <c r="BH95" s="213">
        <f>IF(N95="sníž. přenesená",J95,0)</f>
        <v>0</v>
      </c>
      <c r="BI95" s="213">
        <f>IF(N95="nulová",J95,0)</f>
        <v>0</v>
      </c>
      <c r="BJ95" s="25" t="s">
        <v>83</v>
      </c>
      <c r="BK95" s="213">
        <f>ROUND(I95*H95,2)</f>
        <v>933.2</v>
      </c>
      <c r="BL95" s="25" t="s">
        <v>570</v>
      </c>
      <c r="BM95" s="25" t="s">
        <v>3863</v>
      </c>
    </row>
    <row r="96" spans="2:65" s="1" customFormat="1" ht="16.5" customHeight="1">
      <c r="B96" s="42"/>
      <c r="C96" s="202" t="s">
        <v>93</v>
      </c>
      <c r="D96" s="202" t="s">
        <v>212</v>
      </c>
      <c r="E96" s="203" t="s">
        <v>93</v>
      </c>
      <c r="F96" s="204" t="s">
        <v>3697</v>
      </c>
      <c r="G96" s="205" t="s">
        <v>862</v>
      </c>
      <c r="H96" s="206">
        <v>2</v>
      </c>
      <c r="I96" s="207">
        <v>673</v>
      </c>
      <c r="J96" s="208">
        <f>ROUND(I96*H96,2)</f>
        <v>1346</v>
      </c>
      <c r="K96" s="204" t="s">
        <v>24</v>
      </c>
      <c r="L96" s="62"/>
      <c r="M96" s="209" t="s">
        <v>24</v>
      </c>
      <c r="N96" s="210" t="s">
        <v>49</v>
      </c>
      <c r="O96" s="43"/>
      <c r="P96" s="211">
        <f>O96*H96</f>
        <v>0</v>
      </c>
      <c r="Q96" s="211">
        <v>0</v>
      </c>
      <c r="R96" s="211">
        <f>Q96*H96</f>
        <v>0</v>
      </c>
      <c r="S96" s="211">
        <v>0</v>
      </c>
      <c r="T96" s="212">
        <f>S96*H96</f>
        <v>0</v>
      </c>
      <c r="AR96" s="25" t="s">
        <v>570</v>
      </c>
      <c r="AT96" s="25" t="s">
        <v>212</v>
      </c>
      <c r="AU96" s="25" t="s">
        <v>90</v>
      </c>
      <c r="AY96" s="25" t="s">
        <v>210</v>
      </c>
      <c r="BE96" s="213">
        <f>IF(N96="základní",J96,0)</f>
        <v>1346</v>
      </c>
      <c r="BF96" s="213">
        <f>IF(N96="snížená",J96,0)</f>
        <v>0</v>
      </c>
      <c r="BG96" s="213">
        <f>IF(N96="zákl. přenesená",J96,0)</f>
        <v>0</v>
      </c>
      <c r="BH96" s="213">
        <f>IF(N96="sníž. přenesená",J96,0)</f>
        <v>0</v>
      </c>
      <c r="BI96" s="213">
        <f>IF(N96="nulová",J96,0)</f>
        <v>0</v>
      </c>
      <c r="BJ96" s="25" t="s">
        <v>83</v>
      </c>
      <c r="BK96" s="213">
        <f>ROUND(I96*H96,2)</f>
        <v>1346</v>
      </c>
      <c r="BL96" s="25" t="s">
        <v>570</v>
      </c>
      <c r="BM96" s="25" t="s">
        <v>3864</v>
      </c>
    </row>
    <row r="97" spans="2:65" s="1" customFormat="1" ht="16.5" customHeight="1">
      <c r="B97" s="42"/>
      <c r="C97" s="202" t="s">
        <v>96</v>
      </c>
      <c r="D97" s="202" t="s">
        <v>212</v>
      </c>
      <c r="E97" s="203" t="s">
        <v>96</v>
      </c>
      <c r="F97" s="204" t="s">
        <v>3699</v>
      </c>
      <c r="G97" s="205" t="s">
        <v>862</v>
      </c>
      <c r="H97" s="206">
        <v>16</v>
      </c>
      <c r="I97" s="207">
        <v>363.8</v>
      </c>
      <c r="J97" s="208">
        <f>ROUND(I97*H97,2)</f>
        <v>5820.8</v>
      </c>
      <c r="K97" s="204" t="s">
        <v>24</v>
      </c>
      <c r="L97" s="62"/>
      <c r="M97" s="209" t="s">
        <v>24</v>
      </c>
      <c r="N97" s="210" t="s">
        <v>49</v>
      </c>
      <c r="O97" s="43"/>
      <c r="P97" s="211">
        <f>O97*H97</f>
        <v>0</v>
      </c>
      <c r="Q97" s="211">
        <v>0</v>
      </c>
      <c r="R97" s="211">
        <f>Q97*H97</f>
        <v>0</v>
      </c>
      <c r="S97" s="211">
        <v>0</v>
      </c>
      <c r="T97" s="212">
        <f>S97*H97</f>
        <v>0</v>
      </c>
      <c r="AR97" s="25" t="s">
        <v>570</v>
      </c>
      <c r="AT97" s="25" t="s">
        <v>212</v>
      </c>
      <c r="AU97" s="25" t="s">
        <v>90</v>
      </c>
      <c r="AY97" s="25" t="s">
        <v>210</v>
      </c>
      <c r="BE97" s="213">
        <f>IF(N97="základní",J97,0)</f>
        <v>5820.8</v>
      </c>
      <c r="BF97" s="213">
        <f>IF(N97="snížená",J97,0)</f>
        <v>0</v>
      </c>
      <c r="BG97" s="213">
        <f>IF(N97="zákl. přenesená",J97,0)</f>
        <v>0</v>
      </c>
      <c r="BH97" s="213">
        <f>IF(N97="sníž. přenesená",J97,0)</f>
        <v>0</v>
      </c>
      <c r="BI97" s="213">
        <f>IF(N97="nulová",J97,0)</f>
        <v>0</v>
      </c>
      <c r="BJ97" s="25" t="s">
        <v>83</v>
      </c>
      <c r="BK97" s="213">
        <f>ROUND(I97*H97,2)</f>
        <v>5820.8</v>
      </c>
      <c r="BL97" s="25" t="s">
        <v>570</v>
      </c>
      <c r="BM97" s="25" t="s">
        <v>3865</v>
      </c>
    </row>
    <row r="98" spans="2:65" s="11" customFormat="1" ht="22.35" customHeight="1">
      <c r="B98" s="186"/>
      <c r="C98" s="187"/>
      <c r="D98" s="188" t="s">
        <v>77</v>
      </c>
      <c r="E98" s="200" t="s">
        <v>3596</v>
      </c>
      <c r="F98" s="200" t="s">
        <v>3701</v>
      </c>
      <c r="G98" s="187"/>
      <c r="H98" s="187"/>
      <c r="I98" s="190"/>
      <c r="J98" s="201">
        <f>BK98</f>
        <v>2373.3000000000002</v>
      </c>
      <c r="K98" s="187"/>
      <c r="L98" s="192"/>
      <c r="M98" s="193"/>
      <c r="N98" s="194"/>
      <c r="O98" s="194"/>
      <c r="P98" s="195">
        <f>SUM(P99:P100)</f>
        <v>0</v>
      </c>
      <c r="Q98" s="194"/>
      <c r="R98" s="195">
        <f>SUM(R99:R100)</f>
        <v>0</v>
      </c>
      <c r="S98" s="194"/>
      <c r="T98" s="196">
        <f>SUM(T99:T100)</f>
        <v>0</v>
      </c>
      <c r="AR98" s="197" t="s">
        <v>90</v>
      </c>
      <c r="AT98" s="198" t="s">
        <v>77</v>
      </c>
      <c r="AU98" s="198" t="s">
        <v>87</v>
      </c>
      <c r="AY98" s="197" t="s">
        <v>210</v>
      </c>
      <c r="BK98" s="199">
        <f>SUM(BK99:BK100)</f>
        <v>2373.3000000000002</v>
      </c>
    </row>
    <row r="99" spans="2:65" s="1" customFormat="1" ht="16.5" customHeight="1">
      <c r="B99" s="42"/>
      <c r="C99" s="202" t="s">
        <v>99</v>
      </c>
      <c r="D99" s="202" t="s">
        <v>212</v>
      </c>
      <c r="E99" s="203" t="s">
        <v>99</v>
      </c>
      <c r="F99" s="204" t="s">
        <v>3866</v>
      </c>
      <c r="G99" s="205" t="s">
        <v>862</v>
      </c>
      <c r="H99" s="206">
        <v>6</v>
      </c>
      <c r="I99" s="207">
        <v>349.9</v>
      </c>
      <c r="J99" s="208">
        <f>ROUND(I99*H99,2)</f>
        <v>2099.4</v>
      </c>
      <c r="K99" s="204" t="s">
        <v>24</v>
      </c>
      <c r="L99" s="62"/>
      <c r="M99" s="209" t="s">
        <v>24</v>
      </c>
      <c r="N99" s="210" t="s">
        <v>49</v>
      </c>
      <c r="O99" s="43"/>
      <c r="P99" s="211">
        <f>O99*H99</f>
        <v>0</v>
      </c>
      <c r="Q99" s="211">
        <v>0</v>
      </c>
      <c r="R99" s="211">
        <f>Q99*H99</f>
        <v>0</v>
      </c>
      <c r="S99" s="211">
        <v>0</v>
      </c>
      <c r="T99" s="212">
        <f>S99*H99</f>
        <v>0</v>
      </c>
      <c r="AR99" s="25" t="s">
        <v>570</v>
      </c>
      <c r="AT99" s="25" t="s">
        <v>212</v>
      </c>
      <c r="AU99" s="25" t="s">
        <v>90</v>
      </c>
      <c r="AY99" s="25" t="s">
        <v>210</v>
      </c>
      <c r="BE99" s="213">
        <f>IF(N99="základní",J99,0)</f>
        <v>2099.4</v>
      </c>
      <c r="BF99" s="213">
        <f>IF(N99="snížená",J99,0)</f>
        <v>0</v>
      </c>
      <c r="BG99" s="213">
        <f>IF(N99="zákl. přenesená",J99,0)</f>
        <v>0</v>
      </c>
      <c r="BH99" s="213">
        <f>IF(N99="sníž. přenesená",J99,0)</f>
        <v>0</v>
      </c>
      <c r="BI99" s="213">
        <f>IF(N99="nulová",J99,0)</f>
        <v>0</v>
      </c>
      <c r="BJ99" s="25" t="s">
        <v>83</v>
      </c>
      <c r="BK99" s="213">
        <f>ROUND(I99*H99,2)</f>
        <v>2099.4</v>
      </c>
      <c r="BL99" s="25" t="s">
        <v>570</v>
      </c>
      <c r="BM99" s="25" t="s">
        <v>3867</v>
      </c>
    </row>
    <row r="100" spans="2:65" s="1" customFormat="1" ht="16.5" customHeight="1">
      <c r="B100" s="42"/>
      <c r="C100" s="202" t="s">
        <v>102</v>
      </c>
      <c r="D100" s="202" t="s">
        <v>212</v>
      </c>
      <c r="E100" s="203" t="s">
        <v>102</v>
      </c>
      <c r="F100" s="204" t="s">
        <v>3702</v>
      </c>
      <c r="G100" s="205" t="s">
        <v>862</v>
      </c>
      <c r="H100" s="206">
        <v>1</v>
      </c>
      <c r="I100" s="207">
        <v>273.89999999999998</v>
      </c>
      <c r="J100" s="208">
        <f>ROUND(I100*H100,2)</f>
        <v>273.89999999999998</v>
      </c>
      <c r="K100" s="204" t="s">
        <v>24</v>
      </c>
      <c r="L100" s="62"/>
      <c r="M100" s="209" t="s">
        <v>24</v>
      </c>
      <c r="N100" s="210" t="s">
        <v>49</v>
      </c>
      <c r="O100" s="43"/>
      <c r="P100" s="211">
        <f>O100*H100</f>
        <v>0</v>
      </c>
      <c r="Q100" s="211">
        <v>0</v>
      </c>
      <c r="R100" s="211">
        <f>Q100*H100</f>
        <v>0</v>
      </c>
      <c r="S100" s="211">
        <v>0</v>
      </c>
      <c r="T100" s="212">
        <f>S100*H100</f>
        <v>0</v>
      </c>
      <c r="AR100" s="25" t="s">
        <v>570</v>
      </c>
      <c r="AT100" s="25" t="s">
        <v>212</v>
      </c>
      <c r="AU100" s="25" t="s">
        <v>90</v>
      </c>
      <c r="AY100" s="25" t="s">
        <v>210</v>
      </c>
      <c r="BE100" s="213">
        <f>IF(N100="základní",J100,0)</f>
        <v>273.89999999999998</v>
      </c>
      <c r="BF100" s="213">
        <f>IF(N100="snížená",J100,0)</f>
        <v>0</v>
      </c>
      <c r="BG100" s="213">
        <f>IF(N100="zákl. přenesená",J100,0)</f>
        <v>0</v>
      </c>
      <c r="BH100" s="213">
        <f>IF(N100="sníž. přenesená",J100,0)</f>
        <v>0</v>
      </c>
      <c r="BI100" s="213">
        <f>IF(N100="nulová",J100,0)</f>
        <v>0</v>
      </c>
      <c r="BJ100" s="25" t="s">
        <v>83</v>
      </c>
      <c r="BK100" s="213">
        <f>ROUND(I100*H100,2)</f>
        <v>273.89999999999998</v>
      </c>
      <c r="BL100" s="25" t="s">
        <v>570</v>
      </c>
      <c r="BM100" s="25" t="s">
        <v>3868</v>
      </c>
    </row>
    <row r="101" spans="2:65" s="11" customFormat="1" ht="22.35" customHeight="1">
      <c r="B101" s="186"/>
      <c r="C101" s="187"/>
      <c r="D101" s="188" t="s">
        <v>77</v>
      </c>
      <c r="E101" s="200" t="s">
        <v>3613</v>
      </c>
      <c r="F101" s="200" t="s">
        <v>3630</v>
      </c>
      <c r="G101" s="187"/>
      <c r="H101" s="187"/>
      <c r="I101" s="190"/>
      <c r="J101" s="201">
        <f>BK101</f>
        <v>21586.2</v>
      </c>
      <c r="K101" s="187"/>
      <c r="L101" s="192"/>
      <c r="M101" s="193"/>
      <c r="N101" s="194"/>
      <c r="O101" s="194"/>
      <c r="P101" s="195">
        <f>SUM(P102:P103)</f>
        <v>0</v>
      </c>
      <c r="Q101" s="194"/>
      <c r="R101" s="195">
        <f>SUM(R102:R103)</f>
        <v>0</v>
      </c>
      <c r="S101" s="194"/>
      <c r="T101" s="196">
        <f>SUM(T102:T103)</f>
        <v>0</v>
      </c>
      <c r="AR101" s="197" t="s">
        <v>90</v>
      </c>
      <c r="AT101" s="198" t="s">
        <v>77</v>
      </c>
      <c r="AU101" s="198" t="s">
        <v>87</v>
      </c>
      <c r="AY101" s="197" t="s">
        <v>210</v>
      </c>
      <c r="BK101" s="199">
        <f>SUM(BK102:BK103)</f>
        <v>21586.2</v>
      </c>
    </row>
    <row r="102" spans="2:65" s="1" customFormat="1" ht="16.5" customHeight="1">
      <c r="B102" s="42"/>
      <c r="C102" s="202" t="s">
        <v>119</v>
      </c>
      <c r="D102" s="202" t="s">
        <v>212</v>
      </c>
      <c r="E102" s="203" t="s">
        <v>119</v>
      </c>
      <c r="F102" s="204" t="s">
        <v>3704</v>
      </c>
      <c r="G102" s="205" t="s">
        <v>862</v>
      </c>
      <c r="H102" s="206">
        <v>13</v>
      </c>
      <c r="I102" s="207">
        <v>112.4</v>
      </c>
      <c r="J102" s="208">
        <f>ROUND(I102*H102,2)</f>
        <v>1461.2</v>
      </c>
      <c r="K102" s="204" t="s">
        <v>24</v>
      </c>
      <c r="L102" s="62"/>
      <c r="M102" s="209" t="s">
        <v>24</v>
      </c>
      <c r="N102" s="210" t="s">
        <v>49</v>
      </c>
      <c r="O102" s="43"/>
      <c r="P102" s="211">
        <f>O102*H102</f>
        <v>0</v>
      </c>
      <c r="Q102" s="211">
        <v>0</v>
      </c>
      <c r="R102" s="211">
        <f>Q102*H102</f>
        <v>0</v>
      </c>
      <c r="S102" s="211">
        <v>0</v>
      </c>
      <c r="T102" s="212">
        <f>S102*H102</f>
        <v>0</v>
      </c>
      <c r="AR102" s="25" t="s">
        <v>570</v>
      </c>
      <c r="AT102" s="25" t="s">
        <v>212</v>
      </c>
      <c r="AU102" s="25" t="s">
        <v>90</v>
      </c>
      <c r="AY102" s="25" t="s">
        <v>210</v>
      </c>
      <c r="BE102" s="213">
        <f>IF(N102="základní",J102,0)</f>
        <v>1461.2</v>
      </c>
      <c r="BF102" s="213">
        <f>IF(N102="snížená",J102,0)</f>
        <v>0</v>
      </c>
      <c r="BG102" s="213">
        <f>IF(N102="zákl. přenesená",J102,0)</f>
        <v>0</v>
      </c>
      <c r="BH102" s="213">
        <f>IF(N102="sníž. přenesená",J102,0)</f>
        <v>0</v>
      </c>
      <c r="BI102" s="213">
        <f>IF(N102="nulová",J102,0)</f>
        <v>0</v>
      </c>
      <c r="BJ102" s="25" t="s">
        <v>83</v>
      </c>
      <c r="BK102" s="213">
        <f>ROUND(I102*H102,2)</f>
        <v>1461.2</v>
      </c>
      <c r="BL102" s="25" t="s">
        <v>570</v>
      </c>
      <c r="BM102" s="25" t="s">
        <v>3869</v>
      </c>
    </row>
    <row r="103" spans="2:65" s="1" customFormat="1" ht="16.5" customHeight="1">
      <c r="B103" s="42"/>
      <c r="C103" s="202" t="s">
        <v>122</v>
      </c>
      <c r="D103" s="202" t="s">
        <v>212</v>
      </c>
      <c r="E103" s="203" t="s">
        <v>122</v>
      </c>
      <c r="F103" s="204" t="s">
        <v>3632</v>
      </c>
      <c r="G103" s="205" t="s">
        <v>295</v>
      </c>
      <c r="H103" s="206">
        <v>1250</v>
      </c>
      <c r="I103" s="207">
        <v>16.100000000000001</v>
      </c>
      <c r="J103" s="208">
        <f>ROUND(I103*H103,2)</f>
        <v>20125</v>
      </c>
      <c r="K103" s="204" t="s">
        <v>24</v>
      </c>
      <c r="L103" s="62"/>
      <c r="M103" s="209" t="s">
        <v>24</v>
      </c>
      <c r="N103" s="210" t="s">
        <v>49</v>
      </c>
      <c r="O103" s="43"/>
      <c r="P103" s="211">
        <f>O103*H103</f>
        <v>0</v>
      </c>
      <c r="Q103" s="211">
        <v>0</v>
      </c>
      <c r="R103" s="211">
        <f>Q103*H103</f>
        <v>0</v>
      </c>
      <c r="S103" s="211">
        <v>0</v>
      </c>
      <c r="T103" s="212">
        <f>S103*H103</f>
        <v>0</v>
      </c>
      <c r="AR103" s="25" t="s">
        <v>570</v>
      </c>
      <c r="AT103" s="25" t="s">
        <v>212</v>
      </c>
      <c r="AU103" s="25" t="s">
        <v>90</v>
      </c>
      <c r="AY103" s="25" t="s">
        <v>210</v>
      </c>
      <c r="BE103" s="213">
        <f>IF(N103="základní",J103,0)</f>
        <v>20125</v>
      </c>
      <c r="BF103" s="213">
        <f>IF(N103="snížená",J103,0)</f>
        <v>0</v>
      </c>
      <c r="BG103" s="213">
        <f>IF(N103="zákl. přenesená",J103,0)</f>
        <v>0</v>
      </c>
      <c r="BH103" s="213">
        <f>IF(N103="sníž. přenesená",J103,0)</f>
        <v>0</v>
      </c>
      <c r="BI103" s="213">
        <f>IF(N103="nulová",J103,0)</f>
        <v>0</v>
      </c>
      <c r="BJ103" s="25" t="s">
        <v>83</v>
      </c>
      <c r="BK103" s="213">
        <f>ROUND(I103*H103,2)</f>
        <v>20125</v>
      </c>
      <c r="BL103" s="25" t="s">
        <v>570</v>
      </c>
      <c r="BM103" s="25" t="s">
        <v>3870</v>
      </c>
    </row>
    <row r="104" spans="2:65" s="11" customFormat="1" ht="22.35" customHeight="1">
      <c r="B104" s="186"/>
      <c r="C104" s="187"/>
      <c r="D104" s="188" t="s">
        <v>77</v>
      </c>
      <c r="E104" s="200" t="s">
        <v>3618</v>
      </c>
      <c r="F104" s="200" t="s">
        <v>3641</v>
      </c>
      <c r="G104" s="187"/>
      <c r="H104" s="187"/>
      <c r="I104" s="190"/>
      <c r="J104" s="201">
        <f>BK104</f>
        <v>7188.8</v>
      </c>
      <c r="K104" s="187"/>
      <c r="L104" s="192"/>
      <c r="M104" s="193"/>
      <c r="N104" s="194"/>
      <c r="O104" s="194"/>
      <c r="P104" s="195">
        <f>SUM(P105:P112)</f>
        <v>0</v>
      </c>
      <c r="Q104" s="194"/>
      <c r="R104" s="195">
        <f>SUM(R105:R112)</f>
        <v>0</v>
      </c>
      <c r="S104" s="194"/>
      <c r="T104" s="196">
        <f>SUM(T105:T112)</f>
        <v>0</v>
      </c>
      <c r="AR104" s="197" t="s">
        <v>90</v>
      </c>
      <c r="AT104" s="198" t="s">
        <v>77</v>
      </c>
      <c r="AU104" s="198" t="s">
        <v>87</v>
      </c>
      <c r="AY104" s="197" t="s">
        <v>210</v>
      </c>
      <c r="BK104" s="199">
        <f>SUM(BK105:BK112)</f>
        <v>7188.8</v>
      </c>
    </row>
    <row r="105" spans="2:65" s="1" customFormat="1" ht="16.5" customHeight="1">
      <c r="B105" s="42"/>
      <c r="C105" s="202" t="s">
        <v>125</v>
      </c>
      <c r="D105" s="202" t="s">
        <v>212</v>
      </c>
      <c r="E105" s="203" t="s">
        <v>125</v>
      </c>
      <c r="F105" s="204" t="s">
        <v>3643</v>
      </c>
      <c r="G105" s="205" t="s">
        <v>295</v>
      </c>
      <c r="H105" s="206">
        <v>50</v>
      </c>
      <c r="I105" s="207">
        <v>26.8</v>
      </c>
      <c r="J105" s="208">
        <f t="shared" ref="J105:J112" si="0">ROUND(I105*H105,2)</f>
        <v>1340</v>
      </c>
      <c r="K105" s="204" t="s">
        <v>24</v>
      </c>
      <c r="L105" s="62"/>
      <c r="M105" s="209" t="s">
        <v>24</v>
      </c>
      <c r="N105" s="210" t="s">
        <v>49</v>
      </c>
      <c r="O105" s="43"/>
      <c r="P105" s="211">
        <f t="shared" ref="P105:P112" si="1">O105*H105</f>
        <v>0</v>
      </c>
      <c r="Q105" s="211">
        <v>0</v>
      </c>
      <c r="R105" s="211">
        <f t="shared" ref="R105:R112" si="2">Q105*H105</f>
        <v>0</v>
      </c>
      <c r="S105" s="211">
        <v>0</v>
      </c>
      <c r="T105" s="212">
        <f t="shared" ref="T105:T112" si="3">S105*H105</f>
        <v>0</v>
      </c>
      <c r="AR105" s="25" t="s">
        <v>570</v>
      </c>
      <c r="AT105" s="25" t="s">
        <v>212</v>
      </c>
      <c r="AU105" s="25" t="s">
        <v>90</v>
      </c>
      <c r="AY105" s="25" t="s">
        <v>210</v>
      </c>
      <c r="BE105" s="213">
        <f t="shared" ref="BE105:BE112" si="4">IF(N105="základní",J105,0)</f>
        <v>1340</v>
      </c>
      <c r="BF105" s="213">
        <f t="shared" ref="BF105:BF112" si="5">IF(N105="snížená",J105,0)</f>
        <v>0</v>
      </c>
      <c r="BG105" s="213">
        <f t="shared" ref="BG105:BG112" si="6">IF(N105="zákl. přenesená",J105,0)</f>
        <v>0</v>
      </c>
      <c r="BH105" s="213">
        <f t="shared" ref="BH105:BH112" si="7">IF(N105="sníž. přenesená",J105,0)</f>
        <v>0</v>
      </c>
      <c r="BI105" s="213">
        <f t="shared" ref="BI105:BI112" si="8">IF(N105="nulová",J105,0)</f>
        <v>0</v>
      </c>
      <c r="BJ105" s="25" t="s">
        <v>83</v>
      </c>
      <c r="BK105" s="213">
        <f t="shared" ref="BK105:BK112" si="9">ROUND(I105*H105,2)</f>
        <v>1340</v>
      </c>
      <c r="BL105" s="25" t="s">
        <v>570</v>
      </c>
      <c r="BM105" s="25" t="s">
        <v>3871</v>
      </c>
    </row>
    <row r="106" spans="2:65" s="1" customFormat="1" ht="16.5" customHeight="1">
      <c r="B106" s="42"/>
      <c r="C106" s="202" t="s">
        <v>128</v>
      </c>
      <c r="D106" s="202" t="s">
        <v>212</v>
      </c>
      <c r="E106" s="203" t="s">
        <v>128</v>
      </c>
      <c r="F106" s="204" t="s">
        <v>3710</v>
      </c>
      <c r="G106" s="205" t="s">
        <v>295</v>
      </c>
      <c r="H106" s="206">
        <v>25</v>
      </c>
      <c r="I106" s="207">
        <v>35.299999999999997</v>
      </c>
      <c r="J106" s="208">
        <f t="shared" si="0"/>
        <v>882.5</v>
      </c>
      <c r="K106" s="204" t="s">
        <v>24</v>
      </c>
      <c r="L106" s="62"/>
      <c r="M106" s="209" t="s">
        <v>24</v>
      </c>
      <c r="N106" s="210" t="s">
        <v>49</v>
      </c>
      <c r="O106" s="43"/>
      <c r="P106" s="211">
        <f t="shared" si="1"/>
        <v>0</v>
      </c>
      <c r="Q106" s="211">
        <v>0</v>
      </c>
      <c r="R106" s="211">
        <f t="shared" si="2"/>
        <v>0</v>
      </c>
      <c r="S106" s="211">
        <v>0</v>
      </c>
      <c r="T106" s="212">
        <f t="shared" si="3"/>
        <v>0</v>
      </c>
      <c r="AR106" s="25" t="s">
        <v>570</v>
      </c>
      <c r="AT106" s="25" t="s">
        <v>212</v>
      </c>
      <c r="AU106" s="25" t="s">
        <v>90</v>
      </c>
      <c r="AY106" s="25" t="s">
        <v>210</v>
      </c>
      <c r="BE106" s="213">
        <f t="shared" si="4"/>
        <v>882.5</v>
      </c>
      <c r="BF106" s="213">
        <f t="shared" si="5"/>
        <v>0</v>
      </c>
      <c r="BG106" s="213">
        <f t="shared" si="6"/>
        <v>0</v>
      </c>
      <c r="BH106" s="213">
        <f t="shared" si="7"/>
        <v>0</v>
      </c>
      <c r="BI106" s="213">
        <f t="shared" si="8"/>
        <v>0</v>
      </c>
      <c r="BJ106" s="25" t="s">
        <v>83</v>
      </c>
      <c r="BK106" s="213">
        <f t="shared" si="9"/>
        <v>882.5</v>
      </c>
      <c r="BL106" s="25" t="s">
        <v>570</v>
      </c>
      <c r="BM106" s="25" t="s">
        <v>3872</v>
      </c>
    </row>
    <row r="107" spans="2:65" s="1" customFormat="1" ht="16.5" customHeight="1">
      <c r="B107" s="42"/>
      <c r="C107" s="202" t="s">
        <v>131</v>
      </c>
      <c r="D107" s="202" t="s">
        <v>212</v>
      </c>
      <c r="E107" s="203" t="s">
        <v>131</v>
      </c>
      <c r="F107" s="204" t="s">
        <v>3646</v>
      </c>
      <c r="G107" s="205" t="s">
        <v>295</v>
      </c>
      <c r="H107" s="206">
        <v>25</v>
      </c>
      <c r="I107" s="207">
        <v>16.100000000000001</v>
      </c>
      <c r="J107" s="208">
        <f t="shared" si="0"/>
        <v>402.5</v>
      </c>
      <c r="K107" s="204" t="s">
        <v>24</v>
      </c>
      <c r="L107" s="62"/>
      <c r="M107" s="209" t="s">
        <v>24</v>
      </c>
      <c r="N107" s="210" t="s">
        <v>49</v>
      </c>
      <c r="O107" s="43"/>
      <c r="P107" s="211">
        <f t="shared" si="1"/>
        <v>0</v>
      </c>
      <c r="Q107" s="211">
        <v>0</v>
      </c>
      <c r="R107" s="211">
        <f t="shared" si="2"/>
        <v>0</v>
      </c>
      <c r="S107" s="211">
        <v>0</v>
      </c>
      <c r="T107" s="212">
        <f t="shared" si="3"/>
        <v>0</v>
      </c>
      <c r="AR107" s="25" t="s">
        <v>570</v>
      </c>
      <c r="AT107" s="25" t="s">
        <v>212</v>
      </c>
      <c r="AU107" s="25" t="s">
        <v>90</v>
      </c>
      <c r="AY107" s="25" t="s">
        <v>210</v>
      </c>
      <c r="BE107" s="213">
        <f t="shared" si="4"/>
        <v>402.5</v>
      </c>
      <c r="BF107" s="213">
        <f t="shared" si="5"/>
        <v>0</v>
      </c>
      <c r="BG107" s="213">
        <f t="shared" si="6"/>
        <v>0</v>
      </c>
      <c r="BH107" s="213">
        <f t="shared" si="7"/>
        <v>0</v>
      </c>
      <c r="BI107" s="213">
        <f t="shared" si="8"/>
        <v>0</v>
      </c>
      <c r="BJ107" s="25" t="s">
        <v>83</v>
      </c>
      <c r="BK107" s="213">
        <f t="shared" si="9"/>
        <v>402.5</v>
      </c>
      <c r="BL107" s="25" t="s">
        <v>570</v>
      </c>
      <c r="BM107" s="25" t="s">
        <v>3873</v>
      </c>
    </row>
    <row r="108" spans="2:65" s="1" customFormat="1" ht="25.5" customHeight="1">
      <c r="B108" s="42"/>
      <c r="C108" s="202" t="s">
        <v>134</v>
      </c>
      <c r="D108" s="202" t="s">
        <v>212</v>
      </c>
      <c r="E108" s="203" t="s">
        <v>134</v>
      </c>
      <c r="F108" s="204" t="s">
        <v>3649</v>
      </c>
      <c r="G108" s="205" t="s">
        <v>862</v>
      </c>
      <c r="H108" s="206">
        <v>7</v>
      </c>
      <c r="I108" s="207">
        <v>342.4</v>
      </c>
      <c r="J108" s="208">
        <f t="shared" si="0"/>
        <v>2396.8000000000002</v>
      </c>
      <c r="K108" s="204" t="s">
        <v>24</v>
      </c>
      <c r="L108" s="62"/>
      <c r="M108" s="209" t="s">
        <v>24</v>
      </c>
      <c r="N108" s="210" t="s">
        <v>49</v>
      </c>
      <c r="O108" s="43"/>
      <c r="P108" s="211">
        <f t="shared" si="1"/>
        <v>0</v>
      </c>
      <c r="Q108" s="211">
        <v>0</v>
      </c>
      <c r="R108" s="211">
        <f t="shared" si="2"/>
        <v>0</v>
      </c>
      <c r="S108" s="211">
        <v>0</v>
      </c>
      <c r="T108" s="212">
        <f t="shared" si="3"/>
        <v>0</v>
      </c>
      <c r="AR108" s="25" t="s">
        <v>570</v>
      </c>
      <c r="AT108" s="25" t="s">
        <v>212</v>
      </c>
      <c r="AU108" s="25" t="s">
        <v>90</v>
      </c>
      <c r="AY108" s="25" t="s">
        <v>210</v>
      </c>
      <c r="BE108" s="213">
        <f t="shared" si="4"/>
        <v>2396.8000000000002</v>
      </c>
      <c r="BF108" s="213">
        <f t="shared" si="5"/>
        <v>0</v>
      </c>
      <c r="BG108" s="213">
        <f t="shared" si="6"/>
        <v>0</v>
      </c>
      <c r="BH108" s="213">
        <f t="shared" si="7"/>
        <v>0</v>
      </c>
      <c r="BI108" s="213">
        <f t="shared" si="8"/>
        <v>0</v>
      </c>
      <c r="BJ108" s="25" t="s">
        <v>83</v>
      </c>
      <c r="BK108" s="213">
        <f t="shared" si="9"/>
        <v>2396.8000000000002</v>
      </c>
      <c r="BL108" s="25" t="s">
        <v>570</v>
      </c>
      <c r="BM108" s="25" t="s">
        <v>3874</v>
      </c>
    </row>
    <row r="109" spans="2:65" s="1" customFormat="1" ht="16.5" customHeight="1">
      <c r="B109" s="42"/>
      <c r="C109" s="202" t="s">
        <v>137</v>
      </c>
      <c r="D109" s="202" t="s">
        <v>212</v>
      </c>
      <c r="E109" s="203" t="s">
        <v>137</v>
      </c>
      <c r="F109" s="204" t="s">
        <v>3652</v>
      </c>
      <c r="G109" s="205" t="s">
        <v>862</v>
      </c>
      <c r="H109" s="206">
        <v>5</v>
      </c>
      <c r="I109" s="207">
        <v>299.60000000000002</v>
      </c>
      <c r="J109" s="208">
        <f t="shared" si="0"/>
        <v>1498</v>
      </c>
      <c r="K109" s="204" t="s">
        <v>24</v>
      </c>
      <c r="L109" s="62"/>
      <c r="M109" s="209" t="s">
        <v>24</v>
      </c>
      <c r="N109" s="210" t="s">
        <v>49</v>
      </c>
      <c r="O109" s="43"/>
      <c r="P109" s="211">
        <f t="shared" si="1"/>
        <v>0</v>
      </c>
      <c r="Q109" s="211">
        <v>0</v>
      </c>
      <c r="R109" s="211">
        <f t="shared" si="2"/>
        <v>0</v>
      </c>
      <c r="S109" s="211">
        <v>0</v>
      </c>
      <c r="T109" s="212">
        <f t="shared" si="3"/>
        <v>0</v>
      </c>
      <c r="AR109" s="25" t="s">
        <v>570</v>
      </c>
      <c r="AT109" s="25" t="s">
        <v>212</v>
      </c>
      <c r="AU109" s="25" t="s">
        <v>90</v>
      </c>
      <c r="AY109" s="25" t="s">
        <v>210</v>
      </c>
      <c r="BE109" s="213">
        <f t="shared" si="4"/>
        <v>1498</v>
      </c>
      <c r="BF109" s="213">
        <f t="shared" si="5"/>
        <v>0</v>
      </c>
      <c r="BG109" s="213">
        <f t="shared" si="6"/>
        <v>0</v>
      </c>
      <c r="BH109" s="213">
        <f t="shared" si="7"/>
        <v>0</v>
      </c>
      <c r="BI109" s="213">
        <f t="shared" si="8"/>
        <v>0</v>
      </c>
      <c r="BJ109" s="25" t="s">
        <v>83</v>
      </c>
      <c r="BK109" s="213">
        <f t="shared" si="9"/>
        <v>1498</v>
      </c>
      <c r="BL109" s="25" t="s">
        <v>570</v>
      </c>
      <c r="BM109" s="25" t="s">
        <v>3875</v>
      </c>
    </row>
    <row r="110" spans="2:65" s="1" customFormat="1" ht="16.5" customHeight="1">
      <c r="B110" s="42"/>
      <c r="C110" s="202" t="s">
        <v>10</v>
      </c>
      <c r="D110" s="202" t="s">
        <v>212</v>
      </c>
      <c r="E110" s="203" t="s">
        <v>10</v>
      </c>
      <c r="F110" s="204" t="s">
        <v>3655</v>
      </c>
      <c r="G110" s="205" t="s">
        <v>862</v>
      </c>
      <c r="H110" s="206">
        <v>5</v>
      </c>
      <c r="I110" s="207">
        <v>26.8</v>
      </c>
      <c r="J110" s="208">
        <f t="shared" si="0"/>
        <v>134</v>
      </c>
      <c r="K110" s="204" t="s">
        <v>24</v>
      </c>
      <c r="L110" s="62"/>
      <c r="M110" s="209" t="s">
        <v>24</v>
      </c>
      <c r="N110" s="210" t="s">
        <v>49</v>
      </c>
      <c r="O110" s="43"/>
      <c r="P110" s="211">
        <f t="shared" si="1"/>
        <v>0</v>
      </c>
      <c r="Q110" s="211">
        <v>0</v>
      </c>
      <c r="R110" s="211">
        <f t="shared" si="2"/>
        <v>0</v>
      </c>
      <c r="S110" s="211">
        <v>0</v>
      </c>
      <c r="T110" s="212">
        <f t="shared" si="3"/>
        <v>0</v>
      </c>
      <c r="AR110" s="25" t="s">
        <v>570</v>
      </c>
      <c r="AT110" s="25" t="s">
        <v>212</v>
      </c>
      <c r="AU110" s="25" t="s">
        <v>90</v>
      </c>
      <c r="AY110" s="25" t="s">
        <v>210</v>
      </c>
      <c r="BE110" s="213">
        <f t="shared" si="4"/>
        <v>134</v>
      </c>
      <c r="BF110" s="213">
        <f t="shared" si="5"/>
        <v>0</v>
      </c>
      <c r="BG110" s="213">
        <f t="shared" si="6"/>
        <v>0</v>
      </c>
      <c r="BH110" s="213">
        <f t="shared" si="7"/>
        <v>0</v>
      </c>
      <c r="BI110" s="213">
        <f t="shared" si="8"/>
        <v>0</v>
      </c>
      <c r="BJ110" s="25" t="s">
        <v>83</v>
      </c>
      <c r="BK110" s="213">
        <f t="shared" si="9"/>
        <v>134</v>
      </c>
      <c r="BL110" s="25" t="s">
        <v>570</v>
      </c>
      <c r="BM110" s="25" t="s">
        <v>3876</v>
      </c>
    </row>
    <row r="111" spans="2:65" s="1" customFormat="1" ht="16.5" customHeight="1">
      <c r="B111" s="42"/>
      <c r="C111" s="202" t="s">
        <v>142</v>
      </c>
      <c r="D111" s="202" t="s">
        <v>212</v>
      </c>
      <c r="E111" s="203" t="s">
        <v>142</v>
      </c>
      <c r="F111" s="204" t="s">
        <v>3658</v>
      </c>
      <c r="G111" s="205" t="s">
        <v>295</v>
      </c>
      <c r="H111" s="206">
        <v>5</v>
      </c>
      <c r="I111" s="207">
        <v>64.2</v>
      </c>
      <c r="J111" s="208">
        <f t="shared" si="0"/>
        <v>321</v>
      </c>
      <c r="K111" s="204" t="s">
        <v>24</v>
      </c>
      <c r="L111" s="62"/>
      <c r="M111" s="209" t="s">
        <v>24</v>
      </c>
      <c r="N111" s="210" t="s">
        <v>49</v>
      </c>
      <c r="O111" s="43"/>
      <c r="P111" s="211">
        <f t="shared" si="1"/>
        <v>0</v>
      </c>
      <c r="Q111" s="211">
        <v>0</v>
      </c>
      <c r="R111" s="211">
        <f t="shared" si="2"/>
        <v>0</v>
      </c>
      <c r="S111" s="211">
        <v>0</v>
      </c>
      <c r="T111" s="212">
        <f t="shared" si="3"/>
        <v>0</v>
      </c>
      <c r="AR111" s="25" t="s">
        <v>570</v>
      </c>
      <c r="AT111" s="25" t="s">
        <v>212</v>
      </c>
      <c r="AU111" s="25" t="s">
        <v>90</v>
      </c>
      <c r="AY111" s="25" t="s">
        <v>210</v>
      </c>
      <c r="BE111" s="213">
        <f t="shared" si="4"/>
        <v>321</v>
      </c>
      <c r="BF111" s="213">
        <f t="shared" si="5"/>
        <v>0</v>
      </c>
      <c r="BG111" s="213">
        <f t="shared" si="6"/>
        <v>0</v>
      </c>
      <c r="BH111" s="213">
        <f t="shared" si="7"/>
        <v>0</v>
      </c>
      <c r="BI111" s="213">
        <f t="shared" si="8"/>
        <v>0</v>
      </c>
      <c r="BJ111" s="25" t="s">
        <v>83</v>
      </c>
      <c r="BK111" s="213">
        <f t="shared" si="9"/>
        <v>321</v>
      </c>
      <c r="BL111" s="25" t="s">
        <v>570</v>
      </c>
      <c r="BM111" s="25" t="s">
        <v>3877</v>
      </c>
    </row>
    <row r="112" spans="2:65" s="1" customFormat="1" ht="16.5" customHeight="1">
      <c r="B112" s="42"/>
      <c r="C112" s="202" t="s">
        <v>145</v>
      </c>
      <c r="D112" s="202" t="s">
        <v>212</v>
      </c>
      <c r="E112" s="203" t="s">
        <v>145</v>
      </c>
      <c r="F112" s="204" t="s">
        <v>3661</v>
      </c>
      <c r="G112" s="205" t="s">
        <v>295</v>
      </c>
      <c r="H112" s="206">
        <v>5</v>
      </c>
      <c r="I112" s="207">
        <v>42.8</v>
      </c>
      <c r="J112" s="208">
        <f t="shared" si="0"/>
        <v>214</v>
      </c>
      <c r="K112" s="204" t="s">
        <v>24</v>
      </c>
      <c r="L112" s="62"/>
      <c r="M112" s="209" t="s">
        <v>24</v>
      </c>
      <c r="N112" s="210" t="s">
        <v>49</v>
      </c>
      <c r="O112" s="43"/>
      <c r="P112" s="211">
        <f t="shared" si="1"/>
        <v>0</v>
      </c>
      <c r="Q112" s="211">
        <v>0</v>
      </c>
      <c r="R112" s="211">
        <f t="shared" si="2"/>
        <v>0</v>
      </c>
      <c r="S112" s="211">
        <v>0</v>
      </c>
      <c r="T112" s="212">
        <f t="shared" si="3"/>
        <v>0</v>
      </c>
      <c r="AR112" s="25" t="s">
        <v>570</v>
      </c>
      <c r="AT112" s="25" t="s">
        <v>212</v>
      </c>
      <c r="AU112" s="25" t="s">
        <v>90</v>
      </c>
      <c r="AY112" s="25" t="s">
        <v>210</v>
      </c>
      <c r="BE112" s="213">
        <f t="shared" si="4"/>
        <v>214</v>
      </c>
      <c r="BF112" s="213">
        <f t="shared" si="5"/>
        <v>0</v>
      </c>
      <c r="BG112" s="213">
        <f t="shared" si="6"/>
        <v>0</v>
      </c>
      <c r="BH112" s="213">
        <f t="shared" si="7"/>
        <v>0</v>
      </c>
      <c r="BI112" s="213">
        <f t="shared" si="8"/>
        <v>0</v>
      </c>
      <c r="BJ112" s="25" t="s">
        <v>83</v>
      </c>
      <c r="BK112" s="213">
        <f t="shared" si="9"/>
        <v>214</v>
      </c>
      <c r="BL112" s="25" t="s">
        <v>570</v>
      </c>
      <c r="BM112" s="25" t="s">
        <v>3878</v>
      </c>
    </row>
    <row r="113" spans="2:65" s="11" customFormat="1" ht="22.35" customHeight="1">
      <c r="B113" s="186"/>
      <c r="C113" s="187"/>
      <c r="D113" s="188" t="s">
        <v>77</v>
      </c>
      <c r="E113" s="200" t="s">
        <v>3629</v>
      </c>
      <c r="F113" s="200" t="s">
        <v>3664</v>
      </c>
      <c r="G113" s="187"/>
      <c r="H113" s="187"/>
      <c r="I113" s="190"/>
      <c r="J113" s="201">
        <f>BK113</f>
        <v>32269.7</v>
      </c>
      <c r="K113" s="187"/>
      <c r="L113" s="192"/>
      <c r="M113" s="193"/>
      <c r="N113" s="194"/>
      <c r="O113" s="194"/>
      <c r="P113" s="195">
        <f>SUM(P114:P121)</f>
        <v>0</v>
      </c>
      <c r="Q113" s="194"/>
      <c r="R113" s="195">
        <f>SUM(R114:R121)</f>
        <v>0</v>
      </c>
      <c r="S113" s="194"/>
      <c r="T113" s="196">
        <f>SUM(T114:T121)</f>
        <v>0</v>
      </c>
      <c r="AR113" s="197" t="s">
        <v>90</v>
      </c>
      <c r="AT113" s="198" t="s">
        <v>77</v>
      </c>
      <c r="AU113" s="198" t="s">
        <v>87</v>
      </c>
      <c r="AY113" s="197" t="s">
        <v>210</v>
      </c>
      <c r="BK113" s="199">
        <f>SUM(BK114:BK121)</f>
        <v>32269.7</v>
      </c>
    </row>
    <row r="114" spans="2:65" s="1" customFormat="1" ht="16.5" customHeight="1">
      <c r="B114" s="42"/>
      <c r="C114" s="202" t="s">
        <v>311</v>
      </c>
      <c r="D114" s="202" t="s">
        <v>212</v>
      </c>
      <c r="E114" s="203" t="s">
        <v>311</v>
      </c>
      <c r="F114" s="204" t="s">
        <v>3718</v>
      </c>
      <c r="G114" s="205" t="s">
        <v>862</v>
      </c>
      <c r="H114" s="206">
        <v>13</v>
      </c>
      <c r="I114" s="207">
        <v>37.5</v>
      </c>
      <c r="J114" s="208">
        <f t="shared" ref="J114:J121" si="10">ROUND(I114*H114,2)</f>
        <v>487.5</v>
      </c>
      <c r="K114" s="204" t="s">
        <v>24</v>
      </c>
      <c r="L114" s="62"/>
      <c r="M114" s="209" t="s">
        <v>24</v>
      </c>
      <c r="N114" s="210" t="s">
        <v>49</v>
      </c>
      <c r="O114" s="43"/>
      <c r="P114" s="211">
        <f t="shared" ref="P114:P121" si="11">O114*H114</f>
        <v>0</v>
      </c>
      <c r="Q114" s="211">
        <v>0</v>
      </c>
      <c r="R114" s="211">
        <f t="shared" ref="R114:R121" si="12">Q114*H114</f>
        <v>0</v>
      </c>
      <c r="S114" s="211">
        <v>0</v>
      </c>
      <c r="T114" s="212">
        <f t="shared" ref="T114:T121" si="13">S114*H114</f>
        <v>0</v>
      </c>
      <c r="AR114" s="25" t="s">
        <v>570</v>
      </c>
      <c r="AT114" s="25" t="s">
        <v>212</v>
      </c>
      <c r="AU114" s="25" t="s">
        <v>90</v>
      </c>
      <c r="AY114" s="25" t="s">
        <v>210</v>
      </c>
      <c r="BE114" s="213">
        <f t="shared" ref="BE114:BE121" si="14">IF(N114="základní",J114,0)</f>
        <v>487.5</v>
      </c>
      <c r="BF114" s="213">
        <f t="shared" ref="BF114:BF121" si="15">IF(N114="snížená",J114,0)</f>
        <v>0</v>
      </c>
      <c r="BG114" s="213">
        <f t="shared" ref="BG114:BG121" si="16">IF(N114="zákl. přenesená",J114,0)</f>
        <v>0</v>
      </c>
      <c r="BH114" s="213">
        <f t="shared" ref="BH114:BH121" si="17">IF(N114="sníž. přenesená",J114,0)</f>
        <v>0</v>
      </c>
      <c r="BI114" s="213">
        <f t="shared" ref="BI114:BI121" si="18">IF(N114="nulová",J114,0)</f>
        <v>0</v>
      </c>
      <c r="BJ114" s="25" t="s">
        <v>83</v>
      </c>
      <c r="BK114" s="213">
        <f t="shared" ref="BK114:BK121" si="19">ROUND(I114*H114,2)</f>
        <v>487.5</v>
      </c>
      <c r="BL114" s="25" t="s">
        <v>570</v>
      </c>
      <c r="BM114" s="25" t="s">
        <v>3879</v>
      </c>
    </row>
    <row r="115" spans="2:65" s="1" customFormat="1" ht="16.5" customHeight="1">
      <c r="B115" s="42"/>
      <c r="C115" s="202" t="s">
        <v>316</v>
      </c>
      <c r="D115" s="202" t="s">
        <v>212</v>
      </c>
      <c r="E115" s="203" t="s">
        <v>316</v>
      </c>
      <c r="F115" s="204" t="s">
        <v>3722</v>
      </c>
      <c r="G115" s="205" t="s">
        <v>862</v>
      </c>
      <c r="H115" s="206">
        <v>32</v>
      </c>
      <c r="I115" s="207">
        <v>69.599999999999994</v>
      </c>
      <c r="J115" s="208">
        <f t="shared" si="10"/>
        <v>2227.1999999999998</v>
      </c>
      <c r="K115" s="204" t="s">
        <v>24</v>
      </c>
      <c r="L115" s="62"/>
      <c r="M115" s="209" t="s">
        <v>24</v>
      </c>
      <c r="N115" s="210" t="s">
        <v>49</v>
      </c>
      <c r="O115" s="43"/>
      <c r="P115" s="211">
        <f t="shared" si="11"/>
        <v>0</v>
      </c>
      <c r="Q115" s="211">
        <v>0</v>
      </c>
      <c r="R115" s="211">
        <f t="shared" si="12"/>
        <v>0</v>
      </c>
      <c r="S115" s="211">
        <v>0</v>
      </c>
      <c r="T115" s="212">
        <f t="shared" si="13"/>
        <v>0</v>
      </c>
      <c r="AR115" s="25" t="s">
        <v>570</v>
      </c>
      <c r="AT115" s="25" t="s">
        <v>212</v>
      </c>
      <c r="AU115" s="25" t="s">
        <v>90</v>
      </c>
      <c r="AY115" s="25" t="s">
        <v>210</v>
      </c>
      <c r="BE115" s="213">
        <f t="shared" si="14"/>
        <v>2227.1999999999998</v>
      </c>
      <c r="BF115" s="213">
        <f t="shared" si="15"/>
        <v>0</v>
      </c>
      <c r="BG115" s="213">
        <f t="shared" si="16"/>
        <v>0</v>
      </c>
      <c r="BH115" s="213">
        <f t="shared" si="17"/>
        <v>0</v>
      </c>
      <c r="BI115" s="213">
        <f t="shared" si="18"/>
        <v>0</v>
      </c>
      <c r="BJ115" s="25" t="s">
        <v>83</v>
      </c>
      <c r="BK115" s="213">
        <f t="shared" si="19"/>
        <v>2227.1999999999998</v>
      </c>
      <c r="BL115" s="25" t="s">
        <v>570</v>
      </c>
      <c r="BM115" s="25" t="s">
        <v>3880</v>
      </c>
    </row>
    <row r="116" spans="2:65" s="1" customFormat="1" ht="16.5" customHeight="1">
      <c r="B116" s="42"/>
      <c r="C116" s="202" t="s">
        <v>322</v>
      </c>
      <c r="D116" s="202" t="s">
        <v>212</v>
      </c>
      <c r="E116" s="203" t="s">
        <v>322</v>
      </c>
      <c r="F116" s="204" t="s">
        <v>3726</v>
      </c>
      <c r="G116" s="205" t="s">
        <v>862</v>
      </c>
      <c r="H116" s="206">
        <v>32</v>
      </c>
      <c r="I116" s="207">
        <v>58.9</v>
      </c>
      <c r="J116" s="208">
        <f t="shared" si="10"/>
        <v>1884.8</v>
      </c>
      <c r="K116" s="204" t="s">
        <v>24</v>
      </c>
      <c r="L116" s="62"/>
      <c r="M116" s="209" t="s">
        <v>24</v>
      </c>
      <c r="N116" s="210" t="s">
        <v>49</v>
      </c>
      <c r="O116" s="43"/>
      <c r="P116" s="211">
        <f t="shared" si="11"/>
        <v>0</v>
      </c>
      <c r="Q116" s="211">
        <v>0</v>
      </c>
      <c r="R116" s="211">
        <f t="shared" si="12"/>
        <v>0</v>
      </c>
      <c r="S116" s="211">
        <v>0</v>
      </c>
      <c r="T116" s="212">
        <f t="shared" si="13"/>
        <v>0</v>
      </c>
      <c r="AR116" s="25" t="s">
        <v>570</v>
      </c>
      <c r="AT116" s="25" t="s">
        <v>212</v>
      </c>
      <c r="AU116" s="25" t="s">
        <v>90</v>
      </c>
      <c r="AY116" s="25" t="s">
        <v>210</v>
      </c>
      <c r="BE116" s="213">
        <f t="shared" si="14"/>
        <v>1884.8</v>
      </c>
      <c r="BF116" s="213">
        <f t="shared" si="15"/>
        <v>0</v>
      </c>
      <c r="BG116" s="213">
        <f t="shared" si="16"/>
        <v>0</v>
      </c>
      <c r="BH116" s="213">
        <f t="shared" si="17"/>
        <v>0</v>
      </c>
      <c r="BI116" s="213">
        <f t="shared" si="18"/>
        <v>0</v>
      </c>
      <c r="BJ116" s="25" t="s">
        <v>83</v>
      </c>
      <c r="BK116" s="213">
        <f t="shared" si="19"/>
        <v>1884.8</v>
      </c>
      <c r="BL116" s="25" t="s">
        <v>570</v>
      </c>
      <c r="BM116" s="25" t="s">
        <v>3881</v>
      </c>
    </row>
    <row r="117" spans="2:65" s="1" customFormat="1" ht="16.5" customHeight="1">
      <c r="B117" s="42"/>
      <c r="C117" s="202" t="s">
        <v>9</v>
      </c>
      <c r="D117" s="202" t="s">
        <v>212</v>
      </c>
      <c r="E117" s="203" t="s">
        <v>9</v>
      </c>
      <c r="F117" s="204" t="s">
        <v>3730</v>
      </c>
      <c r="G117" s="205" t="s">
        <v>862</v>
      </c>
      <c r="H117" s="206">
        <v>13</v>
      </c>
      <c r="I117" s="207">
        <v>235.4</v>
      </c>
      <c r="J117" s="208">
        <f t="shared" si="10"/>
        <v>3060.2</v>
      </c>
      <c r="K117" s="204" t="s">
        <v>24</v>
      </c>
      <c r="L117" s="62"/>
      <c r="M117" s="209" t="s">
        <v>24</v>
      </c>
      <c r="N117" s="210" t="s">
        <v>49</v>
      </c>
      <c r="O117" s="43"/>
      <c r="P117" s="211">
        <f t="shared" si="11"/>
        <v>0</v>
      </c>
      <c r="Q117" s="211">
        <v>0</v>
      </c>
      <c r="R117" s="211">
        <f t="shared" si="12"/>
        <v>0</v>
      </c>
      <c r="S117" s="211">
        <v>0</v>
      </c>
      <c r="T117" s="212">
        <f t="shared" si="13"/>
        <v>0</v>
      </c>
      <c r="AR117" s="25" t="s">
        <v>570</v>
      </c>
      <c r="AT117" s="25" t="s">
        <v>212</v>
      </c>
      <c r="AU117" s="25" t="s">
        <v>90</v>
      </c>
      <c r="AY117" s="25" t="s">
        <v>210</v>
      </c>
      <c r="BE117" s="213">
        <f t="shared" si="14"/>
        <v>3060.2</v>
      </c>
      <c r="BF117" s="213">
        <f t="shared" si="15"/>
        <v>0</v>
      </c>
      <c r="BG117" s="213">
        <f t="shared" si="16"/>
        <v>0</v>
      </c>
      <c r="BH117" s="213">
        <f t="shared" si="17"/>
        <v>0</v>
      </c>
      <c r="BI117" s="213">
        <f t="shared" si="18"/>
        <v>0</v>
      </c>
      <c r="BJ117" s="25" t="s">
        <v>83</v>
      </c>
      <c r="BK117" s="213">
        <f t="shared" si="19"/>
        <v>3060.2</v>
      </c>
      <c r="BL117" s="25" t="s">
        <v>570</v>
      </c>
      <c r="BM117" s="25" t="s">
        <v>3882</v>
      </c>
    </row>
    <row r="118" spans="2:65" s="1" customFormat="1" ht="16.5" customHeight="1">
      <c r="B118" s="42"/>
      <c r="C118" s="202" t="s">
        <v>334</v>
      </c>
      <c r="D118" s="202" t="s">
        <v>212</v>
      </c>
      <c r="E118" s="203" t="s">
        <v>334</v>
      </c>
      <c r="F118" s="204" t="s">
        <v>3669</v>
      </c>
      <c r="G118" s="205" t="s">
        <v>862</v>
      </c>
      <c r="H118" s="206">
        <v>1</v>
      </c>
      <c r="I118" s="207">
        <v>2675</v>
      </c>
      <c r="J118" s="208">
        <f t="shared" si="10"/>
        <v>2675</v>
      </c>
      <c r="K118" s="204" t="s">
        <v>24</v>
      </c>
      <c r="L118" s="62"/>
      <c r="M118" s="209" t="s">
        <v>24</v>
      </c>
      <c r="N118" s="210" t="s">
        <v>49</v>
      </c>
      <c r="O118" s="43"/>
      <c r="P118" s="211">
        <f t="shared" si="11"/>
        <v>0</v>
      </c>
      <c r="Q118" s="211">
        <v>0</v>
      </c>
      <c r="R118" s="211">
        <f t="shared" si="12"/>
        <v>0</v>
      </c>
      <c r="S118" s="211">
        <v>0</v>
      </c>
      <c r="T118" s="212">
        <f t="shared" si="13"/>
        <v>0</v>
      </c>
      <c r="AR118" s="25" t="s">
        <v>570</v>
      </c>
      <c r="AT118" s="25" t="s">
        <v>212</v>
      </c>
      <c r="AU118" s="25" t="s">
        <v>90</v>
      </c>
      <c r="AY118" s="25" t="s">
        <v>210</v>
      </c>
      <c r="BE118" s="213">
        <f t="shared" si="14"/>
        <v>2675</v>
      </c>
      <c r="BF118" s="213">
        <f t="shared" si="15"/>
        <v>0</v>
      </c>
      <c r="BG118" s="213">
        <f t="shared" si="16"/>
        <v>0</v>
      </c>
      <c r="BH118" s="213">
        <f t="shared" si="17"/>
        <v>0</v>
      </c>
      <c r="BI118" s="213">
        <f t="shared" si="18"/>
        <v>0</v>
      </c>
      <c r="BJ118" s="25" t="s">
        <v>83</v>
      </c>
      <c r="BK118" s="213">
        <f t="shared" si="19"/>
        <v>2675</v>
      </c>
      <c r="BL118" s="25" t="s">
        <v>570</v>
      </c>
      <c r="BM118" s="25" t="s">
        <v>3883</v>
      </c>
    </row>
    <row r="119" spans="2:65" s="1" customFormat="1" ht="16.5" customHeight="1">
      <c r="B119" s="42"/>
      <c r="C119" s="202" t="s">
        <v>340</v>
      </c>
      <c r="D119" s="202" t="s">
        <v>212</v>
      </c>
      <c r="E119" s="203" t="s">
        <v>340</v>
      </c>
      <c r="F119" s="204" t="s">
        <v>3672</v>
      </c>
      <c r="G119" s="205" t="s">
        <v>862</v>
      </c>
      <c r="H119" s="206">
        <v>1</v>
      </c>
      <c r="I119" s="207">
        <v>5885</v>
      </c>
      <c r="J119" s="208">
        <f t="shared" si="10"/>
        <v>5885</v>
      </c>
      <c r="K119" s="204" t="s">
        <v>24</v>
      </c>
      <c r="L119" s="62"/>
      <c r="M119" s="209" t="s">
        <v>24</v>
      </c>
      <c r="N119" s="210" t="s">
        <v>49</v>
      </c>
      <c r="O119" s="43"/>
      <c r="P119" s="211">
        <f t="shared" si="11"/>
        <v>0</v>
      </c>
      <c r="Q119" s="211">
        <v>0</v>
      </c>
      <c r="R119" s="211">
        <f t="shared" si="12"/>
        <v>0</v>
      </c>
      <c r="S119" s="211">
        <v>0</v>
      </c>
      <c r="T119" s="212">
        <f t="shared" si="13"/>
        <v>0</v>
      </c>
      <c r="AR119" s="25" t="s">
        <v>570</v>
      </c>
      <c r="AT119" s="25" t="s">
        <v>212</v>
      </c>
      <c r="AU119" s="25" t="s">
        <v>90</v>
      </c>
      <c r="AY119" s="25" t="s">
        <v>210</v>
      </c>
      <c r="BE119" s="213">
        <f t="shared" si="14"/>
        <v>5885</v>
      </c>
      <c r="BF119" s="213">
        <f t="shared" si="15"/>
        <v>0</v>
      </c>
      <c r="BG119" s="213">
        <f t="shared" si="16"/>
        <v>0</v>
      </c>
      <c r="BH119" s="213">
        <f t="shared" si="17"/>
        <v>0</v>
      </c>
      <c r="BI119" s="213">
        <f t="shared" si="18"/>
        <v>0</v>
      </c>
      <c r="BJ119" s="25" t="s">
        <v>83</v>
      </c>
      <c r="BK119" s="213">
        <f t="shared" si="19"/>
        <v>5885</v>
      </c>
      <c r="BL119" s="25" t="s">
        <v>570</v>
      </c>
      <c r="BM119" s="25" t="s">
        <v>3884</v>
      </c>
    </row>
    <row r="120" spans="2:65" s="1" customFormat="1" ht="16.5" customHeight="1">
      <c r="B120" s="42"/>
      <c r="C120" s="202" t="s">
        <v>345</v>
      </c>
      <c r="D120" s="202" t="s">
        <v>212</v>
      </c>
      <c r="E120" s="203" t="s">
        <v>345</v>
      </c>
      <c r="F120" s="204" t="s">
        <v>3678</v>
      </c>
      <c r="G120" s="205" t="s">
        <v>862</v>
      </c>
      <c r="H120" s="206">
        <v>1</v>
      </c>
      <c r="I120" s="207">
        <v>5350</v>
      </c>
      <c r="J120" s="208">
        <f t="shared" si="10"/>
        <v>5350</v>
      </c>
      <c r="K120" s="204" t="s">
        <v>24</v>
      </c>
      <c r="L120" s="62"/>
      <c r="M120" s="209" t="s">
        <v>24</v>
      </c>
      <c r="N120" s="210" t="s">
        <v>49</v>
      </c>
      <c r="O120" s="43"/>
      <c r="P120" s="211">
        <f t="shared" si="11"/>
        <v>0</v>
      </c>
      <c r="Q120" s="211">
        <v>0</v>
      </c>
      <c r="R120" s="211">
        <f t="shared" si="12"/>
        <v>0</v>
      </c>
      <c r="S120" s="211">
        <v>0</v>
      </c>
      <c r="T120" s="212">
        <f t="shared" si="13"/>
        <v>0</v>
      </c>
      <c r="AR120" s="25" t="s">
        <v>570</v>
      </c>
      <c r="AT120" s="25" t="s">
        <v>212</v>
      </c>
      <c r="AU120" s="25" t="s">
        <v>90</v>
      </c>
      <c r="AY120" s="25" t="s">
        <v>210</v>
      </c>
      <c r="BE120" s="213">
        <f t="shared" si="14"/>
        <v>5350</v>
      </c>
      <c r="BF120" s="213">
        <f t="shared" si="15"/>
        <v>0</v>
      </c>
      <c r="BG120" s="213">
        <f t="shared" si="16"/>
        <v>0</v>
      </c>
      <c r="BH120" s="213">
        <f t="shared" si="17"/>
        <v>0</v>
      </c>
      <c r="BI120" s="213">
        <f t="shared" si="18"/>
        <v>0</v>
      </c>
      <c r="BJ120" s="25" t="s">
        <v>83</v>
      </c>
      <c r="BK120" s="213">
        <f t="shared" si="19"/>
        <v>5350</v>
      </c>
      <c r="BL120" s="25" t="s">
        <v>570</v>
      </c>
      <c r="BM120" s="25" t="s">
        <v>3885</v>
      </c>
    </row>
    <row r="121" spans="2:65" s="1" customFormat="1" ht="16.5" customHeight="1">
      <c r="B121" s="42"/>
      <c r="C121" s="202" t="s">
        <v>351</v>
      </c>
      <c r="D121" s="202" t="s">
        <v>212</v>
      </c>
      <c r="E121" s="203" t="s">
        <v>351</v>
      </c>
      <c r="F121" s="204" t="s">
        <v>3681</v>
      </c>
      <c r="G121" s="205" t="s">
        <v>862</v>
      </c>
      <c r="H121" s="206">
        <v>1</v>
      </c>
      <c r="I121" s="207">
        <v>10700</v>
      </c>
      <c r="J121" s="208">
        <f t="shared" si="10"/>
        <v>10700</v>
      </c>
      <c r="K121" s="204" t="s">
        <v>24</v>
      </c>
      <c r="L121" s="62"/>
      <c r="M121" s="209" t="s">
        <v>24</v>
      </c>
      <c r="N121" s="277" t="s">
        <v>49</v>
      </c>
      <c r="O121" s="278"/>
      <c r="P121" s="279">
        <f t="shared" si="11"/>
        <v>0</v>
      </c>
      <c r="Q121" s="279">
        <v>0</v>
      </c>
      <c r="R121" s="279">
        <f t="shared" si="12"/>
        <v>0</v>
      </c>
      <c r="S121" s="279">
        <v>0</v>
      </c>
      <c r="T121" s="280">
        <f t="shared" si="13"/>
        <v>0</v>
      </c>
      <c r="AR121" s="25" t="s">
        <v>570</v>
      </c>
      <c r="AT121" s="25" t="s">
        <v>212</v>
      </c>
      <c r="AU121" s="25" t="s">
        <v>90</v>
      </c>
      <c r="AY121" s="25" t="s">
        <v>210</v>
      </c>
      <c r="BE121" s="213">
        <f t="shared" si="14"/>
        <v>10700</v>
      </c>
      <c r="BF121" s="213">
        <f t="shared" si="15"/>
        <v>0</v>
      </c>
      <c r="BG121" s="213">
        <f t="shared" si="16"/>
        <v>0</v>
      </c>
      <c r="BH121" s="213">
        <f t="shared" si="17"/>
        <v>0</v>
      </c>
      <c r="BI121" s="213">
        <f t="shared" si="18"/>
        <v>0</v>
      </c>
      <c r="BJ121" s="25" t="s">
        <v>83</v>
      </c>
      <c r="BK121" s="213">
        <f t="shared" si="19"/>
        <v>10700</v>
      </c>
      <c r="BL121" s="25" t="s">
        <v>570</v>
      </c>
      <c r="BM121" s="25" t="s">
        <v>3886</v>
      </c>
    </row>
    <row r="122" spans="2:65" s="1" customFormat="1" ht="6.95" customHeight="1">
      <c r="B122" s="57"/>
      <c r="C122" s="58"/>
      <c r="D122" s="58"/>
      <c r="E122" s="58"/>
      <c r="F122" s="58"/>
      <c r="G122" s="58"/>
      <c r="H122" s="58"/>
      <c r="I122" s="149"/>
      <c r="J122" s="58"/>
      <c r="K122" s="58"/>
      <c r="L122" s="62"/>
    </row>
  </sheetData>
  <sheetProtection algorithmName="SHA-512" hashValue="OoT/3FF3k8erf7apQg8WWhLGOqKGastBujTDgCEPWG+mutkywewyEOL58RDfheMjr10+zm+oNSd17IYbUak08Q==" saltValue="rkmaSBKmFSA2lEx8tc76qIJKScR2tE9Er8s559qm3P7ZtX3dZsOgfbCAbiMSBn9AbBrjsS/pk0S4RU2Wq7Vtvg==" spinCount="100000" sheet="1" objects="1" scenarios="1" formatColumns="0" formatRows="0" autoFilter="0"/>
  <autoFilter ref="C88:K121" xr:uid="{00000000-0009-0000-0000-00000F000000}"/>
  <mergeCells count="13">
    <mergeCell ref="E81:H81"/>
    <mergeCell ref="G1:H1"/>
    <mergeCell ref="L2:V2"/>
    <mergeCell ref="E49:H49"/>
    <mergeCell ref="E51:H51"/>
    <mergeCell ref="J55:J56"/>
    <mergeCell ref="E77:H77"/>
    <mergeCell ref="E79:H79"/>
    <mergeCell ref="E7:H7"/>
    <mergeCell ref="E9:H9"/>
    <mergeCell ref="E11:H11"/>
    <mergeCell ref="E26:H26"/>
    <mergeCell ref="E47:H47"/>
  </mergeCells>
  <hyperlinks>
    <hyperlink ref="F1:G1" location="C2" display="1) Krycí list soupisu" xr:uid="{00000000-0004-0000-0F00-000000000000}"/>
    <hyperlink ref="G1:H1" location="C58" display="2) Rekapitulace" xr:uid="{00000000-0004-0000-0F00-000001000000}"/>
    <hyperlink ref="J1" location="C88" display="3) Soupis prací" xr:uid="{00000000-0004-0000-0F00-000002000000}"/>
    <hyperlink ref="L1:V1" location="'Rekapitulace stavby'!C2" display="Rekapitulace stavby" xr:uid="{00000000-0004-0000-0F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R109"/>
  <sheetViews>
    <sheetView showGridLines="0" workbookViewId="0">
      <pane ySplit="1" topLeftCell="A89" activePane="bottomLeft" state="frozen"/>
      <selection pane="bottomLeft" activeCell="I109" sqref="I109"/>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127</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3887</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ROUND(J88,2)</f>
        <v>8937</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ROUND(SUM(BE88:BE108), 2)</f>
        <v>8937</v>
      </c>
      <c r="G32" s="43"/>
      <c r="H32" s="43"/>
      <c r="I32" s="141">
        <v>0.21</v>
      </c>
      <c r="J32" s="140">
        <f>ROUND(ROUND((SUM(BE88:BE108)), 2)*I32, 2)</f>
        <v>1876.77</v>
      </c>
      <c r="K32" s="46"/>
    </row>
    <row r="33" spans="2:11" s="1" customFormat="1" ht="14.45" customHeight="1">
      <c r="B33" s="42"/>
      <c r="C33" s="43"/>
      <c r="D33" s="43"/>
      <c r="E33" s="50" t="s">
        <v>50</v>
      </c>
      <c r="F33" s="140">
        <f>ROUND(SUM(BF88:BF108), 2)</f>
        <v>0</v>
      </c>
      <c r="G33" s="43"/>
      <c r="H33" s="43"/>
      <c r="I33" s="141">
        <v>0.15</v>
      </c>
      <c r="J33" s="140">
        <f>ROUND(ROUND((SUM(BF88:BF108)), 2)*I33, 2)</f>
        <v>0</v>
      </c>
      <c r="K33" s="46"/>
    </row>
    <row r="34" spans="2:11" s="1" customFormat="1" ht="14.45" hidden="1" customHeight="1">
      <c r="B34" s="42"/>
      <c r="C34" s="43"/>
      <c r="D34" s="43"/>
      <c r="E34" s="50" t="s">
        <v>51</v>
      </c>
      <c r="F34" s="140">
        <f>ROUND(SUM(BG88:BG108), 2)</f>
        <v>0</v>
      </c>
      <c r="G34" s="43"/>
      <c r="H34" s="43"/>
      <c r="I34" s="141">
        <v>0.21</v>
      </c>
      <c r="J34" s="140">
        <v>0</v>
      </c>
      <c r="K34" s="46"/>
    </row>
    <row r="35" spans="2:11" s="1" customFormat="1" ht="14.45" hidden="1" customHeight="1">
      <c r="B35" s="42"/>
      <c r="C35" s="43"/>
      <c r="D35" s="43"/>
      <c r="E35" s="50" t="s">
        <v>52</v>
      </c>
      <c r="F35" s="140">
        <f>ROUND(SUM(BH88:BH108), 2)</f>
        <v>0</v>
      </c>
      <c r="G35" s="43"/>
      <c r="H35" s="43"/>
      <c r="I35" s="141">
        <v>0.15</v>
      </c>
      <c r="J35" s="140">
        <v>0</v>
      </c>
      <c r="K35" s="46"/>
    </row>
    <row r="36" spans="2:11" s="1" customFormat="1" ht="14.45" hidden="1" customHeight="1">
      <c r="B36" s="42"/>
      <c r="C36" s="43"/>
      <c r="D36" s="43"/>
      <c r="E36" s="50" t="s">
        <v>53</v>
      </c>
      <c r="F36" s="140">
        <f>ROUND(SUM(BI88:BI108),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10813.77</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10 - STA-nebyt č.</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J88</f>
        <v>8937</v>
      </c>
      <c r="K60" s="46"/>
      <c r="AU60" s="25" t="s">
        <v>166</v>
      </c>
    </row>
    <row r="61" spans="2:47" s="8" customFormat="1" ht="24.95" customHeight="1">
      <c r="B61" s="159"/>
      <c r="C61" s="160"/>
      <c r="D61" s="161" t="s">
        <v>3684</v>
      </c>
      <c r="E61" s="162"/>
      <c r="F61" s="162"/>
      <c r="G61" s="162"/>
      <c r="H61" s="162"/>
      <c r="I61" s="163"/>
      <c r="J61" s="164">
        <f>J89</f>
        <v>8937</v>
      </c>
      <c r="K61" s="165"/>
    </row>
    <row r="62" spans="2:47" s="9" customFormat="1" ht="19.899999999999999" customHeight="1">
      <c r="B62" s="166"/>
      <c r="C62" s="167"/>
      <c r="D62" s="168" t="s">
        <v>3738</v>
      </c>
      <c r="E62" s="169"/>
      <c r="F62" s="169"/>
      <c r="G62" s="169"/>
      <c r="H62" s="169"/>
      <c r="I62" s="170"/>
      <c r="J62" s="171">
        <f>J90</f>
        <v>8937</v>
      </c>
      <c r="K62" s="172"/>
    </row>
    <row r="63" spans="2:47" s="9" customFormat="1" ht="14.85" customHeight="1">
      <c r="B63" s="166"/>
      <c r="C63" s="167"/>
      <c r="D63" s="168" t="s">
        <v>3888</v>
      </c>
      <c r="E63" s="169"/>
      <c r="F63" s="169"/>
      <c r="G63" s="169"/>
      <c r="H63" s="169"/>
      <c r="I63" s="170"/>
      <c r="J63" s="171">
        <f>J91</f>
        <v>166.9</v>
      </c>
      <c r="K63" s="172"/>
    </row>
    <row r="64" spans="2:47" s="9" customFormat="1" ht="14.85" customHeight="1">
      <c r="B64" s="166"/>
      <c r="C64" s="167"/>
      <c r="D64" s="168" t="s">
        <v>3889</v>
      </c>
      <c r="E64" s="169"/>
      <c r="F64" s="169"/>
      <c r="G64" s="169"/>
      <c r="H64" s="169"/>
      <c r="I64" s="170"/>
      <c r="J64" s="171">
        <f>J93</f>
        <v>965</v>
      </c>
      <c r="K64" s="172"/>
    </row>
    <row r="65" spans="2:12" s="9" customFormat="1" ht="14.85" customHeight="1">
      <c r="B65" s="166"/>
      <c r="C65" s="167"/>
      <c r="D65" s="168" t="s">
        <v>3890</v>
      </c>
      <c r="E65" s="169"/>
      <c r="F65" s="169"/>
      <c r="G65" s="169"/>
      <c r="H65" s="169"/>
      <c r="I65" s="170"/>
      <c r="J65" s="171">
        <f>J95</f>
        <v>2669.1</v>
      </c>
      <c r="K65" s="172"/>
    </row>
    <row r="66" spans="2:12" s="9" customFormat="1" ht="14.85" customHeight="1">
      <c r="B66" s="166"/>
      <c r="C66" s="167"/>
      <c r="D66" s="168" t="s">
        <v>3891</v>
      </c>
      <c r="E66" s="169"/>
      <c r="F66" s="169"/>
      <c r="G66" s="169"/>
      <c r="H66" s="169"/>
      <c r="I66" s="170"/>
      <c r="J66" s="171">
        <f>J103</f>
        <v>5136</v>
      </c>
      <c r="K66" s="172"/>
    </row>
    <row r="67" spans="2:12" s="1" customFormat="1" ht="21.75" customHeight="1">
      <c r="B67" s="42"/>
      <c r="C67" s="43"/>
      <c r="D67" s="43"/>
      <c r="E67" s="43"/>
      <c r="F67" s="43"/>
      <c r="G67" s="43"/>
      <c r="H67" s="43"/>
      <c r="I67" s="128"/>
      <c r="J67" s="43"/>
      <c r="K67" s="46"/>
    </row>
    <row r="68" spans="2:12" s="1" customFormat="1" ht="6.95" customHeight="1">
      <c r="B68" s="57"/>
      <c r="C68" s="58"/>
      <c r="D68" s="58"/>
      <c r="E68" s="58"/>
      <c r="F68" s="58"/>
      <c r="G68" s="58"/>
      <c r="H68" s="58"/>
      <c r="I68" s="149"/>
      <c r="J68" s="58"/>
      <c r="K68" s="59"/>
    </row>
    <row r="72" spans="2:12" s="1" customFormat="1" ht="6.95" customHeight="1">
      <c r="B72" s="60"/>
      <c r="C72" s="61"/>
      <c r="D72" s="61"/>
      <c r="E72" s="61"/>
      <c r="F72" s="61"/>
      <c r="G72" s="61"/>
      <c r="H72" s="61"/>
      <c r="I72" s="152"/>
      <c r="J72" s="61"/>
      <c r="K72" s="61"/>
      <c r="L72" s="62"/>
    </row>
    <row r="73" spans="2:12" s="1" customFormat="1" ht="36.950000000000003" customHeight="1">
      <c r="B73" s="42"/>
      <c r="C73" s="63" t="s">
        <v>194</v>
      </c>
      <c r="D73" s="64"/>
      <c r="E73" s="64"/>
      <c r="F73" s="64"/>
      <c r="G73" s="64"/>
      <c r="H73" s="64"/>
      <c r="I73" s="173"/>
      <c r="J73" s="64"/>
      <c r="K73" s="64"/>
      <c r="L73" s="62"/>
    </row>
    <row r="74" spans="2:12" s="1" customFormat="1" ht="6.95" customHeight="1">
      <c r="B74" s="42"/>
      <c r="C74" s="64"/>
      <c r="D74" s="64"/>
      <c r="E74" s="64"/>
      <c r="F74" s="64"/>
      <c r="G74" s="64"/>
      <c r="H74" s="64"/>
      <c r="I74" s="173"/>
      <c r="J74" s="64"/>
      <c r="K74" s="64"/>
      <c r="L74" s="62"/>
    </row>
    <row r="75" spans="2:12" s="1" customFormat="1" ht="14.45" customHeight="1">
      <c r="B75" s="42"/>
      <c r="C75" s="66" t="s">
        <v>18</v>
      </c>
      <c r="D75" s="64"/>
      <c r="E75" s="64"/>
      <c r="F75" s="64"/>
      <c r="G75" s="64"/>
      <c r="H75" s="64"/>
      <c r="I75" s="173"/>
      <c r="J75" s="64"/>
      <c r="K75" s="64"/>
      <c r="L75" s="62"/>
    </row>
    <row r="76" spans="2:12" s="1" customFormat="1" ht="16.5" customHeight="1">
      <c r="B76" s="42"/>
      <c r="C76" s="64"/>
      <c r="D76" s="64"/>
      <c r="E76" s="406" t="str">
        <f>E7</f>
        <v>Rekonstrukce bytového domu (použita tatabáze URS 2017)</v>
      </c>
      <c r="F76" s="407"/>
      <c r="G76" s="407"/>
      <c r="H76" s="407"/>
      <c r="I76" s="173"/>
      <c r="J76" s="64"/>
      <c r="K76" s="64"/>
      <c r="L76" s="62"/>
    </row>
    <row r="77" spans="2:12" ht="15">
      <c r="B77" s="29"/>
      <c r="C77" s="66" t="s">
        <v>156</v>
      </c>
      <c r="D77" s="281"/>
      <c r="E77" s="281"/>
      <c r="F77" s="281"/>
      <c r="G77" s="281"/>
      <c r="H77" s="281"/>
      <c r="J77" s="281"/>
      <c r="K77" s="281"/>
      <c r="L77" s="282"/>
    </row>
    <row r="78" spans="2:12" s="1" customFormat="1" ht="16.5" customHeight="1">
      <c r="B78" s="42"/>
      <c r="C78" s="64"/>
      <c r="D78" s="64"/>
      <c r="E78" s="406" t="s">
        <v>3110</v>
      </c>
      <c r="F78" s="408"/>
      <c r="G78" s="408"/>
      <c r="H78" s="408"/>
      <c r="I78" s="173"/>
      <c r="J78" s="64"/>
      <c r="K78" s="64"/>
      <c r="L78" s="62"/>
    </row>
    <row r="79" spans="2:12" s="1" customFormat="1" ht="14.45" customHeight="1">
      <c r="B79" s="42"/>
      <c r="C79" s="66" t="s">
        <v>3111</v>
      </c>
      <c r="D79" s="64"/>
      <c r="E79" s="64"/>
      <c r="F79" s="64"/>
      <c r="G79" s="64"/>
      <c r="H79" s="64"/>
      <c r="I79" s="173"/>
      <c r="J79" s="64"/>
      <c r="K79" s="64"/>
      <c r="L79" s="62"/>
    </row>
    <row r="80" spans="2:12" s="1" customFormat="1" ht="17.25" customHeight="1">
      <c r="B80" s="42"/>
      <c r="C80" s="64"/>
      <c r="D80" s="64"/>
      <c r="E80" s="381" t="str">
        <f>E11</f>
        <v>10 - STA-nebyt č.</v>
      </c>
      <c r="F80" s="408"/>
      <c r="G80" s="408"/>
      <c r="H80" s="408"/>
      <c r="I80" s="173"/>
      <c r="J80" s="64"/>
      <c r="K80" s="64"/>
      <c r="L80" s="62"/>
    </row>
    <row r="81" spans="2:65" s="1" customFormat="1" ht="6.95" customHeight="1">
      <c r="B81" s="42"/>
      <c r="C81" s="64"/>
      <c r="D81" s="64"/>
      <c r="E81" s="64"/>
      <c r="F81" s="64"/>
      <c r="G81" s="64"/>
      <c r="H81" s="64"/>
      <c r="I81" s="173"/>
      <c r="J81" s="64"/>
      <c r="K81" s="64"/>
      <c r="L81" s="62"/>
    </row>
    <row r="82" spans="2:65" s="1" customFormat="1" ht="18" customHeight="1">
      <c r="B82" s="42"/>
      <c r="C82" s="66" t="s">
        <v>25</v>
      </c>
      <c r="D82" s="64"/>
      <c r="E82" s="64"/>
      <c r="F82" s="174" t="str">
        <f>F14</f>
        <v>Na Františku 253/9,Lysá nad Labem.p.p.č.297/1</v>
      </c>
      <c r="G82" s="64"/>
      <c r="H82" s="64"/>
      <c r="I82" s="175" t="s">
        <v>27</v>
      </c>
      <c r="J82" s="74" t="str">
        <f>IF(J14="","",J14)</f>
        <v>15. 12. 2016</v>
      </c>
      <c r="K82" s="64"/>
      <c r="L82" s="62"/>
    </row>
    <row r="83" spans="2:65" s="1" customFormat="1" ht="6.95" customHeight="1">
      <c r="B83" s="42"/>
      <c r="C83" s="64"/>
      <c r="D83" s="64"/>
      <c r="E83" s="64"/>
      <c r="F83" s="64"/>
      <c r="G83" s="64"/>
      <c r="H83" s="64"/>
      <c r="I83" s="173"/>
      <c r="J83" s="64"/>
      <c r="K83" s="64"/>
      <c r="L83" s="62"/>
    </row>
    <row r="84" spans="2:65" s="1" customFormat="1" ht="15">
      <c r="B84" s="42"/>
      <c r="C84" s="66" t="s">
        <v>29</v>
      </c>
      <c r="D84" s="64"/>
      <c r="E84" s="64"/>
      <c r="F84" s="174" t="str">
        <f>E17</f>
        <v>Město Lysá n.L.,Husovo nám.23,</v>
      </c>
      <c r="G84" s="64"/>
      <c r="H84" s="64"/>
      <c r="I84" s="175" t="s">
        <v>37</v>
      </c>
      <c r="J84" s="174" t="str">
        <f>E23</f>
        <v>AGORA s,arch astaveb atelier s .r.o. Liberec</v>
      </c>
      <c r="K84" s="64"/>
      <c r="L84" s="62"/>
    </row>
    <row r="85" spans="2:65" s="1" customFormat="1" ht="14.45" customHeight="1">
      <c r="B85" s="42"/>
      <c r="C85" s="66" t="s">
        <v>35</v>
      </c>
      <c r="D85" s="64"/>
      <c r="E85" s="64"/>
      <c r="F85" s="174" t="str">
        <f>IF(E20="","",E20)</f>
        <v/>
      </c>
      <c r="G85" s="64"/>
      <c r="H85" s="64"/>
      <c r="I85" s="173"/>
      <c r="J85" s="64"/>
      <c r="K85" s="64"/>
      <c r="L85" s="62"/>
    </row>
    <row r="86" spans="2:65" s="1" customFormat="1" ht="10.35" customHeight="1">
      <c r="B86" s="42"/>
      <c r="C86" s="64"/>
      <c r="D86" s="64"/>
      <c r="E86" s="64"/>
      <c r="F86" s="64"/>
      <c r="G86" s="64"/>
      <c r="H86" s="64"/>
      <c r="I86" s="173"/>
      <c r="J86" s="64"/>
      <c r="K86" s="64"/>
      <c r="L86" s="62"/>
    </row>
    <row r="87" spans="2:65" s="10" customFormat="1" ht="29.25" customHeight="1">
      <c r="B87" s="176"/>
      <c r="C87" s="177" t="s">
        <v>195</v>
      </c>
      <c r="D87" s="178" t="s">
        <v>63</v>
      </c>
      <c r="E87" s="178" t="s">
        <v>59</v>
      </c>
      <c r="F87" s="178" t="s">
        <v>196</v>
      </c>
      <c r="G87" s="178" t="s">
        <v>197</v>
      </c>
      <c r="H87" s="178" t="s">
        <v>198</v>
      </c>
      <c r="I87" s="179" t="s">
        <v>199</v>
      </c>
      <c r="J87" s="178" t="s">
        <v>164</v>
      </c>
      <c r="K87" s="180" t="s">
        <v>200</v>
      </c>
      <c r="L87" s="181"/>
      <c r="M87" s="82" t="s">
        <v>201</v>
      </c>
      <c r="N87" s="83" t="s">
        <v>48</v>
      </c>
      <c r="O87" s="83" t="s">
        <v>202</v>
      </c>
      <c r="P87" s="83" t="s">
        <v>203</v>
      </c>
      <c r="Q87" s="83" t="s">
        <v>204</v>
      </c>
      <c r="R87" s="83" t="s">
        <v>205</v>
      </c>
      <c r="S87" s="83" t="s">
        <v>206</v>
      </c>
      <c r="T87" s="84" t="s">
        <v>207</v>
      </c>
    </row>
    <row r="88" spans="2:65" s="1" customFormat="1" ht="29.25" customHeight="1">
      <c r="B88" s="42"/>
      <c r="C88" s="88" t="s">
        <v>165</v>
      </c>
      <c r="D88" s="64"/>
      <c r="E88" s="64"/>
      <c r="F88" s="64"/>
      <c r="G88" s="64"/>
      <c r="H88" s="64"/>
      <c r="I88" s="173"/>
      <c r="J88" s="182">
        <f>BK88</f>
        <v>8937</v>
      </c>
      <c r="K88" s="64"/>
      <c r="L88" s="62"/>
      <c r="M88" s="85"/>
      <c r="N88" s="86"/>
      <c r="O88" s="86"/>
      <c r="P88" s="183">
        <f>P89</f>
        <v>0</v>
      </c>
      <c r="Q88" s="86"/>
      <c r="R88" s="183">
        <f>R89</f>
        <v>0</v>
      </c>
      <c r="S88" s="86"/>
      <c r="T88" s="184">
        <f>T89</f>
        <v>0</v>
      </c>
      <c r="AT88" s="25" t="s">
        <v>77</v>
      </c>
      <c r="AU88" s="25" t="s">
        <v>166</v>
      </c>
      <c r="BK88" s="185">
        <f>BK89</f>
        <v>8937</v>
      </c>
    </row>
    <row r="89" spans="2:65" s="11" customFormat="1" ht="37.35" customHeight="1">
      <c r="B89" s="186"/>
      <c r="C89" s="187"/>
      <c r="D89" s="188" t="s">
        <v>77</v>
      </c>
      <c r="E89" s="189" t="s">
        <v>358</v>
      </c>
      <c r="F89" s="189" t="s">
        <v>3594</v>
      </c>
      <c r="G89" s="187"/>
      <c r="H89" s="187"/>
      <c r="I89" s="190"/>
      <c r="J89" s="191">
        <f>BK89</f>
        <v>8937</v>
      </c>
      <c r="K89" s="187"/>
      <c r="L89" s="192"/>
      <c r="M89" s="193"/>
      <c r="N89" s="194"/>
      <c r="O89" s="194"/>
      <c r="P89" s="195">
        <f>P90</f>
        <v>0</v>
      </c>
      <c r="Q89" s="194"/>
      <c r="R89" s="195">
        <f>R90</f>
        <v>0</v>
      </c>
      <c r="S89" s="194"/>
      <c r="T89" s="196">
        <f>T90</f>
        <v>0</v>
      </c>
      <c r="AR89" s="197" t="s">
        <v>90</v>
      </c>
      <c r="AT89" s="198" t="s">
        <v>77</v>
      </c>
      <c r="AU89" s="198" t="s">
        <v>78</v>
      </c>
      <c r="AY89" s="197" t="s">
        <v>210</v>
      </c>
      <c r="BK89" s="199">
        <f>BK90</f>
        <v>8937</v>
      </c>
    </row>
    <row r="90" spans="2:65" s="11" customFormat="1" ht="19.899999999999999" customHeight="1">
      <c r="B90" s="186"/>
      <c r="C90" s="187"/>
      <c r="D90" s="188" t="s">
        <v>77</v>
      </c>
      <c r="E90" s="200" t="s">
        <v>2756</v>
      </c>
      <c r="F90" s="200" t="s">
        <v>3740</v>
      </c>
      <c r="G90" s="187"/>
      <c r="H90" s="187"/>
      <c r="I90" s="190"/>
      <c r="J90" s="201">
        <f>BK90</f>
        <v>8937</v>
      </c>
      <c r="K90" s="187"/>
      <c r="L90" s="192"/>
      <c r="M90" s="193"/>
      <c r="N90" s="194"/>
      <c r="O90" s="194"/>
      <c r="P90" s="195">
        <f>P91+P93+P95+P103</f>
        <v>0</v>
      </c>
      <c r="Q90" s="194"/>
      <c r="R90" s="195">
        <f>R91+R93+R95+R103</f>
        <v>0</v>
      </c>
      <c r="S90" s="194"/>
      <c r="T90" s="196">
        <f>T91+T93+T95+T103</f>
        <v>0</v>
      </c>
      <c r="AR90" s="197" t="s">
        <v>90</v>
      </c>
      <c r="AT90" s="198" t="s">
        <v>77</v>
      </c>
      <c r="AU90" s="198" t="s">
        <v>83</v>
      </c>
      <c r="AY90" s="197" t="s">
        <v>210</v>
      </c>
      <c r="BK90" s="199">
        <f>BK91+BK93+BK95+BK103</f>
        <v>8937</v>
      </c>
    </row>
    <row r="91" spans="2:65" s="11" customFormat="1" ht="14.85" customHeight="1">
      <c r="B91" s="186"/>
      <c r="C91" s="187"/>
      <c r="D91" s="188" t="s">
        <v>77</v>
      </c>
      <c r="E91" s="200" t="s">
        <v>3533</v>
      </c>
      <c r="F91" s="200" t="s">
        <v>3701</v>
      </c>
      <c r="G91" s="187"/>
      <c r="H91" s="187"/>
      <c r="I91" s="190"/>
      <c r="J91" s="201">
        <f>BK91</f>
        <v>166.9</v>
      </c>
      <c r="K91" s="187"/>
      <c r="L91" s="192"/>
      <c r="M91" s="193"/>
      <c r="N91" s="194"/>
      <c r="O91" s="194"/>
      <c r="P91" s="195">
        <f>P92</f>
        <v>0</v>
      </c>
      <c r="Q91" s="194"/>
      <c r="R91" s="195">
        <f>R92</f>
        <v>0</v>
      </c>
      <c r="S91" s="194"/>
      <c r="T91" s="196">
        <f>T92</f>
        <v>0</v>
      </c>
      <c r="AR91" s="197" t="s">
        <v>90</v>
      </c>
      <c r="AT91" s="198" t="s">
        <v>77</v>
      </c>
      <c r="AU91" s="198" t="s">
        <v>87</v>
      </c>
      <c r="AY91" s="197" t="s">
        <v>210</v>
      </c>
      <c r="BK91" s="199">
        <f>BK92</f>
        <v>166.9</v>
      </c>
    </row>
    <row r="92" spans="2:65" s="1" customFormat="1" ht="16.5" customHeight="1">
      <c r="B92" s="42"/>
      <c r="C92" s="202" t="s">
        <v>83</v>
      </c>
      <c r="D92" s="202" t="s">
        <v>212</v>
      </c>
      <c r="E92" s="203" t="s">
        <v>83</v>
      </c>
      <c r="F92" s="204" t="s">
        <v>3765</v>
      </c>
      <c r="G92" s="205" t="s">
        <v>862</v>
      </c>
      <c r="H92" s="206">
        <v>1</v>
      </c>
      <c r="I92" s="207">
        <v>166.9</v>
      </c>
      <c r="J92" s="208">
        <f>ROUND(I92*H92,2)</f>
        <v>166.9</v>
      </c>
      <c r="K92" s="204" t="s">
        <v>24</v>
      </c>
      <c r="L92" s="62"/>
      <c r="M92" s="209" t="s">
        <v>24</v>
      </c>
      <c r="N92" s="210" t="s">
        <v>49</v>
      </c>
      <c r="O92" s="43"/>
      <c r="P92" s="211">
        <f>O92*H92</f>
        <v>0</v>
      </c>
      <c r="Q92" s="211">
        <v>0</v>
      </c>
      <c r="R92" s="211">
        <f>Q92*H92</f>
        <v>0</v>
      </c>
      <c r="S92" s="211">
        <v>0</v>
      </c>
      <c r="T92" s="212">
        <f>S92*H92</f>
        <v>0</v>
      </c>
      <c r="AR92" s="25" t="s">
        <v>570</v>
      </c>
      <c r="AT92" s="25" t="s">
        <v>212</v>
      </c>
      <c r="AU92" s="25" t="s">
        <v>90</v>
      </c>
      <c r="AY92" s="25" t="s">
        <v>210</v>
      </c>
      <c r="BE92" s="213">
        <f>IF(N92="základní",J92,0)</f>
        <v>166.9</v>
      </c>
      <c r="BF92" s="213">
        <f>IF(N92="snížená",J92,0)</f>
        <v>0</v>
      </c>
      <c r="BG92" s="213">
        <f>IF(N92="zákl. přenesená",J92,0)</f>
        <v>0</v>
      </c>
      <c r="BH92" s="213">
        <f>IF(N92="sníž. přenesená",J92,0)</f>
        <v>0</v>
      </c>
      <c r="BI92" s="213">
        <f>IF(N92="nulová",J92,0)</f>
        <v>0</v>
      </c>
      <c r="BJ92" s="25" t="s">
        <v>83</v>
      </c>
      <c r="BK92" s="213">
        <f>ROUND(I92*H92,2)</f>
        <v>166.9</v>
      </c>
      <c r="BL92" s="25" t="s">
        <v>570</v>
      </c>
      <c r="BM92" s="25" t="s">
        <v>3892</v>
      </c>
    </row>
    <row r="93" spans="2:65" s="11" customFormat="1" ht="22.35" customHeight="1">
      <c r="B93" s="186"/>
      <c r="C93" s="187"/>
      <c r="D93" s="188" t="s">
        <v>77</v>
      </c>
      <c r="E93" s="200" t="s">
        <v>3596</v>
      </c>
      <c r="F93" s="200" t="s">
        <v>3630</v>
      </c>
      <c r="G93" s="187"/>
      <c r="H93" s="187"/>
      <c r="I93" s="190"/>
      <c r="J93" s="201">
        <f>BK93</f>
        <v>965</v>
      </c>
      <c r="K93" s="187"/>
      <c r="L93" s="192"/>
      <c r="M93" s="193"/>
      <c r="N93" s="194"/>
      <c r="O93" s="194"/>
      <c r="P93" s="195">
        <f>P94</f>
        <v>0</v>
      </c>
      <c r="Q93" s="194"/>
      <c r="R93" s="195">
        <f>R94</f>
        <v>0</v>
      </c>
      <c r="S93" s="194"/>
      <c r="T93" s="196">
        <f>T94</f>
        <v>0</v>
      </c>
      <c r="AR93" s="197" t="s">
        <v>90</v>
      </c>
      <c r="AT93" s="198" t="s">
        <v>77</v>
      </c>
      <c r="AU93" s="198" t="s">
        <v>87</v>
      </c>
      <c r="AY93" s="197" t="s">
        <v>210</v>
      </c>
      <c r="BK93" s="199">
        <f>BK94</f>
        <v>965</v>
      </c>
    </row>
    <row r="94" spans="2:65" s="1" customFormat="1" ht="16.5" customHeight="1">
      <c r="B94" s="42"/>
      <c r="C94" s="202" t="s">
        <v>87</v>
      </c>
      <c r="D94" s="202" t="s">
        <v>212</v>
      </c>
      <c r="E94" s="203" t="s">
        <v>87</v>
      </c>
      <c r="F94" s="204" t="s">
        <v>3767</v>
      </c>
      <c r="G94" s="205" t="s">
        <v>295</v>
      </c>
      <c r="H94" s="206">
        <v>50</v>
      </c>
      <c r="I94" s="207">
        <v>19.3</v>
      </c>
      <c r="J94" s="208">
        <f>ROUND(I94*H94,2)</f>
        <v>965</v>
      </c>
      <c r="K94" s="204" t="s">
        <v>24</v>
      </c>
      <c r="L94" s="62"/>
      <c r="M94" s="209" t="s">
        <v>24</v>
      </c>
      <c r="N94" s="210" t="s">
        <v>49</v>
      </c>
      <c r="O94" s="43"/>
      <c r="P94" s="211">
        <f>O94*H94</f>
        <v>0</v>
      </c>
      <c r="Q94" s="211">
        <v>0</v>
      </c>
      <c r="R94" s="211">
        <f>Q94*H94</f>
        <v>0</v>
      </c>
      <c r="S94" s="211">
        <v>0</v>
      </c>
      <c r="T94" s="212">
        <f>S94*H94</f>
        <v>0</v>
      </c>
      <c r="AR94" s="25" t="s">
        <v>570</v>
      </c>
      <c r="AT94" s="25" t="s">
        <v>212</v>
      </c>
      <c r="AU94" s="25" t="s">
        <v>90</v>
      </c>
      <c r="AY94" s="25" t="s">
        <v>210</v>
      </c>
      <c r="BE94" s="213">
        <f>IF(N94="základní",J94,0)</f>
        <v>965</v>
      </c>
      <c r="BF94" s="213">
        <f>IF(N94="snížená",J94,0)</f>
        <v>0</v>
      </c>
      <c r="BG94" s="213">
        <f>IF(N94="zákl. přenesená",J94,0)</f>
        <v>0</v>
      </c>
      <c r="BH94" s="213">
        <f>IF(N94="sníž. přenesená",J94,0)</f>
        <v>0</v>
      </c>
      <c r="BI94" s="213">
        <f>IF(N94="nulová",J94,0)</f>
        <v>0</v>
      </c>
      <c r="BJ94" s="25" t="s">
        <v>83</v>
      </c>
      <c r="BK94" s="213">
        <f>ROUND(I94*H94,2)</f>
        <v>965</v>
      </c>
      <c r="BL94" s="25" t="s">
        <v>570</v>
      </c>
      <c r="BM94" s="25" t="s">
        <v>3893</v>
      </c>
    </row>
    <row r="95" spans="2:65" s="11" customFormat="1" ht="22.35" customHeight="1">
      <c r="B95" s="186"/>
      <c r="C95" s="187"/>
      <c r="D95" s="188" t="s">
        <v>77</v>
      </c>
      <c r="E95" s="200" t="s">
        <v>3613</v>
      </c>
      <c r="F95" s="200" t="s">
        <v>3641</v>
      </c>
      <c r="G95" s="187"/>
      <c r="H95" s="187"/>
      <c r="I95" s="190"/>
      <c r="J95" s="201">
        <f>BK95</f>
        <v>2669.1</v>
      </c>
      <c r="K95" s="187"/>
      <c r="L95" s="192"/>
      <c r="M95" s="193"/>
      <c r="N95" s="194"/>
      <c r="O95" s="194"/>
      <c r="P95" s="195">
        <f>SUM(P96:P102)</f>
        <v>0</v>
      </c>
      <c r="Q95" s="194"/>
      <c r="R95" s="195">
        <f>SUM(R96:R102)</f>
        <v>0</v>
      </c>
      <c r="S95" s="194"/>
      <c r="T95" s="196">
        <f>SUM(T96:T102)</f>
        <v>0</v>
      </c>
      <c r="AR95" s="197" t="s">
        <v>90</v>
      </c>
      <c r="AT95" s="198" t="s">
        <v>77</v>
      </c>
      <c r="AU95" s="198" t="s">
        <v>87</v>
      </c>
      <c r="AY95" s="197" t="s">
        <v>210</v>
      </c>
      <c r="BK95" s="199">
        <f>SUM(BK96:BK102)</f>
        <v>2669.1</v>
      </c>
    </row>
    <row r="96" spans="2:65" s="1" customFormat="1" ht="16.5" customHeight="1">
      <c r="B96" s="42"/>
      <c r="C96" s="202" t="s">
        <v>90</v>
      </c>
      <c r="D96" s="202" t="s">
        <v>212</v>
      </c>
      <c r="E96" s="203" t="s">
        <v>90</v>
      </c>
      <c r="F96" s="204" t="s">
        <v>3643</v>
      </c>
      <c r="G96" s="205" t="s">
        <v>295</v>
      </c>
      <c r="H96" s="206">
        <v>35</v>
      </c>
      <c r="I96" s="207">
        <v>26.8</v>
      </c>
      <c r="J96" s="208">
        <f t="shared" ref="J96:J102" si="0">ROUND(I96*H96,2)</f>
        <v>938</v>
      </c>
      <c r="K96" s="204" t="s">
        <v>24</v>
      </c>
      <c r="L96" s="62"/>
      <c r="M96" s="209" t="s">
        <v>24</v>
      </c>
      <c r="N96" s="210" t="s">
        <v>49</v>
      </c>
      <c r="O96" s="43"/>
      <c r="P96" s="211">
        <f t="shared" ref="P96:P102" si="1">O96*H96</f>
        <v>0</v>
      </c>
      <c r="Q96" s="211">
        <v>0</v>
      </c>
      <c r="R96" s="211">
        <f t="shared" ref="R96:R102" si="2">Q96*H96</f>
        <v>0</v>
      </c>
      <c r="S96" s="211">
        <v>0</v>
      </c>
      <c r="T96" s="212">
        <f t="shared" ref="T96:T102" si="3">S96*H96</f>
        <v>0</v>
      </c>
      <c r="AR96" s="25" t="s">
        <v>570</v>
      </c>
      <c r="AT96" s="25" t="s">
        <v>212</v>
      </c>
      <c r="AU96" s="25" t="s">
        <v>90</v>
      </c>
      <c r="AY96" s="25" t="s">
        <v>210</v>
      </c>
      <c r="BE96" s="213">
        <f t="shared" ref="BE96:BE102" si="4">IF(N96="základní",J96,0)</f>
        <v>938</v>
      </c>
      <c r="BF96" s="213">
        <f t="shared" ref="BF96:BF102" si="5">IF(N96="snížená",J96,0)</f>
        <v>0</v>
      </c>
      <c r="BG96" s="213">
        <f t="shared" ref="BG96:BG102" si="6">IF(N96="zákl. přenesená",J96,0)</f>
        <v>0</v>
      </c>
      <c r="BH96" s="213">
        <f t="shared" ref="BH96:BH102" si="7">IF(N96="sníž. přenesená",J96,0)</f>
        <v>0</v>
      </c>
      <c r="BI96" s="213">
        <f t="shared" ref="BI96:BI102" si="8">IF(N96="nulová",J96,0)</f>
        <v>0</v>
      </c>
      <c r="BJ96" s="25" t="s">
        <v>83</v>
      </c>
      <c r="BK96" s="213">
        <f t="shared" ref="BK96:BK102" si="9">ROUND(I96*H96,2)</f>
        <v>938</v>
      </c>
      <c r="BL96" s="25" t="s">
        <v>570</v>
      </c>
      <c r="BM96" s="25" t="s">
        <v>3894</v>
      </c>
    </row>
    <row r="97" spans="2:65" s="1" customFormat="1" ht="16.5" customHeight="1">
      <c r="B97" s="42"/>
      <c r="C97" s="202" t="s">
        <v>93</v>
      </c>
      <c r="D97" s="202" t="s">
        <v>212</v>
      </c>
      <c r="E97" s="203" t="s">
        <v>93</v>
      </c>
      <c r="F97" s="204" t="s">
        <v>3646</v>
      </c>
      <c r="G97" s="205" t="s">
        <v>295</v>
      </c>
      <c r="H97" s="206">
        <v>15</v>
      </c>
      <c r="I97" s="207">
        <v>17.100000000000001</v>
      </c>
      <c r="J97" s="208">
        <f t="shared" si="0"/>
        <v>256.5</v>
      </c>
      <c r="K97" s="204" t="s">
        <v>24</v>
      </c>
      <c r="L97" s="62"/>
      <c r="M97" s="209" t="s">
        <v>24</v>
      </c>
      <c r="N97" s="210" t="s">
        <v>49</v>
      </c>
      <c r="O97" s="43"/>
      <c r="P97" s="211">
        <f t="shared" si="1"/>
        <v>0</v>
      </c>
      <c r="Q97" s="211">
        <v>0</v>
      </c>
      <c r="R97" s="211">
        <f t="shared" si="2"/>
        <v>0</v>
      </c>
      <c r="S97" s="211">
        <v>0</v>
      </c>
      <c r="T97" s="212">
        <f t="shared" si="3"/>
        <v>0</v>
      </c>
      <c r="AR97" s="25" t="s">
        <v>570</v>
      </c>
      <c r="AT97" s="25" t="s">
        <v>212</v>
      </c>
      <c r="AU97" s="25" t="s">
        <v>90</v>
      </c>
      <c r="AY97" s="25" t="s">
        <v>210</v>
      </c>
      <c r="BE97" s="213">
        <f t="shared" si="4"/>
        <v>256.5</v>
      </c>
      <c r="BF97" s="213">
        <f t="shared" si="5"/>
        <v>0</v>
      </c>
      <c r="BG97" s="213">
        <f t="shared" si="6"/>
        <v>0</v>
      </c>
      <c r="BH97" s="213">
        <f t="shared" si="7"/>
        <v>0</v>
      </c>
      <c r="BI97" s="213">
        <f t="shared" si="8"/>
        <v>0</v>
      </c>
      <c r="BJ97" s="25" t="s">
        <v>83</v>
      </c>
      <c r="BK97" s="213">
        <f t="shared" si="9"/>
        <v>256.5</v>
      </c>
      <c r="BL97" s="25" t="s">
        <v>570</v>
      </c>
      <c r="BM97" s="25" t="s">
        <v>3895</v>
      </c>
    </row>
    <row r="98" spans="2:65" s="1" customFormat="1" ht="25.5" customHeight="1">
      <c r="B98" s="42"/>
      <c r="C98" s="202" t="s">
        <v>96</v>
      </c>
      <c r="D98" s="202" t="s">
        <v>212</v>
      </c>
      <c r="E98" s="203" t="s">
        <v>96</v>
      </c>
      <c r="F98" s="204" t="s">
        <v>3649</v>
      </c>
      <c r="G98" s="205" t="s">
        <v>862</v>
      </c>
      <c r="H98" s="206">
        <v>2</v>
      </c>
      <c r="I98" s="207">
        <v>256.8</v>
      </c>
      <c r="J98" s="208">
        <f t="shared" si="0"/>
        <v>513.6</v>
      </c>
      <c r="K98" s="204" t="s">
        <v>24</v>
      </c>
      <c r="L98" s="62"/>
      <c r="M98" s="209" t="s">
        <v>24</v>
      </c>
      <c r="N98" s="210" t="s">
        <v>49</v>
      </c>
      <c r="O98" s="43"/>
      <c r="P98" s="211">
        <f t="shared" si="1"/>
        <v>0</v>
      </c>
      <c r="Q98" s="211">
        <v>0</v>
      </c>
      <c r="R98" s="211">
        <f t="shared" si="2"/>
        <v>0</v>
      </c>
      <c r="S98" s="211">
        <v>0</v>
      </c>
      <c r="T98" s="212">
        <f t="shared" si="3"/>
        <v>0</v>
      </c>
      <c r="AR98" s="25" t="s">
        <v>570</v>
      </c>
      <c r="AT98" s="25" t="s">
        <v>212</v>
      </c>
      <c r="AU98" s="25" t="s">
        <v>90</v>
      </c>
      <c r="AY98" s="25" t="s">
        <v>210</v>
      </c>
      <c r="BE98" s="213">
        <f t="shared" si="4"/>
        <v>513.6</v>
      </c>
      <c r="BF98" s="213">
        <f t="shared" si="5"/>
        <v>0</v>
      </c>
      <c r="BG98" s="213">
        <f t="shared" si="6"/>
        <v>0</v>
      </c>
      <c r="BH98" s="213">
        <f t="shared" si="7"/>
        <v>0</v>
      </c>
      <c r="BI98" s="213">
        <f t="shared" si="8"/>
        <v>0</v>
      </c>
      <c r="BJ98" s="25" t="s">
        <v>83</v>
      </c>
      <c r="BK98" s="213">
        <f t="shared" si="9"/>
        <v>513.6</v>
      </c>
      <c r="BL98" s="25" t="s">
        <v>570</v>
      </c>
      <c r="BM98" s="25" t="s">
        <v>3896</v>
      </c>
    </row>
    <row r="99" spans="2:65" s="1" customFormat="1" ht="16.5" customHeight="1">
      <c r="B99" s="42"/>
      <c r="C99" s="202" t="s">
        <v>99</v>
      </c>
      <c r="D99" s="202" t="s">
        <v>212</v>
      </c>
      <c r="E99" s="203" t="s">
        <v>99</v>
      </c>
      <c r="F99" s="204" t="s">
        <v>3652</v>
      </c>
      <c r="G99" s="205" t="s">
        <v>862</v>
      </c>
      <c r="H99" s="206">
        <v>2</v>
      </c>
      <c r="I99" s="207">
        <v>186.2</v>
      </c>
      <c r="J99" s="208">
        <f t="shared" si="0"/>
        <v>372.4</v>
      </c>
      <c r="K99" s="204" t="s">
        <v>24</v>
      </c>
      <c r="L99" s="62"/>
      <c r="M99" s="209" t="s">
        <v>24</v>
      </c>
      <c r="N99" s="210" t="s">
        <v>49</v>
      </c>
      <c r="O99" s="43"/>
      <c r="P99" s="211">
        <f t="shared" si="1"/>
        <v>0</v>
      </c>
      <c r="Q99" s="211">
        <v>0</v>
      </c>
      <c r="R99" s="211">
        <f t="shared" si="2"/>
        <v>0</v>
      </c>
      <c r="S99" s="211">
        <v>0</v>
      </c>
      <c r="T99" s="212">
        <f t="shared" si="3"/>
        <v>0</v>
      </c>
      <c r="AR99" s="25" t="s">
        <v>570</v>
      </c>
      <c r="AT99" s="25" t="s">
        <v>212</v>
      </c>
      <c r="AU99" s="25" t="s">
        <v>90</v>
      </c>
      <c r="AY99" s="25" t="s">
        <v>210</v>
      </c>
      <c r="BE99" s="213">
        <f t="shared" si="4"/>
        <v>372.4</v>
      </c>
      <c r="BF99" s="213">
        <f t="shared" si="5"/>
        <v>0</v>
      </c>
      <c r="BG99" s="213">
        <f t="shared" si="6"/>
        <v>0</v>
      </c>
      <c r="BH99" s="213">
        <f t="shared" si="7"/>
        <v>0</v>
      </c>
      <c r="BI99" s="213">
        <f t="shared" si="8"/>
        <v>0</v>
      </c>
      <c r="BJ99" s="25" t="s">
        <v>83</v>
      </c>
      <c r="BK99" s="213">
        <f t="shared" si="9"/>
        <v>372.4</v>
      </c>
      <c r="BL99" s="25" t="s">
        <v>570</v>
      </c>
      <c r="BM99" s="25" t="s">
        <v>3897</v>
      </c>
    </row>
    <row r="100" spans="2:65" s="1" customFormat="1" ht="16.5" customHeight="1">
      <c r="B100" s="42"/>
      <c r="C100" s="202" t="s">
        <v>102</v>
      </c>
      <c r="D100" s="202" t="s">
        <v>212</v>
      </c>
      <c r="E100" s="203" t="s">
        <v>102</v>
      </c>
      <c r="F100" s="204" t="s">
        <v>3655</v>
      </c>
      <c r="G100" s="205" t="s">
        <v>862</v>
      </c>
      <c r="H100" s="206">
        <v>2</v>
      </c>
      <c r="I100" s="207">
        <v>26.8</v>
      </c>
      <c r="J100" s="208">
        <f t="shared" si="0"/>
        <v>53.6</v>
      </c>
      <c r="K100" s="204" t="s">
        <v>24</v>
      </c>
      <c r="L100" s="62"/>
      <c r="M100" s="209" t="s">
        <v>24</v>
      </c>
      <c r="N100" s="210" t="s">
        <v>49</v>
      </c>
      <c r="O100" s="43"/>
      <c r="P100" s="211">
        <f t="shared" si="1"/>
        <v>0</v>
      </c>
      <c r="Q100" s="211">
        <v>0</v>
      </c>
      <c r="R100" s="211">
        <f t="shared" si="2"/>
        <v>0</v>
      </c>
      <c r="S100" s="211">
        <v>0</v>
      </c>
      <c r="T100" s="212">
        <f t="shared" si="3"/>
        <v>0</v>
      </c>
      <c r="AR100" s="25" t="s">
        <v>570</v>
      </c>
      <c r="AT100" s="25" t="s">
        <v>212</v>
      </c>
      <c r="AU100" s="25" t="s">
        <v>90</v>
      </c>
      <c r="AY100" s="25" t="s">
        <v>210</v>
      </c>
      <c r="BE100" s="213">
        <f t="shared" si="4"/>
        <v>53.6</v>
      </c>
      <c r="BF100" s="213">
        <f t="shared" si="5"/>
        <v>0</v>
      </c>
      <c r="BG100" s="213">
        <f t="shared" si="6"/>
        <v>0</v>
      </c>
      <c r="BH100" s="213">
        <f t="shared" si="7"/>
        <v>0</v>
      </c>
      <c r="BI100" s="213">
        <f t="shared" si="8"/>
        <v>0</v>
      </c>
      <c r="BJ100" s="25" t="s">
        <v>83</v>
      </c>
      <c r="BK100" s="213">
        <f t="shared" si="9"/>
        <v>53.6</v>
      </c>
      <c r="BL100" s="25" t="s">
        <v>570</v>
      </c>
      <c r="BM100" s="25" t="s">
        <v>3898</v>
      </c>
    </row>
    <row r="101" spans="2:65" s="1" customFormat="1" ht="16.5" customHeight="1">
      <c r="B101" s="42"/>
      <c r="C101" s="202" t="s">
        <v>119</v>
      </c>
      <c r="D101" s="202" t="s">
        <v>212</v>
      </c>
      <c r="E101" s="203" t="s">
        <v>119</v>
      </c>
      <c r="F101" s="204" t="s">
        <v>3658</v>
      </c>
      <c r="G101" s="205" t="s">
        <v>295</v>
      </c>
      <c r="H101" s="206">
        <v>5</v>
      </c>
      <c r="I101" s="207">
        <v>64.2</v>
      </c>
      <c r="J101" s="208">
        <f t="shared" si="0"/>
        <v>321</v>
      </c>
      <c r="K101" s="204" t="s">
        <v>24</v>
      </c>
      <c r="L101" s="62"/>
      <c r="M101" s="209" t="s">
        <v>24</v>
      </c>
      <c r="N101" s="210" t="s">
        <v>49</v>
      </c>
      <c r="O101" s="43"/>
      <c r="P101" s="211">
        <f t="shared" si="1"/>
        <v>0</v>
      </c>
      <c r="Q101" s="211">
        <v>0</v>
      </c>
      <c r="R101" s="211">
        <f t="shared" si="2"/>
        <v>0</v>
      </c>
      <c r="S101" s="211">
        <v>0</v>
      </c>
      <c r="T101" s="212">
        <f t="shared" si="3"/>
        <v>0</v>
      </c>
      <c r="AR101" s="25" t="s">
        <v>570</v>
      </c>
      <c r="AT101" s="25" t="s">
        <v>212</v>
      </c>
      <c r="AU101" s="25" t="s">
        <v>90</v>
      </c>
      <c r="AY101" s="25" t="s">
        <v>210</v>
      </c>
      <c r="BE101" s="213">
        <f t="shared" si="4"/>
        <v>321</v>
      </c>
      <c r="BF101" s="213">
        <f t="shared" si="5"/>
        <v>0</v>
      </c>
      <c r="BG101" s="213">
        <f t="shared" si="6"/>
        <v>0</v>
      </c>
      <c r="BH101" s="213">
        <f t="shared" si="7"/>
        <v>0</v>
      </c>
      <c r="BI101" s="213">
        <f t="shared" si="8"/>
        <v>0</v>
      </c>
      <c r="BJ101" s="25" t="s">
        <v>83</v>
      </c>
      <c r="BK101" s="213">
        <f t="shared" si="9"/>
        <v>321</v>
      </c>
      <c r="BL101" s="25" t="s">
        <v>570</v>
      </c>
      <c r="BM101" s="25" t="s">
        <v>3899</v>
      </c>
    </row>
    <row r="102" spans="2:65" s="1" customFormat="1" ht="16.5" customHeight="1">
      <c r="B102" s="42"/>
      <c r="C102" s="202" t="s">
        <v>122</v>
      </c>
      <c r="D102" s="202" t="s">
        <v>212</v>
      </c>
      <c r="E102" s="203" t="s">
        <v>122</v>
      </c>
      <c r="F102" s="204" t="s">
        <v>3661</v>
      </c>
      <c r="G102" s="205" t="s">
        <v>295</v>
      </c>
      <c r="H102" s="206">
        <v>5</v>
      </c>
      <c r="I102" s="207">
        <v>42.8</v>
      </c>
      <c r="J102" s="208">
        <f t="shared" si="0"/>
        <v>214</v>
      </c>
      <c r="K102" s="204" t="s">
        <v>24</v>
      </c>
      <c r="L102" s="62"/>
      <c r="M102" s="209" t="s">
        <v>24</v>
      </c>
      <c r="N102" s="210" t="s">
        <v>49</v>
      </c>
      <c r="O102" s="43"/>
      <c r="P102" s="211">
        <f t="shared" si="1"/>
        <v>0</v>
      </c>
      <c r="Q102" s="211">
        <v>0</v>
      </c>
      <c r="R102" s="211">
        <f t="shared" si="2"/>
        <v>0</v>
      </c>
      <c r="S102" s="211">
        <v>0</v>
      </c>
      <c r="T102" s="212">
        <f t="shared" si="3"/>
        <v>0</v>
      </c>
      <c r="AR102" s="25" t="s">
        <v>570</v>
      </c>
      <c r="AT102" s="25" t="s">
        <v>212</v>
      </c>
      <c r="AU102" s="25" t="s">
        <v>90</v>
      </c>
      <c r="AY102" s="25" t="s">
        <v>210</v>
      </c>
      <c r="BE102" s="213">
        <f t="shared" si="4"/>
        <v>214</v>
      </c>
      <c r="BF102" s="213">
        <f t="shared" si="5"/>
        <v>0</v>
      </c>
      <c r="BG102" s="213">
        <f t="shared" si="6"/>
        <v>0</v>
      </c>
      <c r="BH102" s="213">
        <f t="shared" si="7"/>
        <v>0</v>
      </c>
      <c r="BI102" s="213">
        <f t="shared" si="8"/>
        <v>0</v>
      </c>
      <c r="BJ102" s="25" t="s">
        <v>83</v>
      </c>
      <c r="BK102" s="213">
        <f t="shared" si="9"/>
        <v>214</v>
      </c>
      <c r="BL102" s="25" t="s">
        <v>570</v>
      </c>
      <c r="BM102" s="25" t="s">
        <v>3900</v>
      </c>
    </row>
    <row r="103" spans="2:65" s="11" customFormat="1" ht="22.35" customHeight="1">
      <c r="B103" s="186"/>
      <c r="C103" s="187"/>
      <c r="D103" s="188" t="s">
        <v>77</v>
      </c>
      <c r="E103" s="200" t="s">
        <v>3618</v>
      </c>
      <c r="F103" s="200" t="s">
        <v>3664</v>
      </c>
      <c r="G103" s="187"/>
      <c r="H103" s="187"/>
      <c r="I103" s="190"/>
      <c r="J103" s="201">
        <f>BK103</f>
        <v>5136</v>
      </c>
      <c r="K103" s="187"/>
      <c r="L103" s="192"/>
      <c r="M103" s="193"/>
      <c r="N103" s="194"/>
      <c r="O103" s="194"/>
      <c r="P103" s="195">
        <f>SUM(P104:P108)</f>
        <v>0</v>
      </c>
      <c r="Q103" s="194"/>
      <c r="R103" s="195">
        <f>SUM(R104:R108)</f>
        <v>0</v>
      </c>
      <c r="S103" s="194"/>
      <c r="T103" s="196">
        <f>SUM(T104:T108)</f>
        <v>0</v>
      </c>
      <c r="AR103" s="197" t="s">
        <v>90</v>
      </c>
      <c r="AT103" s="198" t="s">
        <v>77</v>
      </c>
      <c r="AU103" s="198" t="s">
        <v>87</v>
      </c>
      <c r="AY103" s="197" t="s">
        <v>210</v>
      </c>
      <c r="BK103" s="199">
        <f>SUM(BK104:BK108)</f>
        <v>5136</v>
      </c>
    </row>
    <row r="104" spans="2:65" s="1" customFormat="1" ht="16.5" customHeight="1">
      <c r="B104" s="42"/>
      <c r="C104" s="202" t="s">
        <v>125</v>
      </c>
      <c r="D104" s="202" t="s">
        <v>212</v>
      </c>
      <c r="E104" s="203" t="s">
        <v>125</v>
      </c>
      <c r="F104" s="204" t="s">
        <v>3787</v>
      </c>
      <c r="G104" s="205" t="s">
        <v>862</v>
      </c>
      <c r="H104" s="206">
        <v>1</v>
      </c>
      <c r="I104" s="207">
        <v>321</v>
      </c>
      <c r="J104" s="208">
        <f>ROUND(I104*H104,2)</f>
        <v>321</v>
      </c>
      <c r="K104" s="204" t="s">
        <v>24</v>
      </c>
      <c r="L104" s="62"/>
      <c r="M104" s="209" t="s">
        <v>24</v>
      </c>
      <c r="N104" s="210" t="s">
        <v>49</v>
      </c>
      <c r="O104" s="43"/>
      <c r="P104" s="211">
        <f>O104*H104</f>
        <v>0</v>
      </c>
      <c r="Q104" s="211">
        <v>0</v>
      </c>
      <c r="R104" s="211">
        <f>Q104*H104</f>
        <v>0</v>
      </c>
      <c r="S104" s="211">
        <v>0</v>
      </c>
      <c r="T104" s="212">
        <f>S104*H104</f>
        <v>0</v>
      </c>
      <c r="AR104" s="25" t="s">
        <v>570</v>
      </c>
      <c r="AT104" s="25" t="s">
        <v>212</v>
      </c>
      <c r="AU104" s="25" t="s">
        <v>90</v>
      </c>
      <c r="AY104" s="25" t="s">
        <v>210</v>
      </c>
      <c r="BE104" s="213">
        <f>IF(N104="základní",J104,0)</f>
        <v>321</v>
      </c>
      <c r="BF104" s="213">
        <f>IF(N104="snížená",J104,0)</f>
        <v>0</v>
      </c>
      <c r="BG104" s="213">
        <f>IF(N104="zákl. přenesená",J104,0)</f>
        <v>0</v>
      </c>
      <c r="BH104" s="213">
        <f>IF(N104="sníž. přenesená",J104,0)</f>
        <v>0</v>
      </c>
      <c r="BI104" s="213">
        <f>IF(N104="nulová",J104,0)</f>
        <v>0</v>
      </c>
      <c r="BJ104" s="25" t="s">
        <v>83</v>
      </c>
      <c r="BK104" s="213">
        <f>ROUND(I104*H104,2)</f>
        <v>321</v>
      </c>
      <c r="BL104" s="25" t="s">
        <v>570</v>
      </c>
      <c r="BM104" s="25" t="s">
        <v>3901</v>
      </c>
    </row>
    <row r="105" spans="2:65" s="1" customFormat="1" ht="16.5" customHeight="1">
      <c r="B105" s="42"/>
      <c r="C105" s="202" t="s">
        <v>128</v>
      </c>
      <c r="D105" s="202" t="s">
        <v>212</v>
      </c>
      <c r="E105" s="203" t="s">
        <v>128</v>
      </c>
      <c r="F105" s="204" t="s">
        <v>3666</v>
      </c>
      <c r="G105" s="205" t="s">
        <v>1087</v>
      </c>
      <c r="H105" s="206">
        <v>1</v>
      </c>
      <c r="I105" s="207">
        <v>1605</v>
      </c>
      <c r="J105" s="208">
        <f>ROUND(I105*H105,2)</f>
        <v>1605</v>
      </c>
      <c r="K105" s="204" t="s">
        <v>24</v>
      </c>
      <c r="L105" s="62"/>
      <c r="M105" s="209" t="s">
        <v>24</v>
      </c>
      <c r="N105" s="210" t="s">
        <v>49</v>
      </c>
      <c r="O105" s="43"/>
      <c r="P105" s="211">
        <f>O105*H105</f>
        <v>0</v>
      </c>
      <c r="Q105" s="211">
        <v>0</v>
      </c>
      <c r="R105" s="211">
        <f>Q105*H105</f>
        <v>0</v>
      </c>
      <c r="S105" s="211">
        <v>0</v>
      </c>
      <c r="T105" s="212">
        <f>S105*H105</f>
        <v>0</v>
      </c>
      <c r="AR105" s="25" t="s">
        <v>570</v>
      </c>
      <c r="AT105" s="25" t="s">
        <v>212</v>
      </c>
      <c r="AU105" s="25" t="s">
        <v>90</v>
      </c>
      <c r="AY105" s="25" t="s">
        <v>210</v>
      </c>
      <c r="BE105" s="213">
        <f>IF(N105="základní",J105,0)</f>
        <v>1605</v>
      </c>
      <c r="BF105" s="213">
        <f>IF(N105="snížená",J105,0)</f>
        <v>0</v>
      </c>
      <c r="BG105" s="213">
        <f>IF(N105="zákl. přenesená",J105,0)</f>
        <v>0</v>
      </c>
      <c r="BH105" s="213">
        <f>IF(N105="sníž. přenesená",J105,0)</f>
        <v>0</v>
      </c>
      <c r="BI105" s="213">
        <f>IF(N105="nulová",J105,0)</f>
        <v>0</v>
      </c>
      <c r="BJ105" s="25" t="s">
        <v>83</v>
      </c>
      <c r="BK105" s="213">
        <f>ROUND(I105*H105,2)</f>
        <v>1605</v>
      </c>
      <c r="BL105" s="25" t="s">
        <v>570</v>
      </c>
      <c r="BM105" s="25" t="s">
        <v>3902</v>
      </c>
    </row>
    <row r="106" spans="2:65" s="1" customFormat="1" ht="16.5" customHeight="1">
      <c r="B106" s="42"/>
      <c r="C106" s="202" t="s">
        <v>131</v>
      </c>
      <c r="D106" s="202" t="s">
        <v>212</v>
      </c>
      <c r="E106" s="203" t="s">
        <v>131</v>
      </c>
      <c r="F106" s="204" t="s">
        <v>3672</v>
      </c>
      <c r="G106" s="205" t="s">
        <v>1087</v>
      </c>
      <c r="H106" s="206">
        <v>1</v>
      </c>
      <c r="I106" s="207">
        <v>1605</v>
      </c>
      <c r="J106" s="208">
        <f>ROUND(I106*H106,2)</f>
        <v>1605</v>
      </c>
      <c r="K106" s="204" t="s">
        <v>24</v>
      </c>
      <c r="L106" s="62"/>
      <c r="M106" s="209" t="s">
        <v>24</v>
      </c>
      <c r="N106" s="210" t="s">
        <v>49</v>
      </c>
      <c r="O106" s="43"/>
      <c r="P106" s="211">
        <f>O106*H106</f>
        <v>0</v>
      </c>
      <c r="Q106" s="211">
        <v>0</v>
      </c>
      <c r="R106" s="211">
        <f>Q106*H106</f>
        <v>0</v>
      </c>
      <c r="S106" s="211">
        <v>0</v>
      </c>
      <c r="T106" s="212">
        <f>S106*H106</f>
        <v>0</v>
      </c>
      <c r="AR106" s="25" t="s">
        <v>570</v>
      </c>
      <c r="AT106" s="25" t="s">
        <v>212</v>
      </c>
      <c r="AU106" s="25" t="s">
        <v>90</v>
      </c>
      <c r="AY106" s="25" t="s">
        <v>210</v>
      </c>
      <c r="BE106" s="213">
        <f>IF(N106="základní",J106,0)</f>
        <v>1605</v>
      </c>
      <c r="BF106" s="213">
        <f>IF(N106="snížená",J106,0)</f>
        <v>0</v>
      </c>
      <c r="BG106" s="213">
        <f>IF(N106="zákl. přenesená",J106,0)</f>
        <v>0</v>
      </c>
      <c r="BH106" s="213">
        <f>IF(N106="sníž. přenesená",J106,0)</f>
        <v>0</v>
      </c>
      <c r="BI106" s="213">
        <f>IF(N106="nulová",J106,0)</f>
        <v>0</v>
      </c>
      <c r="BJ106" s="25" t="s">
        <v>83</v>
      </c>
      <c r="BK106" s="213">
        <f>ROUND(I106*H106,2)</f>
        <v>1605</v>
      </c>
      <c r="BL106" s="25" t="s">
        <v>570</v>
      </c>
      <c r="BM106" s="25" t="s">
        <v>3903</v>
      </c>
    </row>
    <row r="107" spans="2:65" s="1" customFormat="1" ht="16.5" customHeight="1">
      <c r="B107" s="42"/>
      <c r="C107" s="202" t="s">
        <v>134</v>
      </c>
      <c r="D107" s="202" t="s">
        <v>212</v>
      </c>
      <c r="E107" s="203" t="s">
        <v>134</v>
      </c>
      <c r="F107" s="204" t="s">
        <v>3678</v>
      </c>
      <c r="G107" s="205" t="s">
        <v>1087</v>
      </c>
      <c r="H107" s="206">
        <v>1</v>
      </c>
      <c r="I107" s="207">
        <v>535</v>
      </c>
      <c r="J107" s="208">
        <f>ROUND(I107*H107,2)</f>
        <v>535</v>
      </c>
      <c r="K107" s="204" t="s">
        <v>24</v>
      </c>
      <c r="L107" s="62"/>
      <c r="M107" s="209" t="s">
        <v>24</v>
      </c>
      <c r="N107" s="210" t="s">
        <v>49</v>
      </c>
      <c r="O107" s="43"/>
      <c r="P107" s="211">
        <f>O107*H107</f>
        <v>0</v>
      </c>
      <c r="Q107" s="211">
        <v>0</v>
      </c>
      <c r="R107" s="211">
        <f>Q107*H107</f>
        <v>0</v>
      </c>
      <c r="S107" s="211">
        <v>0</v>
      </c>
      <c r="T107" s="212">
        <f>S107*H107</f>
        <v>0</v>
      </c>
      <c r="AR107" s="25" t="s">
        <v>570</v>
      </c>
      <c r="AT107" s="25" t="s">
        <v>212</v>
      </c>
      <c r="AU107" s="25" t="s">
        <v>90</v>
      </c>
      <c r="AY107" s="25" t="s">
        <v>210</v>
      </c>
      <c r="BE107" s="213">
        <f>IF(N107="základní",J107,0)</f>
        <v>535</v>
      </c>
      <c r="BF107" s="213">
        <f>IF(N107="snížená",J107,0)</f>
        <v>0</v>
      </c>
      <c r="BG107" s="213">
        <f>IF(N107="zákl. přenesená",J107,0)</f>
        <v>0</v>
      </c>
      <c r="BH107" s="213">
        <f>IF(N107="sníž. přenesená",J107,0)</f>
        <v>0</v>
      </c>
      <c r="BI107" s="213">
        <f>IF(N107="nulová",J107,0)</f>
        <v>0</v>
      </c>
      <c r="BJ107" s="25" t="s">
        <v>83</v>
      </c>
      <c r="BK107" s="213">
        <f>ROUND(I107*H107,2)</f>
        <v>535</v>
      </c>
      <c r="BL107" s="25" t="s">
        <v>570</v>
      </c>
      <c r="BM107" s="25" t="s">
        <v>3904</v>
      </c>
    </row>
    <row r="108" spans="2:65" s="1" customFormat="1" ht="16.5" customHeight="1">
      <c r="B108" s="42"/>
      <c r="C108" s="202" t="s">
        <v>137</v>
      </c>
      <c r="D108" s="202" t="s">
        <v>212</v>
      </c>
      <c r="E108" s="203" t="s">
        <v>137</v>
      </c>
      <c r="F108" s="204" t="s">
        <v>3681</v>
      </c>
      <c r="G108" s="205" t="s">
        <v>1087</v>
      </c>
      <c r="H108" s="206">
        <v>1</v>
      </c>
      <c r="I108" s="207">
        <v>1070</v>
      </c>
      <c r="J108" s="208">
        <f>ROUND(I108*H108,2)</f>
        <v>1070</v>
      </c>
      <c r="K108" s="204" t="s">
        <v>24</v>
      </c>
      <c r="L108" s="62"/>
      <c r="M108" s="209" t="s">
        <v>24</v>
      </c>
      <c r="N108" s="277" t="s">
        <v>49</v>
      </c>
      <c r="O108" s="278"/>
      <c r="P108" s="279">
        <f>O108*H108</f>
        <v>0</v>
      </c>
      <c r="Q108" s="279">
        <v>0</v>
      </c>
      <c r="R108" s="279">
        <f>Q108*H108</f>
        <v>0</v>
      </c>
      <c r="S108" s="279">
        <v>0</v>
      </c>
      <c r="T108" s="280">
        <f>S108*H108</f>
        <v>0</v>
      </c>
      <c r="AR108" s="25" t="s">
        <v>570</v>
      </c>
      <c r="AT108" s="25" t="s">
        <v>212</v>
      </c>
      <c r="AU108" s="25" t="s">
        <v>90</v>
      </c>
      <c r="AY108" s="25" t="s">
        <v>210</v>
      </c>
      <c r="BE108" s="213">
        <f>IF(N108="základní",J108,0)</f>
        <v>1070</v>
      </c>
      <c r="BF108" s="213">
        <f>IF(N108="snížená",J108,0)</f>
        <v>0</v>
      </c>
      <c r="BG108" s="213">
        <f>IF(N108="zákl. přenesená",J108,0)</f>
        <v>0</v>
      </c>
      <c r="BH108" s="213">
        <f>IF(N108="sníž. přenesená",J108,0)</f>
        <v>0</v>
      </c>
      <c r="BI108" s="213">
        <f>IF(N108="nulová",J108,0)</f>
        <v>0</v>
      </c>
      <c r="BJ108" s="25" t="s">
        <v>83</v>
      </c>
      <c r="BK108" s="213">
        <f>ROUND(I108*H108,2)</f>
        <v>1070</v>
      </c>
      <c r="BL108" s="25" t="s">
        <v>570</v>
      </c>
      <c r="BM108" s="25" t="s">
        <v>3905</v>
      </c>
    </row>
    <row r="109" spans="2:65" s="1" customFormat="1" ht="6.95" customHeight="1">
      <c r="B109" s="57"/>
      <c r="C109" s="58"/>
      <c r="D109" s="58"/>
      <c r="E109" s="58"/>
      <c r="F109" s="58"/>
      <c r="G109" s="58"/>
      <c r="H109" s="58"/>
      <c r="I109" s="149"/>
      <c r="J109" s="58"/>
      <c r="K109" s="58"/>
      <c r="L109" s="62"/>
    </row>
  </sheetData>
  <sheetProtection algorithmName="SHA-512" hashValue="L9MQIUgNGuRQ8+PWeeAd4Zsb3mCQPusTRuyWHY4cy0AsoTc2eBxw8D6F6AyDgK/xbi9BQP1zmKbl83zCuQ9tSA==" saltValue="MFoQIZN5SwJK0tdEVIy24QcwC5xsdU0Ov54zsvsNLHH+59cueN9dUNntwehP17RZW/JQQcz167pjNW8UqUcaIg==" spinCount="100000" sheet="1" objects="1" scenarios="1" formatColumns="0" formatRows="0" autoFilter="0"/>
  <autoFilter ref="C87:K108" xr:uid="{00000000-0009-0000-0000-000010000000}"/>
  <mergeCells count="13">
    <mergeCell ref="E80:H80"/>
    <mergeCell ref="G1:H1"/>
    <mergeCell ref="L2:V2"/>
    <mergeCell ref="E49:H49"/>
    <mergeCell ref="E51:H51"/>
    <mergeCell ref="J55:J56"/>
    <mergeCell ref="E76:H76"/>
    <mergeCell ref="E78:H78"/>
    <mergeCell ref="E7:H7"/>
    <mergeCell ref="E9:H9"/>
    <mergeCell ref="E11:H11"/>
    <mergeCell ref="E26:H26"/>
    <mergeCell ref="E47:H47"/>
  </mergeCells>
  <hyperlinks>
    <hyperlink ref="F1:G1" location="C2" display="1) Krycí list soupisu" xr:uid="{00000000-0004-0000-1000-000000000000}"/>
    <hyperlink ref="G1:H1" location="C58" display="2) Rekapitulace" xr:uid="{00000000-0004-0000-1000-000001000000}"/>
    <hyperlink ref="J1" location="C87" display="3) Soupis prací" xr:uid="{00000000-0004-0000-1000-000002000000}"/>
    <hyperlink ref="L1:V1" location="'Rekapitulace stavby'!C2" display="Rekapitulace stavby" xr:uid="{00000000-0004-0000-10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R102"/>
  <sheetViews>
    <sheetView showGridLines="0" workbookViewId="0">
      <pane ySplit="1" topLeftCell="A82" activePane="bottomLeft" state="frozen"/>
      <selection pane="bottomLeft" activeCell="I102" sqref="I102"/>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130</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3906</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ROUND(J87,2)</f>
        <v>21828.9</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ROUND(SUM(BE87:BE101), 2)</f>
        <v>21828.9</v>
      </c>
      <c r="G32" s="43"/>
      <c r="H32" s="43"/>
      <c r="I32" s="141">
        <v>0.21</v>
      </c>
      <c r="J32" s="140">
        <f>ROUND(ROUND((SUM(BE87:BE101)), 2)*I32, 2)</f>
        <v>4584.07</v>
      </c>
      <c r="K32" s="46"/>
    </row>
    <row r="33" spans="2:11" s="1" customFormat="1" ht="14.45" customHeight="1">
      <c r="B33" s="42"/>
      <c r="C33" s="43"/>
      <c r="D33" s="43"/>
      <c r="E33" s="50" t="s">
        <v>50</v>
      </c>
      <c r="F33" s="140">
        <f>ROUND(SUM(BF87:BF101), 2)</f>
        <v>0</v>
      </c>
      <c r="G33" s="43"/>
      <c r="H33" s="43"/>
      <c r="I33" s="141">
        <v>0.15</v>
      </c>
      <c r="J33" s="140">
        <f>ROUND(ROUND((SUM(BF87:BF101)), 2)*I33, 2)</f>
        <v>0</v>
      </c>
      <c r="K33" s="46"/>
    </row>
    <row r="34" spans="2:11" s="1" customFormat="1" ht="14.45" hidden="1" customHeight="1">
      <c r="B34" s="42"/>
      <c r="C34" s="43"/>
      <c r="D34" s="43"/>
      <c r="E34" s="50" t="s">
        <v>51</v>
      </c>
      <c r="F34" s="140">
        <f>ROUND(SUM(BG87:BG101), 2)</f>
        <v>0</v>
      </c>
      <c r="G34" s="43"/>
      <c r="H34" s="43"/>
      <c r="I34" s="141">
        <v>0.21</v>
      </c>
      <c r="J34" s="140">
        <v>0</v>
      </c>
      <c r="K34" s="46"/>
    </row>
    <row r="35" spans="2:11" s="1" customFormat="1" ht="14.45" hidden="1" customHeight="1">
      <c r="B35" s="42"/>
      <c r="C35" s="43"/>
      <c r="D35" s="43"/>
      <c r="E35" s="50" t="s">
        <v>52</v>
      </c>
      <c r="F35" s="140">
        <f>ROUND(SUM(BH87:BH101), 2)</f>
        <v>0</v>
      </c>
      <c r="G35" s="43"/>
      <c r="H35" s="43"/>
      <c r="I35" s="141">
        <v>0.15</v>
      </c>
      <c r="J35" s="140">
        <v>0</v>
      </c>
      <c r="K35" s="46"/>
    </row>
    <row r="36" spans="2:11" s="1" customFormat="1" ht="14.45" hidden="1" customHeight="1">
      <c r="B36" s="42"/>
      <c r="C36" s="43"/>
      <c r="D36" s="43"/>
      <c r="E36" s="50" t="s">
        <v>53</v>
      </c>
      <c r="F36" s="140">
        <f>ROUND(SUM(BI87:BI101),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26412.97</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11 - Spol-chodby nebyt</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J87</f>
        <v>21828.9</v>
      </c>
      <c r="K60" s="46"/>
      <c r="AU60" s="25" t="s">
        <v>166</v>
      </c>
    </row>
    <row r="61" spans="2:47" s="8" customFormat="1" ht="24.95" customHeight="1">
      <c r="B61" s="159"/>
      <c r="C61" s="160"/>
      <c r="D61" s="161" t="s">
        <v>3684</v>
      </c>
      <c r="E61" s="162"/>
      <c r="F61" s="162"/>
      <c r="G61" s="162"/>
      <c r="H61" s="162"/>
      <c r="I61" s="163"/>
      <c r="J61" s="164">
        <f>J88</f>
        <v>21828.9</v>
      </c>
      <c r="K61" s="165"/>
    </row>
    <row r="62" spans="2:47" s="9" customFormat="1" ht="19.899999999999999" customHeight="1">
      <c r="B62" s="166"/>
      <c r="C62" s="167"/>
      <c r="D62" s="168" t="s">
        <v>3796</v>
      </c>
      <c r="E62" s="169"/>
      <c r="F62" s="169"/>
      <c r="G62" s="169"/>
      <c r="H62" s="169"/>
      <c r="I62" s="170"/>
      <c r="J62" s="171">
        <f>J89</f>
        <v>21828.9</v>
      </c>
      <c r="K62" s="172"/>
    </row>
    <row r="63" spans="2:47" s="9" customFormat="1" ht="14.85" customHeight="1">
      <c r="B63" s="166"/>
      <c r="C63" s="167"/>
      <c r="D63" s="168" t="s">
        <v>3797</v>
      </c>
      <c r="E63" s="169"/>
      <c r="F63" s="169"/>
      <c r="G63" s="169"/>
      <c r="H63" s="169"/>
      <c r="I63" s="170"/>
      <c r="J63" s="171">
        <f>J90</f>
        <v>2708</v>
      </c>
      <c r="K63" s="172"/>
    </row>
    <row r="64" spans="2:47" s="9" customFormat="1" ht="14.85" customHeight="1">
      <c r="B64" s="166"/>
      <c r="C64" s="167"/>
      <c r="D64" s="168" t="s">
        <v>3798</v>
      </c>
      <c r="E64" s="169"/>
      <c r="F64" s="169"/>
      <c r="G64" s="169"/>
      <c r="H64" s="169"/>
      <c r="I64" s="170"/>
      <c r="J64" s="171">
        <f>J95</f>
        <v>16424.5</v>
      </c>
      <c r="K64" s="172"/>
    </row>
    <row r="65" spans="2:12" s="9" customFormat="1" ht="14.85" customHeight="1">
      <c r="B65" s="166"/>
      <c r="C65" s="167"/>
      <c r="D65" s="168" t="s">
        <v>3799</v>
      </c>
      <c r="E65" s="169"/>
      <c r="F65" s="169"/>
      <c r="G65" s="169"/>
      <c r="H65" s="169"/>
      <c r="I65" s="170"/>
      <c r="J65" s="171">
        <f>J100</f>
        <v>2696.4</v>
      </c>
      <c r="K65" s="172"/>
    </row>
    <row r="66" spans="2:12" s="1" customFormat="1" ht="21.75" customHeight="1">
      <c r="B66" s="42"/>
      <c r="C66" s="43"/>
      <c r="D66" s="43"/>
      <c r="E66" s="43"/>
      <c r="F66" s="43"/>
      <c r="G66" s="43"/>
      <c r="H66" s="43"/>
      <c r="I66" s="128"/>
      <c r="J66" s="43"/>
      <c r="K66" s="46"/>
    </row>
    <row r="67" spans="2:12" s="1" customFormat="1" ht="6.95" customHeight="1">
      <c r="B67" s="57"/>
      <c r="C67" s="58"/>
      <c r="D67" s="58"/>
      <c r="E67" s="58"/>
      <c r="F67" s="58"/>
      <c r="G67" s="58"/>
      <c r="H67" s="58"/>
      <c r="I67" s="149"/>
      <c r="J67" s="58"/>
      <c r="K67" s="59"/>
    </row>
    <row r="71" spans="2:12" s="1" customFormat="1" ht="6.95" customHeight="1">
      <c r="B71" s="60"/>
      <c r="C71" s="61"/>
      <c r="D71" s="61"/>
      <c r="E71" s="61"/>
      <c r="F71" s="61"/>
      <c r="G71" s="61"/>
      <c r="H71" s="61"/>
      <c r="I71" s="152"/>
      <c r="J71" s="61"/>
      <c r="K71" s="61"/>
      <c r="L71" s="62"/>
    </row>
    <row r="72" spans="2:12" s="1" customFormat="1" ht="36.950000000000003" customHeight="1">
      <c r="B72" s="42"/>
      <c r="C72" s="63" t="s">
        <v>194</v>
      </c>
      <c r="D72" s="64"/>
      <c r="E72" s="64"/>
      <c r="F72" s="64"/>
      <c r="G72" s="64"/>
      <c r="H72" s="64"/>
      <c r="I72" s="173"/>
      <c r="J72" s="64"/>
      <c r="K72" s="64"/>
      <c r="L72" s="62"/>
    </row>
    <row r="73" spans="2:12" s="1" customFormat="1" ht="6.95" customHeight="1">
      <c r="B73" s="42"/>
      <c r="C73" s="64"/>
      <c r="D73" s="64"/>
      <c r="E73" s="64"/>
      <c r="F73" s="64"/>
      <c r="G73" s="64"/>
      <c r="H73" s="64"/>
      <c r="I73" s="173"/>
      <c r="J73" s="64"/>
      <c r="K73" s="64"/>
      <c r="L73" s="62"/>
    </row>
    <row r="74" spans="2:12" s="1" customFormat="1" ht="14.45" customHeight="1">
      <c r="B74" s="42"/>
      <c r="C74" s="66" t="s">
        <v>18</v>
      </c>
      <c r="D74" s="64"/>
      <c r="E74" s="64"/>
      <c r="F74" s="64"/>
      <c r="G74" s="64"/>
      <c r="H74" s="64"/>
      <c r="I74" s="173"/>
      <c r="J74" s="64"/>
      <c r="K74" s="64"/>
      <c r="L74" s="62"/>
    </row>
    <row r="75" spans="2:12" s="1" customFormat="1" ht="16.5" customHeight="1">
      <c r="B75" s="42"/>
      <c r="C75" s="64"/>
      <c r="D75" s="64"/>
      <c r="E75" s="406" t="str">
        <f>E7</f>
        <v>Rekonstrukce bytového domu (použita tatabáze URS 2017)</v>
      </c>
      <c r="F75" s="407"/>
      <c r="G75" s="407"/>
      <c r="H75" s="407"/>
      <c r="I75" s="173"/>
      <c r="J75" s="64"/>
      <c r="K75" s="64"/>
      <c r="L75" s="62"/>
    </row>
    <row r="76" spans="2:12" ht="15">
      <c r="B76" s="29"/>
      <c r="C76" s="66" t="s">
        <v>156</v>
      </c>
      <c r="D76" s="281"/>
      <c r="E76" s="281"/>
      <c r="F76" s="281"/>
      <c r="G76" s="281"/>
      <c r="H76" s="281"/>
      <c r="J76" s="281"/>
      <c r="K76" s="281"/>
      <c r="L76" s="282"/>
    </row>
    <row r="77" spans="2:12" s="1" customFormat="1" ht="16.5" customHeight="1">
      <c r="B77" s="42"/>
      <c r="C77" s="64"/>
      <c r="D77" s="64"/>
      <c r="E77" s="406" t="s">
        <v>3110</v>
      </c>
      <c r="F77" s="408"/>
      <c r="G77" s="408"/>
      <c r="H77" s="408"/>
      <c r="I77" s="173"/>
      <c r="J77" s="64"/>
      <c r="K77" s="64"/>
      <c r="L77" s="62"/>
    </row>
    <row r="78" spans="2:12" s="1" customFormat="1" ht="14.45" customHeight="1">
      <c r="B78" s="42"/>
      <c r="C78" s="66" t="s">
        <v>3111</v>
      </c>
      <c r="D78" s="64"/>
      <c r="E78" s="64"/>
      <c r="F78" s="64"/>
      <c r="G78" s="64"/>
      <c r="H78" s="64"/>
      <c r="I78" s="173"/>
      <c r="J78" s="64"/>
      <c r="K78" s="64"/>
      <c r="L78" s="62"/>
    </row>
    <row r="79" spans="2:12" s="1" customFormat="1" ht="17.25" customHeight="1">
      <c r="B79" s="42"/>
      <c r="C79" s="64"/>
      <c r="D79" s="64"/>
      <c r="E79" s="381" t="str">
        <f>E11</f>
        <v>11 - Spol-chodby nebyt</v>
      </c>
      <c r="F79" s="408"/>
      <c r="G79" s="408"/>
      <c r="H79" s="408"/>
      <c r="I79" s="173"/>
      <c r="J79" s="64"/>
      <c r="K79" s="64"/>
      <c r="L79" s="62"/>
    </row>
    <row r="80" spans="2:12" s="1" customFormat="1" ht="6.95" customHeight="1">
      <c r="B80" s="42"/>
      <c r="C80" s="64"/>
      <c r="D80" s="64"/>
      <c r="E80" s="64"/>
      <c r="F80" s="64"/>
      <c r="G80" s="64"/>
      <c r="H80" s="64"/>
      <c r="I80" s="173"/>
      <c r="J80" s="64"/>
      <c r="K80" s="64"/>
      <c r="L80" s="62"/>
    </row>
    <row r="81" spans="2:65" s="1" customFormat="1" ht="18" customHeight="1">
      <c r="B81" s="42"/>
      <c r="C81" s="66" t="s">
        <v>25</v>
      </c>
      <c r="D81" s="64"/>
      <c r="E81" s="64"/>
      <c r="F81" s="174" t="str">
        <f>F14</f>
        <v>Na Františku 253/9,Lysá nad Labem.p.p.č.297/1</v>
      </c>
      <c r="G81" s="64"/>
      <c r="H81" s="64"/>
      <c r="I81" s="175" t="s">
        <v>27</v>
      </c>
      <c r="J81" s="74" t="str">
        <f>IF(J14="","",J14)</f>
        <v>15. 12. 2016</v>
      </c>
      <c r="K81" s="64"/>
      <c r="L81" s="62"/>
    </row>
    <row r="82" spans="2:65" s="1" customFormat="1" ht="6.95" customHeight="1">
      <c r="B82" s="42"/>
      <c r="C82" s="64"/>
      <c r="D82" s="64"/>
      <c r="E82" s="64"/>
      <c r="F82" s="64"/>
      <c r="G82" s="64"/>
      <c r="H82" s="64"/>
      <c r="I82" s="173"/>
      <c r="J82" s="64"/>
      <c r="K82" s="64"/>
      <c r="L82" s="62"/>
    </row>
    <row r="83" spans="2:65" s="1" customFormat="1" ht="15">
      <c r="B83" s="42"/>
      <c r="C83" s="66" t="s">
        <v>29</v>
      </c>
      <c r="D83" s="64"/>
      <c r="E83" s="64"/>
      <c r="F83" s="174" t="str">
        <f>E17</f>
        <v>Město Lysá n.L.,Husovo nám.23,</v>
      </c>
      <c r="G83" s="64"/>
      <c r="H83" s="64"/>
      <c r="I83" s="175" t="s">
        <v>37</v>
      </c>
      <c r="J83" s="174" t="str">
        <f>E23</f>
        <v>AGORA s,arch astaveb atelier s .r.o. Liberec</v>
      </c>
      <c r="K83" s="64"/>
      <c r="L83" s="62"/>
    </row>
    <row r="84" spans="2:65" s="1" customFormat="1" ht="14.45" customHeight="1">
      <c r="B84" s="42"/>
      <c r="C84" s="66" t="s">
        <v>35</v>
      </c>
      <c r="D84" s="64"/>
      <c r="E84" s="64"/>
      <c r="F84" s="174" t="str">
        <f>IF(E20="","",E20)</f>
        <v/>
      </c>
      <c r="G84" s="64"/>
      <c r="H84" s="64"/>
      <c r="I84" s="173"/>
      <c r="J84" s="64"/>
      <c r="K84" s="64"/>
      <c r="L84" s="62"/>
    </row>
    <row r="85" spans="2:65" s="1" customFormat="1" ht="10.35" customHeight="1">
      <c r="B85" s="42"/>
      <c r="C85" s="64"/>
      <c r="D85" s="64"/>
      <c r="E85" s="64"/>
      <c r="F85" s="64"/>
      <c r="G85" s="64"/>
      <c r="H85" s="64"/>
      <c r="I85" s="173"/>
      <c r="J85" s="64"/>
      <c r="K85" s="64"/>
      <c r="L85" s="62"/>
    </row>
    <row r="86" spans="2:65" s="10" customFormat="1" ht="29.25" customHeight="1">
      <c r="B86" s="176"/>
      <c r="C86" s="177" t="s">
        <v>195</v>
      </c>
      <c r="D86" s="178" t="s">
        <v>63</v>
      </c>
      <c r="E86" s="178" t="s">
        <v>59</v>
      </c>
      <c r="F86" s="178" t="s">
        <v>196</v>
      </c>
      <c r="G86" s="178" t="s">
        <v>197</v>
      </c>
      <c r="H86" s="178" t="s">
        <v>198</v>
      </c>
      <c r="I86" s="179" t="s">
        <v>199</v>
      </c>
      <c r="J86" s="178" t="s">
        <v>164</v>
      </c>
      <c r="K86" s="180" t="s">
        <v>200</v>
      </c>
      <c r="L86" s="181"/>
      <c r="M86" s="82" t="s">
        <v>201</v>
      </c>
      <c r="N86" s="83" t="s">
        <v>48</v>
      </c>
      <c r="O86" s="83" t="s">
        <v>202</v>
      </c>
      <c r="P86" s="83" t="s">
        <v>203</v>
      </c>
      <c r="Q86" s="83" t="s">
        <v>204</v>
      </c>
      <c r="R86" s="83" t="s">
        <v>205</v>
      </c>
      <c r="S86" s="83" t="s">
        <v>206</v>
      </c>
      <c r="T86" s="84" t="s">
        <v>207</v>
      </c>
    </row>
    <row r="87" spans="2:65" s="1" customFormat="1" ht="29.25" customHeight="1">
      <c r="B87" s="42"/>
      <c r="C87" s="88" t="s">
        <v>165</v>
      </c>
      <c r="D87" s="64"/>
      <c r="E87" s="64"/>
      <c r="F87" s="64"/>
      <c r="G87" s="64"/>
      <c r="H87" s="64"/>
      <c r="I87" s="173"/>
      <c r="J87" s="182">
        <f>BK87</f>
        <v>21828.9</v>
      </c>
      <c r="K87" s="64"/>
      <c r="L87" s="62"/>
      <c r="M87" s="85"/>
      <c r="N87" s="86"/>
      <c r="O87" s="86"/>
      <c r="P87" s="183">
        <f>P88</f>
        <v>0</v>
      </c>
      <c r="Q87" s="86"/>
      <c r="R87" s="183">
        <f>R88</f>
        <v>0</v>
      </c>
      <c r="S87" s="86"/>
      <c r="T87" s="184">
        <f>T88</f>
        <v>0</v>
      </c>
      <c r="AT87" s="25" t="s">
        <v>77</v>
      </c>
      <c r="AU87" s="25" t="s">
        <v>166</v>
      </c>
      <c r="BK87" s="185">
        <f>BK88</f>
        <v>21828.9</v>
      </c>
    </row>
    <row r="88" spans="2:65" s="11" customFormat="1" ht="37.35" customHeight="1">
      <c r="B88" s="186"/>
      <c r="C88" s="187"/>
      <c r="D88" s="188" t="s">
        <v>77</v>
      </c>
      <c r="E88" s="189" t="s">
        <v>358</v>
      </c>
      <c r="F88" s="189" t="s">
        <v>3594</v>
      </c>
      <c r="G88" s="187"/>
      <c r="H88" s="187"/>
      <c r="I88" s="190"/>
      <c r="J88" s="191">
        <f>BK88</f>
        <v>21828.9</v>
      </c>
      <c r="K88" s="187"/>
      <c r="L88" s="192"/>
      <c r="M88" s="193"/>
      <c r="N88" s="194"/>
      <c r="O88" s="194"/>
      <c r="P88" s="195">
        <f>P89</f>
        <v>0</v>
      </c>
      <c r="Q88" s="194"/>
      <c r="R88" s="195">
        <f>R89</f>
        <v>0</v>
      </c>
      <c r="S88" s="194"/>
      <c r="T88" s="196">
        <f>T89</f>
        <v>0</v>
      </c>
      <c r="AR88" s="197" t="s">
        <v>83</v>
      </c>
      <c r="AT88" s="198" t="s">
        <v>77</v>
      </c>
      <c r="AU88" s="198" t="s">
        <v>78</v>
      </c>
      <c r="AY88" s="197" t="s">
        <v>210</v>
      </c>
      <c r="BK88" s="199">
        <f>BK89</f>
        <v>21828.9</v>
      </c>
    </row>
    <row r="89" spans="2:65" s="11" customFormat="1" ht="19.899999999999999" customHeight="1">
      <c r="B89" s="186"/>
      <c r="C89" s="187"/>
      <c r="D89" s="188" t="s">
        <v>77</v>
      </c>
      <c r="E89" s="200" t="s">
        <v>2756</v>
      </c>
      <c r="F89" s="200" t="s">
        <v>3800</v>
      </c>
      <c r="G89" s="187"/>
      <c r="H89" s="187"/>
      <c r="I89" s="190"/>
      <c r="J89" s="201">
        <f>BK89</f>
        <v>21828.9</v>
      </c>
      <c r="K89" s="187"/>
      <c r="L89" s="192"/>
      <c r="M89" s="193"/>
      <c r="N89" s="194"/>
      <c r="O89" s="194"/>
      <c r="P89" s="195">
        <f>P90+P95+P100</f>
        <v>0</v>
      </c>
      <c r="Q89" s="194"/>
      <c r="R89" s="195">
        <f>R90+R95+R100</f>
        <v>0</v>
      </c>
      <c r="S89" s="194"/>
      <c r="T89" s="196">
        <f>T90+T95+T100</f>
        <v>0</v>
      </c>
      <c r="AR89" s="197" t="s">
        <v>83</v>
      </c>
      <c r="AT89" s="198" t="s">
        <v>77</v>
      </c>
      <c r="AU89" s="198" t="s">
        <v>83</v>
      </c>
      <c r="AY89" s="197" t="s">
        <v>210</v>
      </c>
      <c r="BK89" s="199">
        <f>BK90+BK95+BK100</f>
        <v>21828.9</v>
      </c>
    </row>
    <row r="90" spans="2:65" s="11" customFormat="1" ht="14.85" customHeight="1">
      <c r="B90" s="186"/>
      <c r="C90" s="187"/>
      <c r="D90" s="188" t="s">
        <v>77</v>
      </c>
      <c r="E90" s="200" t="s">
        <v>3533</v>
      </c>
      <c r="F90" s="200" t="s">
        <v>3801</v>
      </c>
      <c r="G90" s="187"/>
      <c r="H90" s="187"/>
      <c r="I90" s="190"/>
      <c r="J90" s="201">
        <f>BK90</f>
        <v>2708</v>
      </c>
      <c r="K90" s="187"/>
      <c r="L90" s="192"/>
      <c r="M90" s="193"/>
      <c r="N90" s="194"/>
      <c r="O90" s="194"/>
      <c r="P90" s="195">
        <f>SUM(P91:P94)</f>
        <v>0</v>
      </c>
      <c r="Q90" s="194"/>
      <c r="R90" s="195">
        <f>SUM(R91:R94)</f>
        <v>0</v>
      </c>
      <c r="S90" s="194"/>
      <c r="T90" s="196">
        <f>SUM(T91:T94)</f>
        <v>0</v>
      </c>
      <c r="AR90" s="197" t="s">
        <v>83</v>
      </c>
      <c r="AT90" s="198" t="s">
        <v>77</v>
      </c>
      <c r="AU90" s="198" t="s">
        <v>87</v>
      </c>
      <c r="AY90" s="197" t="s">
        <v>210</v>
      </c>
      <c r="BK90" s="199">
        <f>SUM(BK91:BK94)</f>
        <v>2708</v>
      </c>
    </row>
    <row r="91" spans="2:65" s="1" customFormat="1" ht="16.5" customHeight="1">
      <c r="B91" s="42"/>
      <c r="C91" s="202" t="s">
        <v>83</v>
      </c>
      <c r="D91" s="202" t="s">
        <v>212</v>
      </c>
      <c r="E91" s="203" t="s">
        <v>83</v>
      </c>
      <c r="F91" s="204" t="s">
        <v>3802</v>
      </c>
      <c r="G91" s="205" t="s">
        <v>862</v>
      </c>
      <c r="H91" s="206">
        <v>2</v>
      </c>
      <c r="I91" s="207">
        <v>395.9</v>
      </c>
      <c r="J91" s="208">
        <f>ROUND(I91*H91,2)</f>
        <v>791.8</v>
      </c>
      <c r="K91" s="204" t="s">
        <v>24</v>
      </c>
      <c r="L91" s="62"/>
      <c r="M91" s="209" t="s">
        <v>24</v>
      </c>
      <c r="N91" s="210" t="s">
        <v>49</v>
      </c>
      <c r="O91" s="43"/>
      <c r="P91" s="211">
        <f>O91*H91</f>
        <v>0</v>
      </c>
      <c r="Q91" s="211">
        <v>0</v>
      </c>
      <c r="R91" s="211">
        <f>Q91*H91</f>
        <v>0</v>
      </c>
      <c r="S91" s="211">
        <v>0</v>
      </c>
      <c r="T91" s="212">
        <f>S91*H91</f>
        <v>0</v>
      </c>
      <c r="AR91" s="25" t="s">
        <v>93</v>
      </c>
      <c r="AT91" s="25" t="s">
        <v>212</v>
      </c>
      <c r="AU91" s="25" t="s">
        <v>90</v>
      </c>
      <c r="AY91" s="25" t="s">
        <v>210</v>
      </c>
      <c r="BE91" s="213">
        <f>IF(N91="základní",J91,0)</f>
        <v>791.8</v>
      </c>
      <c r="BF91" s="213">
        <f>IF(N91="snížená",J91,0)</f>
        <v>0</v>
      </c>
      <c r="BG91" s="213">
        <f>IF(N91="zákl. přenesená",J91,0)</f>
        <v>0</v>
      </c>
      <c r="BH91" s="213">
        <f>IF(N91="sníž. přenesená",J91,0)</f>
        <v>0</v>
      </c>
      <c r="BI91" s="213">
        <f>IF(N91="nulová",J91,0)</f>
        <v>0</v>
      </c>
      <c r="BJ91" s="25" t="s">
        <v>83</v>
      </c>
      <c r="BK91" s="213">
        <f>ROUND(I91*H91,2)</f>
        <v>791.8</v>
      </c>
      <c r="BL91" s="25" t="s">
        <v>93</v>
      </c>
      <c r="BM91" s="25" t="s">
        <v>3907</v>
      </c>
    </row>
    <row r="92" spans="2:65" s="1" customFormat="1" ht="16.5" customHeight="1">
      <c r="B92" s="42"/>
      <c r="C92" s="202" t="s">
        <v>87</v>
      </c>
      <c r="D92" s="202" t="s">
        <v>212</v>
      </c>
      <c r="E92" s="203" t="s">
        <v>87</v>
      </c>
      <c r="F92" s="204" t="s">
        <v>3804</v>
      </c>
      <c r="G92" s="205" t="s">
        <v>862</v>
      </c>
      <c r="H92" s="206">
        <v>4</v>
      </c>
      <c r="I92" s="207">
        <v>101.7</v>
      </c>
      <c r="J92" s="208">
        <f>ROUND(I92*H92,2)</f>
        <v>406.8</v>
      </c>
      <c r="K92" s="204" t="s">
        <v>24</v>
      </c>
      <c r="L92" s="62"/>
      <c r="M92" s="209" t="s">
        <v>24</v>
      </c>
      <c r="N92" s="210" t="s">
        <v>49</v>
      </c>
      <c r="O92" s="43"/>
      <c r="P92" s="211">
        <f>O92*H92</f>
        <v>0</v>
      </c>
      <c r="Q92" s="211">
        <v>0</v>
      </c>
      <c r="R92" s="211">
        <f>Q92*H92</f>
        <v>0</v>
      </c>
      <c r="S92" s="211">
        <v>0</v>
      </c>
      <c r="T92" s="212">
        <f>S92*H92</f>
        <v>0</v>
      </c>
      <c r="AR92" s="25" t="s">
        <v>93</v>
      </c>
      <c r="AT92" s="25" t="s">
        <v>212</v>
      </c>
      <c r="AU92" s="25" t="s">
        <v>90</v>
      </c>
      <c r="AY92" s="25" t="s">
        <v>210</v>
      </c>
      <c r="BE92" s="213">
        <f>IF(N92="základní",J92,0)</f>
        <v>406.8</v>
      </c>
      <c r="BF92" s="213">
        <f>IF(N92="snížená",J92,0)</f>
        <v>0</v>
      </c>
      <c r="BG92" s="213">
        <f>IF(N92="zákl. přenesená",J92,0)</f>
        <v>0</v>
      </c>
      <c r="BH92" s="213">
        <f>IF(N92="sníž. přenesená",J92,0)</f>
        <v>0</v>
      </c>
      <c r="BI92" s="213">
        <f>IF(N92="nulová",J92,0)</f>
        <v>0</v>
      </c>
      <c r="BJ92" s="25" t="s">
        <v>83</v>
      </c>
      <c r="BK92" s="213">
        <f>ROUND(I92*H92,2)</f>
        <v>406.8</v>
      </c>
      <c r="BL92" s="25" t="s">
        <v>93</v>
      </c>
      <c r="BM92" s="25" t="s">
        <v>3908</v>
      </c>
    </row>
    <row r="93" spans="2:65" s="1" customFormat="1" ht="16.5" customHeight="1">
      <c r="B93" s="42"/>
      <c r="C93" s="202" t="s">
        <v>90</v>
      </c>
      <c r="D93" s="202" t="s">
        <v>212</v>
      </c>
      <c r="E93" s="203" t="s">
        <v>90</v>
      </c>
      <c r="F93" s="204" t="s">
        <v>3806</v>
      </c>
      <c r="G93" s="205" t="s">
        <v>862</v>
      </c>
      <c r="H93" s="206">
        <v>4</v>
      </c>
      <c r="I93" s="207">
        <v>16.100000000000001</v>
      </c>
      <c r="J93" s="208">
        <f>ROUND(I93*H93,2)</f>
        <v>64.400000000000006</v>
      </c>
      <c r="K93" s="204" t="s">
        <v>24</v>
      </c>
      <c r="L93" s="62"/>
      <c r="M93" s="209" t="s">
        <v>24</v>
      </c>
      <c r="N93" s="210" t="s">
        <v>49</v>
      </c>
      <c r="O93" s="43"/>
      <c r="P93" s="211">
        <f>O93*H93</f>
        <v>0</v>
      </c>
      <c r="Q93" s="211">
        <v>0</v>
      </c>
      <c r="R93" s="211">
        <f>Q93*H93</f>
        <v>0</v>
      </c>
      <c r="S93" s="211">
        <v>0</v>
      </c>
      <c r="T93" s="212">
        <f>S93*H93</f>
        <v>0</v>
      </c>
      <c r="AR93" s="25" t="s">
        <v>93</v>
      </c>
      <c r="AT93" s="25" t="s">
        <v>212</v>
      </c>
      <c r="AU93" s="25" t="s">
        <v>90</v>
      </c>
      <c r="AY93" s="25" t="s">
        <v>210</v>
      </c>
      <c r="BE93" s="213">
        <f>IF(N93="základní",J93,0)</f>
        <v>64.400000000000006</v>
      </c>
      <c r="BF93" s="213">
        <f>IF(N93="snížená",J93,0)</f>
        <v>0</v>
      </c>
      <c r="BG93" s="213">
        <f>IF(N93="zákl. přenesená",J93,0)</f>
        <v>0</v>
      </c>
      <c r="BH93" s="213">
        <f>IF(N93="sníž. přenesená",J93,0)</f>
        <v>0</v>
      </c>
      <c r="BI93" s="213">
        <f>IF(N93="nulová",J93,0)</f>
        <v>0</v>
      </c>
      <c r="BJ93" s="25" t="s">
        <v>83</v>
      </c>
      <c r="BK93" s="213">
        <f>ROUND(I93*H93,2)</f>
        <v>64.400000000000006</v>
      </c>
      <c r="BL93" s="25" t="s">
        <v>93</v>
      </c>
      <c r="BM93" s="25" t="s">
        <v>3909</v>
      </c>
    </row>
    <row r="94" spans="2:65" s="1" customFormat="1" ht="16.5" customHeight="1">
      <c r="B94" s="42"/>
      <c r="C94" s="202" t="s">
        <v>93</v>
      </c>
      <c r="D94" s="202" t="s">
        <v>212</v>
      </c>
      <c r="E94" s="203" t="s">
        <v>93</v>
      </c>
      <c r="F94" s="204" t="s">
        <v>3808</v>
      </c>
      <c r="G94" s="205" t="s">
        <v>295</v>
      </c>
      <c r="H94" s="206">
        <v>50</v>
      </c>
      <c r="I94" s="207">
        <v>28.9</v>
      </c>
      <c r="J94" s="208">
        <f>ROUND(I94*H94,2)</f>
        <v>1445</v>
      </c>
      <c r="K94" s="204" t="s">
        <v>24</v>
      </c>
      <c r="L94" s="62"/>
      <c r="M94" s="209" t="s">
        <v>24</v>
      </c>
      <c r="N94" s="210" t="s">
        <v>49</v>
      </c>
      <c r="O94" s="43"/>
      <c r="P94" s="211">
        <f>O94*H94</f>
        <v>0</v>
      </c>
      <c r="Q94" s="211">
        <v>0</v>
      </c>
      <c r="R94" s="211">
        <f>Q94*H94</f>
        <v>0</v>
      </c>
      <c r="S94" s="211">
        <v>0</v>
      </c>
      <c r="T94" s="212">
        <f>S94*H94</f>
        <v>0</v>
      </c>
      <c r="AR94" s="25" t="s">
        <v>93</v>
      </c>
      <c r="AT94" s="25" t="s">
        <v>212</v>
      </c>
      <c r="AU94" s="25" t="s">
        <v>90</v>
      </c>
      <c r="AY94" s="25" t="s">
        <v>210</v>
      </c>
      <c r="BE94" s="213">
        <f>IF(N94="základní",J94,0)</f>
        <v>1445</v>
      </c>
      <c r="BF94" s="213">
        <f>IF(N94="snížená",J94,0)</f>
        <v>0</v>
      </c>
      <c r="BG94" s="213">
        <f>IF(N94="zákl. přenesená",J94,0)</f>
        <v>0</v>
      </c>
      <c r="BH94" s="213">
        <f>IF(N94="sníž. přenesená",J94,0)</f>
        <v>0</v>
      </c>
      <c r="BI94" s="213">
        <f>IF(N94="nulová",J94,0)</f>
        <v>0</v>
      </c>
      <c r="BJ94" s="25" t="s">
        <v>83</v>
      </c>
      <c r="BK94" s="213">
        <f>ROUND(I94*H94,2)</f>
        <v>1445</v>
      </c>
      <c r="BL94" s="25" t="s">
        <v>93</v>
      </c>
      <c r="BM94" s="25" t="s">
        <v>3910</v>
      </c>
    </row>
    <row r="95" spans="2:65" s="11" customFormat="1" ht="22.35" customHeight="1">
      <c r="B95" s="186"/>
      <c r="C95" s="187"/>
      <c r="D95" s="188" t="s">
        <v>77</v>
      </c>
      <c r="E95" s="200" t="s">
        <v>3596</v>
      </c>
      <c r="F95" s="200" t="s">
        <v>3810</v>
      </c>
      <c r="G95" s="187"/>
      <c r="H95" s="187"/>
      <c r="I95" s="190"/>
      <c r="J95" s="201">
        <f>BK95</f>
        <v>16424.5</v>
      </c>
      <c r="K95" s="187"/>
      <c r="L95" s="192"/>
      <c r="M95" s="193"/>
      <c r="N95" s="194"/>
      <c r="O95" s="194"/>
      <c r="P95" s="195">
        <f>SUM(P96:P99)</f>
        <v>0</v>
      </c>
      <c r="Q95" s="194"/>
      <c r="R95" s="195">
        <f>SUM(R96:R99)</f>
        <v>0</v>
      </c>
      <c r="S95" s="194"/>
      <c r="T95" s="196">
        <f>SUM(T96:T99)</f>
        <v>0</v>
      </c>
      <c r="AR95" s="197" t="s">
        <v>83</v>
      </c>
      <c r="AT95" s="198" t="s">
        <v>77</v>
      </c>
      <c r="AU95" s="198" t="s">
        <v>87</v>
      </c>
      <c r="AY95" s="197" t="s">
        <v>210</v>
      </c>
      <c r="BK95" s="199">
        <f>SUM(BK96:BK99)</f>
        <v>16424.5</v>
      </c>
    </row>
    <row r="96" spans="2:65" s="1" customFormat="1" ht="16.5" customHeight="1">
      <c r="B96" s="42"/>
      <c r="C96" s="202" t="s">
        <v>96</v>
      </c>
      <c r="D96" s="202" t="s">
        <v>212</v>
      </c>
      <c r="E96" s="203" t="s">
        <v>96</v>
      </c>
      <c r="F96" s="204" t="s">
        <v>3811</v>
      </c>
      <c r="G96" s="205" t="s">
        <v>862</v>
      </c>
      <c r="H96" s="206">
        <v>35</v>
      </c>
      <c r="I96" s="207">
        <v>128.4</v>
      </c>
      <c r="J96" s="208">
        <f>ROUND(I96*H96,2)</f>
        <v>4494</v>
      </c>
      <c r="K96" s="204" t="s">
        <v>24</v>
      </c>
      <c r="L96" s="62"/>
      <c r="M96" s="209" t="s">
        <v>24</v>
      </c>
      <c r="N96" s="210" t="s">
        <v>49</v>
      </c>
      <c r="O96" s="43"/>
      <c r="P96" s="211">
        <f>O96*H96</f>
        <v>0</v>
      </c>
      <c r="Q96" s="211">
        <v>0</v>
      </c>
      <c r="R96" s="211">
        <f>Q96*H96</f>
        <v>0</v>
      </c>
      <c r="S96" s="211">
        <v>0</v>
      </c>
      <c r="T96" s="212">
        <f>S96*H96</f>
        <v>0</v>
      </c>
      <c r="AR96" s="25" t="s">
        <v>93</v>
      </c>
      <c r="AT96" s="25" t="s">
        <v>212</v>
      </c>
      <c r="AU96" s="25" t="s">
        <v>90</v>
      </c>
      <c r="AY96" s="25" t="s">
        <v>210</v>
      </c>
      <c r="BE96" s="213">
        <f>IF(N96="základní",J96,0)</f>
        <v>4494</v>
      </c>
      <c r="BF96" s="213">
        <f>IF(N96="snížená",J96,0)</f>
        <v>0</v>
      </c>
      <c r="BG96" s="213">
        <f>IF(N96="zákl. přenesená",J96,0)</f>
        <v>0</v>
      </c>
      <c r="BH96" s="213">
        <f>IF(N96="sníž. přenesená",J96,0)</f>
        <v>0</v>
      </c>
      <c r="BI96" s="213">
        <f>IF(N96="nulová",J96,0)</f>
        <v>0</v>
      </c>
      <c r="BJ96" s="25" t="s">
        <v>83</v>
      </c>
      <c r="BK96" s="213">
        <f>ROUND(I96*H96,2)</f>
        <v>4494</v>
      </c>
      <c r="BL96" s="25" t="s">
        <v>93</v>
      </c>
      <c r="BM96" s="25" t="s">
        <v>3911</v>
      </c>
    </row>
    <row r="97" spans="2:65" s="1" customFormat="1" ht="16.5" customHeight="1">
      <c r="B97" s="42"/>
      <c r="C97" s="202" t="s">
        <v>99</v>
      </c>
      <c r="D97" s="202" t="s">
        <v>212</v>
      </c>
      <c r="E97" s="203" t="s">
        <v>99</v>
      </c>
      <c r="F97" s="204" t="s">
        <v>3813</v>
      </c>
      <c r="G97" s="205" t="s">
        <v>295</v>
      </c>
      <c r="H97" s="206">
        <v>60</v>
      </c>
      <c r="I97" s="207">
        <v>85.6</v>
      </c>
      <c r="J97" s="208">
        <f>ROUND(I97*H97,2)</f>
        <v>5136</v>
      </c>
      <c r="K97" s="204" t="s">
        <v>24</v>
      </c>
      <c r="L97" s="62"/>
      <c r="M97" s="209" t="s">
        <v>24</v>
      </c>
      <c r="N97" s="210" t="s">
        <v>49</v>
      </c>
      <c r="O97" s="43"/>
      <c r="P97" s="211">
        <f>O97*H97</f>
        <v>0</v>
      </c>
      <c r="Q97" s="211">
        <v>0</v>
      </c>
      <c r="R97" s="211">
        <f>Q97*H97</f>
        <v>0</v>
      </c>
      <c r="S97" s="211">
        <v>0</v>
      </c>
      <c r="T97" s="212">
        <f>S97*H97</f>
        <v>0</v>
      </c>
      <c r="AR97" s="25" t="s">
        <v>93</v>
      </c>
      <c r="AT97" s="25" t="s">
        <v>212</v>
      </c>
      <c r="AU97" s="25" t="s">
        <v>90</v>
      </c>
      <c r="AY97" s="25" t="s">
        <v>210</v>
      </c>
      <c r="BE97" s="213">
        <f>IF(N97="základní",J97,0)</f>
        <v>5136</v>
      </c>
      <c r="BF97" s="213">
        <f>IF(N97="snížená",J97,0)</f>
        <v>0</v>
      </c>
      <c r="BG97" s="213">
        <f>IF(N97="zákl. přenesená",J97,0)</f>
        <v>0</v>
      </c>
      <c r="BH97" s="213">
        <f>IF(N97="sníž. přenesená",J97,0)</f>
        <v>0</v>
      </c>
      <c r="BI97" s="213">
        <f>IF(N97="nulová",J97,0)</f>
        <v>0</v>
      </c>
      <c r="BJ97" s="25" t="s">
        <v>83</v>
      </c>
      <c r="BK97" s="213">
        <f>ROUND(I97*H97,2)</f>
        <v>5136</v>
      </c>
      <c r="BL97" s="25" t="s">
        <v>93</v>
      </c>
      <c r="BM97" s="25" t="s">
        <v>3912</v>
      </c>
    </row>
    <row r="98" spans="2:65" s="1" customFormat="1" ht="16.5" customHeight="1">
      <c r="B98" s="42"/>
      <c r="C98" s="202" t="s">
        <v>102</v>
      </c>
      <c r="D98" s="202" t="s">
        <v>212</v>
      </c>
      <c r="E98" s="203" t="s">
        <v>102</v>
      </c>
      <c r="F98" s="204" t="s">
        <v>3815</v>
      </c>
      <c r="G98" s="205" t="s">
        <v>295</v>
      </c>
      <c r="H98" s="206">
        <v>35</v>
      </c>
      <c r="I98" s="207">
        <v>117.7</v>
      </c>
      <c r="J98" s="208">
        <f>ROUND(I98*H98,2)</f>
        <v>4119.5</v>
      </c>
      <c r="K98" s="204" t="s">
        <v>24</v>
      </c>
      <c r="L98" s="62"/>
      <c r="M98" s="209" t="s">
        <v>24</v>
      </c>
      <c r="N98" s="210" t="s">
        <v>49</v>
      </c>
      <c r="O98" s="43"/>
      <c r="P98" s="211">
        <f>O98*H98</f>
        <v>0</v>
      </c>
      <c r="Q98" s="211">
        <v>0</v>
      </c>
      <c r="R98" s="211">
        <f>Q98*H98</f>
        <v>0</v>
      </c>
      <c r="S98" s="211">
        <v>0</v>
      </c>
      <c r="T98" s="212">
        <f>S98*H98</f>
        <v>0</v>
      </c>
      <c r="AR98" s="25" t="s">
        <v>93</v>
      </c>
      <c r="AT98" s="25" t="s">
        <v>212</v>
      </c>
      <c r="AU98" s="25" t="s">
        <v>90</v>
      </c>
      <c r="AY98" s="25" t="s">
        <v>210</v>
      </c>
      <c r="BE98" s="213">
        <f>IF(N98="základní",J98,0)</f>
        <v>4119.5</v>
      </c>
      <c r="BF98" s="213">
        <f>IF(N98="snížená",J98,0)</f>
        <v>0</v>
      </c>
      <c r="BG98" s="213">
        <f>IF(N98="zákl. přenesená",J98,0)</f>
        <v>0</v>
      </c>
      <c r="BH98" s="213">
        <f>IF(N98="sníž. přenesená",J98,0)</f>
        <v>0</v>
      </c>
      <c r="BI98" s="213">
        <f>IF(N98="nulová",J98,0)</f>
        <v>0</v>
      </c>
      <c r="BJ98" s="25" t="s">
        <v>83</v>
      </c>
      <c r="BK98" s="213">
        <f>ROUND(I98*H98,2)</f>
        <v>4119.5</v>
      </c>
      <c r="BL98" s="25" t="s">
        <v>93</v>
      </c>
      <c r="BM98" s="25" t="s">
        <v>3913</v>
      </c>
    </row>
    <row r="99" spans="2:65" s="1" customFormat="1" ht="16.5" customHeight="1">
      <c r="B99" s="42"/>
      <c r="C99" s="202" t="s">
        <v>119</v>
      </c>
      <c r="D99" s="202" t="s">
        <v>212</v>
      </c>
      <c r="E99" s="203" t="s">
        <v>119</v>
      </c>
      <c r="F99" s="204" t="s">
        <v>3817</v>
      </c>
      <c r="G99" s="205" t="s">
        <v>862</v>
      </c>
      <c r="H99" s="206">
        <v>10</v>
      </c>
      <c r="I99" s="207">
        <v>267.5</v>
      </c>
      <c r="J99" s="208">
        <f>ROUND(I99*H99,2)</f>
        <v>2675</v>
      </c>
      <c r="K99" s="204" t="s">
        <v>24</v>
      </c>
      <c r="L99" s="62"/>
      <c r="M99" s="209" t="s">
        <v>24</v>
      </c>
      <c r="N99" s="210" t="s">
        <v>49</v>
      </c>
      <c r="O99" s="43"/>
      <c r="P99" s="211">
        <f>O99*H99</f>
        <v>0</v>
      </c>
      <c r="Q99" s="211">
        <v>0</v>
      </c>
      <c r="R99" s="211">
        <f>Q99*H99</f>
        <v>0</v>
      </c>
      <c r="S99" s="211">
        <v>0</v>
      </c>
      <c r="T99" s="212">
        <f>S99*H99</f>
        <v>0</v>
      </c>
      <c r="AR99" s="25" t="s">
        <v>93</v>
      </c>
      <c r="AT99" s="25" t="s">
        <v>212</v>
      </c>
      <c r="AU99" s="25" t="s">
        <v>90</v>
      </c>
      <c r="AY99" s="25" t="s">
        <v>210</v>
      </c>
      <c r="BE99" s="213">
        <f>IF(N99="základní",J99,0)</f>
        <v>2675</v>
      </c>
      <c r="BF99" s="213">
        <f>IF(N99="snížená",J99,0)</f>
        <v>0</v>
      </c>
      <c r="BG99" s="213">
        <f>IF(N99="zákl. přenesená",J99,0)</f>
        <v>0</v>
      </c>
      <c r="BH99" s="213">
        <f>IF(N99="sníž. přenesená",J99,0)</f>
        <v>0</v>
      </c>
      <c r="BI99" s="213">
        <f>IF(N99="nulová",J99,0)</f>
        <v>0</v>
      </c>
      <c r="BJ99" s="25" t="s">
        <v>83</v>
      </c>
      <c r="BK99" s="213">
        <f>ROUND(I99*H99,2)</f>
        <v>2675</v>
      </c>
      <c r="BL99" s="25" t="s">
        <v>93</v>
      </c>
      <c r="BM99" s="25" t="s">
        <v>3914</v>
      </c>
    </row>
    <row r="100" spans="2:65" s="11" customFormat="1" ht="22.35" customHeight="1">
      <c r="B100" s="186"/>
      <c r="C100" s="187"/>
      <c r="D100" s="188" t="s">
        <v>77</v>
      </c>
      <c r="E100" s="200" t="s">
        <v>3613</v>
      </c>
      <c r="F100" s="200" t="s">
        <v>3819</v>
      </c>
      <c r="G100" s="187"/>
      <c r="H100" s="187"/>
      <c r="I100" s="190"/>
      <c r="J100" s="201">
        <f>BK100</f>
        <v>2696.4</v>
      </c>
      <c r="K100" s="187"/>
      <c r="L100" s="192"/>
      <c r="M100" s="193"/>
      <c r="N100" s="194"/>
      <c r="O100" s="194"/>
      <c r="P100" s="195">
        <f>P101</f>
        <v>0</v>
      </c>
      <c r="Q100" s="194"/>
      <c r="R100" s="195">
        <f>R101</f>
        <v>0</v>
      </c>
      <c r="S100" s="194"/>
      <c r="T100" s="196">
        <f>T101</f>
        <v>0</v>
      </c>
      <c r="AR100" s="197" t="s">
        <v>83</v>
      </c>
      <c r="AT100" s="198" t="s">
        <v>77</v>
      </c>
      <c r="AU100" s="198" t="s">
        <v>87</v>
      </c>
      <c r="AY100" s="197" t="s">
        <v>210</v>
      </c>
      <c r="BK100" s="199">
        <f>BK101</f>
        <v>2696.4</v>
      </c>
    </row>
    <row r="101" spans="2:65" s="1" customFormat="1" ht="16.5" customHeight="1">
      <c r="B101" s="42"/>
      <c r="C101" s="202" t="s">
        <v>122</v>
      </c>
      <c r="D101" s="202" t="s">
        <v>212</v>
      </c>
      <c r="E101" s="203" t="s">
        <v>122</v>
      </c>
      <c r="F101" s="204" t="s">
        <v>3820</v>
      </c>
      <c r="G101" s="205" t="s">
        <v>295</v>
      </c>
      <c r="H101" s="206">
        <v>6</v>
      </c>
      <c r="I101" s="207">
        <v>449.4</v>
      </c>
      <c r="J101" s="208">
        <f>ROUND(I101*H101,2)</f>
        <v>2696.4</v>
      </c>
      <c r="K101" s="204" t="s">
        <v>24</v>
      </c>
      <c r="L101" s="62"/>
      <c r="M101" s="209" t="s">
        <v>24</v>
      </c>
      <c r="N101" s="277" t="s">
        <v>49</v>
      </c>
      <c r="O101" s="278"/>
      <c r="P101" s="279">
        <f>O101*H101</f>
        <v>0</v>
      </c>
      <c r="Q101" s="279">
        <v>0</v>
      </c>
      <c r="R101" s="279">
        <f>Q101*H101</f>
        <v>0</v>
      </c>
      <c r="S101" s="279">
        <v>0</v>
      </c>
      <c r="T101" s="280">
        <f>S101*H101</f>
        <v>0</v>
      </c>
      <c r="AR101" s="25" t="s">
        <v>93</v>
      </c>
      <c r="AT101" s="25" t="s">
        <v>212</v>
      </c>
      <c r="AU101" s="25" t="s">
        <v>90</v>
      </c>
      <c r="AY101" s="25" t="s">
        <v>210</v>
      </c>
      <c r="BE101" s="213">
        <f>IF(N101="základní",J101,0)</f>
        <v>2696.4</v>
      </c>
      <c r="BF101" s="213">
        <f>IF(N101="snížená",J101,0)</f>
        <v>0</v>
      </c>
      <c r="BG101" s="213">
        <f>IF(N101="zákl. přenesená",J101,0)</f>
        <v>0</v>
      </c>
      <c r="BH101" s="213">
        <f>IF(N101="sníž. přenesená",J101,0)</f>
        <v>0</v>
      </c>
      <c r="BI101" s="213">
        <f>IF(N101="nulová",J101,0)</f>
        <v>0</v>
      </c>
      <c r="BJ101" s="25" t="s">
        <v>83</v>
      </c>
      <c r="BK101" s="213">
        <f>ROUND(I101*H101,2)</f>
        <v>2696.4</v>
      </c>
      <c r="BL101" s="25" t="s">
        <v>93</v>
      </c>
      <c r="BM101" s="25" t="s">
        <v>3915</v>
      </c>
    </row>
    <row r="102" spans="2:65" s="1" customFormat="1" ht="6.95" customHeight="1">
      <c r="B102" s="57"/>
      <c r="C102" s="58"/>
      <c r="D102" s="58"/>
      <c r="E102" s="58"/>
      <c r="F102" s="58"/>
      <c r="G102" s="58"/>
      <c r="H102" s="58"/>
      <c r="I102" s="149"/>
      <c r="J102" s="58"/>
      <c r="K102" s="58"/>
      <c r="L102" s="62"/>
    </row>
  </sheetData>
  <sheetProtection algorithmName="SHA-512" hashValue="UIL6hgp/EyTNZU5RCU4eQXAWB+x9kMKHea2+t6AidE4o7LlpmXzQFxTp6+rYPDnS4ZBOaZUb+2cyR3B8wOAQDQ==" saltValue="dQwBXbmiYR+gHLihqIiKIoozqcg4N4waBUxppFXmvT5/YTjTM+0itUrb0SOgTf7WQIko1D9ZAXgY2fGHtvRPMw==" spinCount="100000" sheet="1" objects="1" scenarios="1" formatColumns="0" formatRows="0" autoFilter="0"/>
  <autoFilter ref="C86:K101" xr:uid="{00000000-0009-0000-0000-000011000000}"/>
  <mergeCells count="13">
    <mergeCell ref="E79:H79"/>
    <mergeCell ref="G1:H1"/>
    <mergeCell ref="L2:V2"/>
    <mergeCell ref="E49:H49"/>
    <mergeCell ref="E51:H51"/>
    <mergeCell ref="J55:J56"/>
    <mergeCell ref="E75:H75"/>
    <mergeCell ref="E77:H77"/>
    <mergeCell ref="E7:H7"/>
    <mergeCell ref="E9:H9"/>
    <mergeCell ref="E11:H11"/>
    <mergeCell ref="E26:H26"/>
    <mergeCell ref="E47:H47"/>
  </mergeCells>
  <hyperlinks>
    <hyperlink ref="F1:G1" location="C2" display="1) Krycí list soupisu" xr:uid="{00000000-0004-0000-1100-000000000000}"/>
    <hyperlink ref="G1:H1" location="C58" display="2) Rekapitulace" xr:uid="{00000000-0004-0000-1100-000001000000}"/>
    <hyperlink ref="J1" location="C86" display="3) Soupis prací" xr:uid="{00000000-0004-0000-1100-000002000000}"/>
    <hyperlink ref="L1:V1" location="'Rekapitulace stavby'!C2" display="Rekapitulace stavby" xr:uid="{00000000-0004-0000-11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R244"/>
  <sheetViews>
    <sheetView showGridLines="0" workbookViewId="0">
      <pane ySplit="1" topLeftCell="A50" activePane="bottomLeft" state="frozen"/>
      <selection pane="bottomLeft" activeCell="I244" sqref="I24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133</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3916</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ROUND(J87,2)</f>
        <v>644945.51</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ROUND(SUM(BE87:BE243), 2)</f>
        <v>644945.51</v>
      </c>
      <c r="G32" s="43"/>
      <c r="H32" s="43"/>
      <c r="I32" s="141">
        <v>0.21</v>
      </c>
      <c r="J32" s="140">
        <f>ROUND(ROUND((SUM(BE87:BE243)), 2)*I32, 2)</f>
        <v>135438.56</v>
      </c>
      <c r="K32" s="46"/>
    </row>
    <row r="33" spans="2:11" s="1" customFormat="1" ht="14.45" customHeight="1">
      <c r="B33" s="42"/>
      <c r="C33" s="43"/>
      <c r="D33" s="43"/>
      <c r="E33" s="50" t="s">
        <v>50</v>
      </c>
      <c r="F33" s="140">
        <f>ROUND(SUM(BF87:BF243), 2)</f>
        <v>0</v>
      </c>
      <c r="G33" s="43"/>
      <c r="H33" s="43"/>
      <c r="I33" s="141">
        <v>0.15</v>
      </c>
      <c r="J33" s="140">
        <f>ROUND(ROUND((SUM(BF87:BF243)), 2)*I33, 2)</f>
        <v>0</v>
      </c>
      <c r="K33" s="46"/>
    </row>
    <row r="34" spans="2:11" s="1" customFormat="1" ht="14.45" hidden="1" customHeight="1">
      <c r="B34" s="42"/>
      <c r="C34" s="43"/>
      <c r="D34" s="43"/>
      <c r="E34" s="50" t="s">
        <v>51</v>
      </c>
      <c r="F34" s="140">
        <f>ROUND(SUM(BG87:BG243), 2)</f>
        <v>0</v>
      </c>
      <c r="G34" s="43"/>
      <c r="H34" s="43"/>
      <c r="I34" s="141">
        <v>0.21</v>
      </c>
      <c r="J34" s="140">
        <v>0</v>
      </c>
      <c r="K34" s="46"/>
    </row>
    <row r="35" spans="2:11" s="1" customFormat="1" ht="14.45" hidden="1" customHeight="1">
      <c r="B35" s="42"/>
      <c r="C35" s="43"/>
      <c r="D35" s="43"/>
      <c r="E35" s="50" t="s">
        <v>52</v>
      </c>
      <c r="F35" s="140">
        <f>ROUND(SUM(BH87:BH243), 2)</f>
        <v>0</v>
      </c>
      <c r="G35" s="43"/>
      <c r="H35" s="43"/>
      <c r="I35" s="141">
        <v>0.15</v>
      </c>
      <c r="J35" s="140">
        <v>0</v>
      </c>
      <c r="K35" s="46"/>
    </row>
    <row r="36" spans="2:11" s="1" customFormat="1" ht="14.45" hidden="1" customHeight="1">
      <c r="B36" s="42"/>
      <c r="C36" s="43"/>
      <c r="D36" s="43"/>
      <c r="E36" s="50" t="s">
        <v>53</v>
      </c>
      <c r="F36" s="140">
        <f>ROUND(SUM(BI87:BI243),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780384.07000000007</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12 - Elektroinstalace -byt.č.</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J87</f>
        <v>644945.50999999978</v>
      </c>
      <c r="K60" s="46"/>
      <c r="AU60" s="25" t="s">
        <v>166</v>
      </c>
    </row>
    <row r="61" spans="2:47" s="8" customFormat="1" ht="24.95" customHeight="1">
      <c r="B61" s="159"/>
      <c r="C61" s="160"/>
      <c r="D61" s="161" t="s">
        <v>3684</v>
      </c>
      <c r="E61" s="162"/>
      <c r="F61" s="162"/>
      <c r="G61" s="162"/>
      <c r="H61" s="162"/>
      <c r="I61" s="163"/>
      <c r="J61" s="164">
        <f>J88</f>
        <v>644945.50999999978</v>
      </c>
      <c r="K61" s="165"/>
    </row>
    <row r="62" spans="2:47" s="9" customFormat="1" ht="19.899999999999999" customHeight="1">
      <c r="B62" s="166"/>
      <c r="C62" s="167"/>
      <c r="D62" s="168" t="s">
        <v>3917</v>
      </c>
      <c r="E62" s="169"/>
      <c r="F62" s="169"/>
      <c r="G62" s="169"/>
      <c r="H62" s="169"/>
      <c r="I62" s="170"/>
      <c r="J62" s="171">
        <f>J89</f>
        <v>150367.09999999998</v>
      </c>
      <c r="K62" s="172"/>
    </row>
    <row r="63" spans="2:47" s="9" customFormat="1" ht="19.899999999999999" customHeight="1">
      <c r="B63" s="166"/>
      <c r="C63" s="167"/>
      <c r="D63" s="168" t="s">
        <v>3918</v>
      </c>
      <c r="E63" s="169"/>
      <c r="F63" s="169"/>
      <c r="G63" s="169"/>
      <c r="H63" s="169"/>
      <c r="I63" s="170"/>
      <c r="J63" s="171">
        <f>J102</f>
        <v>217531.14999999994</v>
      </c>
      <c r="K63" s="172"/>
    </row>
    <row r="64" spans="2:47" s="9" customFormat="1" ht="19.899999999999999" customHeight="1">
      <c r="B64" s="166"/>
      <c r="C64" s="167"/>
      <c r="D64" s="168" t="s">
        <v>3919</v>
      </c>
      <c r="E64" s="169"/>
      <c r="F64" s="169"/>
      <c r="G64" s="169"/>
      <c r="H64" s="169"/>
      <c r="I64" s="170"/>
      <c r="J64" s="171">
        <f>J171</f>
        <v>244272.56</v>
      </c>
      <c r="K64" s="172"/>
    </row>
    <row r="65" spans="2:12" s="9" customFormat="1" ht="19.899999999999999" customHeight="1">
      <c r="B65" s="166"/>
      <c r="C65" s="167"/>
      <c r="D65" s="168" t="s">
        <v>3920</v>
      </c>
      <c r="E65" s="169"/>
      <c r="F65" s="169"/>
      <c r="G65" s="169"/>
      <c r="H65" s="169"/>
      <c r="I65" s="170"/>
      <c r="J65" s="171">
        <f>J227</f>
        <v>32774.699999999997</v>
      </c>
      <c r="K65" s="172"/>
    </row>
    <row r="66" spans="2:12" s="1" customFormat="1" ht="21.75" customHeight="1">
      <c r="B66" s="42"/>
      <c r="C66" s="43"/>
      <c r="D66" s="43"/>
      <c r="E66" s="43"/>
      <c r="F66" s="43"/>
      <c r="G66" s="43"/>
      <c r="H66" s="43"/>
      <c r="I66" s="128"/>
      <c r="J66" s="43"/>
      <c r="K66" s="46"/>
    </row>
    <row r="67" spans="2:12" s="1" customFormat="1" ht="6.95" customHeight="1">
      <c r="B67" s="57"/>
      <c r="C67" s="58"/>
      <c r="D67" s="58"/>
      <c r="E67" s="58"/>
      <c r="F67" s="58"/>
      <c r="G67" s="58"/>
      <c r="H67" s="58"/>
      <c r="I67" s="149"/>
      <c r="J67" s="58"/>
      <c r="K67" s="59"/>
    </row>
    <row r="71" spans="2:12" s="1" customFormat="1" ht="6.95" customHeight="1">
      <c r="B71" s="60"/>
      <c r="C71" s="61"/>
      <c r="D71" s="61"/>
      <c r="E71" s="61"/>
      <c r="F71" s="61"/>
      <c r="G71" s="61"/>
      <c r="H71" s="61"/>
      <c r="I71" s="152"/>
      <c r="J71" s="61"/>
      <c r="K71" s="61"/>
      <c r="L71" s="62"/>
    </row>
    <row r="72" spans="2:12" s="1" customFormat="1" ht="36.950000000000003" customHeight="1">
      <c r="B72" s="42"/>
      <c r="C72" s="63" t="s">
        <v>194</v>
      </c>
      <c r="D72" s="64"/>
      <c r="E72" s="64"/>
      <c r="F72" s="64"/>
      <c r="G72" s="64"/>
      <c r="H72" s="64"/>
      <c r="I72" s="173"/>
      <c r="J72" s="64"/>
      <c r="K72" s="64"/>
      <c r="L72" s="62"/>
    </row>
    <row r="73" spans="2:12" s="1" customFormat="1" ht="6.95" customHeight="1">
      <c r="B73" s="42"/>
      <c r="C73" s="64"/>
      <c r="D73" s="64"/>
      <c r="E73" s="64"/>
      <c r="F73" s="64"/>
      <c r="G73" s="64"/>
      <c r="H73" s="64"/>
      <c r="I73" s="173"/>
      <c r="J73" s="64"/>
      <c r="K73" s="64"/>
      <c r="L73" s="62"/>
    </row>
    <row r="74" spans="2:12" s="1" customFormat="1" ht="14.45" customHeight="1">
      <c r="B74" s="42"/>
      <c r="C74" s="66" t="s">
        <v>18</v>
      </c>
      <c r="D74" s="64"/>
      <c r="E74" s="64"/>
      <c r="F74" s="64"/>
      <c r="G74" s="64"/>
      <c r="H74" s="64"/>
      <c r="I74" s="173"/>
      <c r="J74" s="64"/>
      <c r="K74" s="64"/>
      <c r="L74" s="62"/>
    </row>
    <row r="75" spans="2:12" s="1" customFormat="1" ht="16.5" customHeight="1">
      <c r="B75" s="42"/>
      <c r="C75" s="64"/>
      <c r="D75" s="64"/>
      <c r="E75" s="406" t="str">
        <f>E7</f>
        <v>Rekonstrukce bytového domu (použita tatabáze URS 2017)</v>
      </c>
      <c r="F75" s="407"/>
      <c r="G75" s="407"/>
      <c r="H75" s="407"/>
      <c r="I75" s="173"/>
      <c r="J75" s="64"/>
      <c r="K75" s="64"/>
      <c r="L75" s="62"/>
    </row>
    <row r="76" spans="2:12" ht="15">
      <c r="B76" s="29"/>
      <c r="C76" s="66" t="s">
        <v>156</v>
      </c>
      <c r="D76" s="281"/>
      <c r="E76" s="281"/>
      <c r="F76" s="281"/>
      <c r="G76" s="281"/>
      <c r="H76" s="281"/>
      <c r="J76" s="281"/>
      <c r="K76" s="281"/>
      <c r="L76" s="282"/>
    </row>
    <row r="77" spans="2:12" s="1" customFormat="1" ht="16.5" customHeight="1">
      <c r="B77" s="42"/>
      <c r="C77" s="64"/>
      <c r="D77" s="64"/>
      <c r="E77" s="406" t="s">
        <v>3110</v>
      </c>
      <c r="F77" s="408"/>
      <c r="G77" s="408"/>
      <c r="H77" s="408"/>
      <c r="I77" s="173"/>
      <c r="J77" s="64"/>
      <c r="K77" s="64"/>
      <c r="L77" s="62"/>
    </row>
    <row r="78" spans="2:12" s="1" customFormat="1" ht="14.45" customHeight="1">
      <c r="B78" s="42"/>
      <c r="C78" s="66" t="s">
        <v>3111</v>
      </c>
      <c r="D78" s="64"/>
      <c r="E78" s="64"/>
      <c r="F78" s="64"/>
      <c r="G78" s="64"/>
      <c r="H78" s="64"/>
      <c r="I78" s="173"/>
      <c r="J78" s="64"/>
      <c r="K78" s="64"/>
      <c r="L78" s="62"/>
    </row>
    <row r="79" spans="2:12" s="1" customFormat="1" ht="17.25" customHeight="1">
      <c r="B79" s="42"/>
      <c r="C79" s="64"/>
      <c r="D79" s="64"/>
      <c r="E79" s="381" t="str">
        <f>E11</f>
        <v>12 - Elektroinstalace -byt.č.</v>
      </c>
      <c r="F79" s="408"/>
      <c r="G79" s="408"/>
      <c r="H79" s="408"/>
      <c r="I79" s="173"/>
      <c r="J79" s="64"/>
      <c r="K79" s="64"/>
      <c r="L79" s="62"/>
    </row>
    <row r="80" spans="2:12" s="1" customFormat="1" ht="6.95" customHeight="1">
      <c r="B80" s="42"/>
      <c r="C80" s="64"/>
      <c r="D80" s="64"/>
      <c r="E80" s="64"/>
      <c r="F80" s="64"/>
      <c r="G80" s="64"/>
      <c r="H80" s="64"/>
      <c r="I80" s="173"/>
      <c r="J80" s="64"/>
      <c r="K80" s="64"/>
      <c r="L80" s="62"/>
    </row>
    <row r="81" spans="2:65" s="1" customFormat="1" ht="18" customHeight="1">
      <c r="B81" s="42"/>
      <c r="C81" s="66" t="s">
        <v>25</v>
      </c>
      <c r="D81" s="64"/>
      <c r="E81" s="64"/>
      <c r="F81" s="174" t="str">
        <f>F14</f>
        <v>Na Františku 253/9,Lysá nad Labem.p.p.č.297/1</v>
      </c>
      <c r="G81" s="64"/>
      <c r="H81" s="64"/>
      <c r="I81" s="175" t="s">
        <v>27</v>
      </c>
      <c r="J81" s="74" t="str">
        <f>IF(J14="","",J14)</f>
        <v>15. 12. 2016</v>
      </c>
      <c r="K81" s="64"/>
      <c r="L81" s="62"/>
    </row>
    <row r="82" spans="2:65" s="1" customFormat="1" ht="6.95" customHeight="1">
      <c r="B82" s="42"/>
      <c r="C82" s="64"/>
      <c r="D82" s="64"/>
      <c r="E82" s="64"/>
      <c r="F82" s="64"/>
      <c r="G82" s="64"/>
      <c r="H82" s="64"/>
      <c r="I82" s="173"/>
      <c r="J82" s="64"/>
      <c r="K82" s="64"/>
      <c r="L82" s="62"/>
    </row>
    <row r="83" spans="2:65" s="1" customFormat="1" ht="15">
      <c r="B83" s="42"/>
      <c r="C83" s="66" t="s">
        <v>29</v>
      </c>
      <c r="D83" s="64"/>
      <c r="E83" s="64"/>
      <c r="F83" s="174" t="str">
        <f>E17</f>
        <v>Město Lysá n.L.,Husovo nám.23,</v>
      </c>
      <c r="G83" s="64"/>
      <c r="H83" s="64"/>
      <c r="I83" s="175" t="s">
        <v>37</v>
      </c>
      <c r="J83" s="174" t="str">
        <f>E23</f>
        <v>AGORA s,arch astaveb atelier s .r.o. Liberec</v>
      </c>
      <c r="K83" s="64"/>
      <c r="L83" s="62"/>
    </row>
    <row r="84" spans="2:65" s="1" customFormat="1" ht="14.45" customHeight="1">
      <c r="B84" s="42"/>
      <c r="C84" s="66" t="s">
        <v>35</v>
      </c>
      <c r="D84" s="64"/>
      <c r="E84" s="64"/>
      <c r="F84" s="174" t="str">
        <f>IF(E20="","",E20)</f>
        <v/>
      </c>
      <c r="G84" s="64"/>
      <c r="H84" s="64"/>
      <c r="I84" s="173"/>
      <c r="J84" s="64"/>
      <c r="K84" s="64"/>
      <c r="L84" s="62"/>
    </row>
    <row r="85" spans="2:65" s="1" customFormat="1" ht="10.35" customHeight="1">
      <c r="B85" s="42"/>
      <c r="C85" s="64"/>
      <c r="D85" s="64"/>
      <c r="E85" s="64"/>
      <c r="F85" s="64"/>
      <c r="G85" s="64"/>
      <c r="H85" s="64"/>
      <c r="I85" s="173"/>
      <c r="J85" s="64"/>
      <c r="K85" s="64"/>
      <c r="L85" s="62"/>
    </row>
    <row r="86" spans="2:65" s="10" customFormat="1" ht="29.25" customHeight="1">
      <c r="B86" s="176"/>
      <c r="C86" s="177" t="s">
        <v>195</v>
      </c>
      <c r="D86" s="178" t="s">
        <v>63</v>
      </c>
      <c r="E86" s="178" t="s">
        <v>59</v>
      </c>
      <c r="F86" s="178" t="s">
        <v>196</v>
      </c>
      <c r="G86" s="178" t="s">
        <v>197</v>
      </c>
      <c r="H86" s="178" t="s">
        <v>198</v>
      </c>
      <c r="I86" s="179" t="s">
        <v>199</v>
      </c>
      <c r="J86" s="178" t="s">
        <v>164</v>
      </c>
      <c r="K86" s="180" t="s">
        <v>200</v>
      </c>
      <c r="L86" s="181"/>
      <c r="M86" s="82" t="s">
        <v>201</v>
      </c>
      <c r="N86" s="83" t="s">
        <v>48</v>
      </c>
      <c r="O86" s="83" t="s">
        <v>202</v>
      </c>
      <c r="P86" s="83" t="s">
        <v>203</v>
      </c>
      <c r="Q86" s="83" t="s">
        <v>204</v>
      </c>
      <c r="R86" s="83" t="s">
        <v>205</v>
      </c>
      <c r="S86" s="83" t="s">
        <v>206</v>
      </c>
      <c r="T86" s="84" t="s">
        <v>207</v>
      </c>
    </row>
    <row r="87" spans="2:65" s="1" customFormat="1" ht="29.25" customHeight="1">
      <c r="B87" s="42"/>
      <c r="C87" s="88" t="s">
        <v>165</v>
      </c>
      <c r="D87" s="64"/>
      <c r="E87" s="64"/>
      <c r="F87" s="64"/>
      <c r="G87" s="64"/>
      <c r="H87" s="64"/>
      <c r="I87" s="173"/>
      <c r="J87" s="182">
        <f>BK87</f>
        <v>644945.50999999978</v>
      </c>
      <c r="K87" s="64"/>
      <c r="L87" s="62"/>
      <c r="M87" s="85"/>
      <c r="N87" s="86"/>
      <c r="O87" s="86"/>
      <c r="P87" s="183">
        <f>P88</f>
        <v>0</v>
      </c>
      <c r="Q87" s="86"/>
      <c r="R87" s="183">
        <f>R88</f>
        <v>0</v>
      </c>
      <c r="S87" s="86"/>
      <c r="T87" s="184">
        <f>T88</f>
        <v>0</v>
      </c>
      <c r="AT87" s="25" t="s">
        <v>77</v>
      </c>
      <c r="AU87" s="25" t="s">
        <v>166</v>
      </c>
      <c r="BK87" s="185">
        <f>BK88</f>
        <v>644945.50999999978</v>
      </c>
    </row>
    <row r="88" spans="2:65" s="11" customFormat="1" ht="37.35" customHeight="1">
      <c r="B88" s="186"/>
      <c r="C88" s="187"/>
      <c r="D88" s="188" t="s">
        <v>77</v>
      </c>
      <c r="E88" s="189" t="s">
        <v>358</v>
      </c>
      <c r="F88" s="189" t="s">
        <v>3594</v>
      </c>
      <c r="G88" s="187"/>
      <c r="H88" s="187"/>
      <c r="I88" s="190"/>
      <c r="J88" s="191">
        <f>BK88</f>
        <v>644945.50999999978</v>
      </c>
      <c r="K88" s="187"/>
      <c r="L88" s="192"/>
      <c r="M88" s="193"/>
      <c r="N88" s="194"/>
      <c r="O88" s="194"/>
      <c r="P88" s="195">
        <f>P89+P102+P171+P227</f>
        <v>0</v>
      </c>
      <c r="Q88" s="194"/>
      <c r="R88" s="195">
        <f>R89+R102+R171+R227</f>
        <v>0</v>
      </c>
      <c r="S88" s="194"/>
      <c r="T88" s="196">
        <f>T89+T102+T171+T227</f>
        <v>0</v>
      </c>
      <c r="AR88" s="197" t="s">
        <v>90</v>
      </c>
      <c r="AT88" s="198" t="s">
        <v>77</v>
      </c>
      <c r="AU88" s="198" t="s">
        <v>78</v>
      </c>
      <c r="AY88" s="197" t="s">
        <v>210</v>
      </c>
      <c r="BK88" s="199">
        <f>BK89+BK102+BK171+BK227</f>
        <v>644945.50999999978</v>
      </c>
    </row>
    <row r="89" spans="2:65" s="11" customFormat="1" ht="19.899999999999999" customHeight="1">
      <c r="B89" s="186"/>
      <c r="C89" s="187"/>
      <c r="D89" s="188" t="s">
        <v>77</v>
      </c>
      <c r="E89" s="200" t="s">
        <v>83</v>
      </c>
      <c r="F89" s="200" t="s">
        <v>3921</v>
      </c>
      <c r="G89" s="187"/>
      <c r="H89" s="187"/>
      <c r="I89" s="190"/>
      <c r="J89" s="201">
        <f>BK89</f>
        <v>150367.09999999998</v>
      </c>
      <c r="K89" s="187"/>
      <c r="L89" s="192"/>
      <c r="M89" s="193"/>
      <c r="N89" s="194"/>
      <c r="O89" s="194"/>
      <c r="P89" s="195">
        <f>SUM(P90:P101)</f>
        <v>0</v>
      </c>
      <c r="Q89" s="194"/>
      <c r="R89" s="195">
        <f>SUM(R90:R101)</f>
        <v>0</v>
      </c>
      <c r="S89" s="194"/>
      <c r="T89" s="196">
        <f>SUM(T90:T101)</f>
        <v>0</v>
      </c>
      <c r="AR89" s="197" t="s">
        <v>90</v>
      </c>
      <c r="AT89" s="198" t="s">
        <v>77</v>
      </c>
      <c r="AU89" s="198" t="s">
        <v>83</v>
      </c>
      <c r="AY89" s="197" t="s">
        <v>210</v>
      </c>
      <c r="BK89" s="199">
        <f>SUM(BK90:BK101)</f>
        <v>150367.09999999998</v>
      </c>
    </row>
    <row r="90" spans="2:65" s="1" customFormat="1" ht="16.5" customHeight="1">
      <c r="B90" s="42"/>
      <c r="C90" s="202" t="s">
        <v>83</v>
      </c>
      <c r="D90" s="202" t="s">
        <v>212</v>
      </c>
      <c r="E90" s="203" t="s">
        <v>3922</v>
      </c>
      <c r="F90" s="204" t="s">
        <v>3923</v>
      </c>
      <c r="G90" s="205" t="s">
        <v>862</v>
      </c>
      <c r="H90" s="206">
        <v>15</v>
      </c>
      <c r="I90" s="207">
        <v>406.6</v>
      </c>
      <c r="J90" s="208">
        <f t="shared" ref="J90:J101" si="0">ROUND(I90*H90,2)</f>
        <v>6099</v>
      </c>
      <c r="K90" s="204" t="s">
        <v>24</v>
      </c>
      <c r="L90" s="62"/>
      <c r="M90" s="209" t="s">
        <v>24</v>
      </c>
      <c r="N90" s="210" t="s">
        <v>49</v>
      </c>
      <c r="O90" s="43"/>
      <c r="P90" s="211">
        <f t="shared" ref="P90:P101" si="1">O90*H90</f>
        <v>0</v>
      </c>
      <c r="Q90" s="211">
        <v>0</v>
      </c>
      <c r="R90" s="211">
        <f t="shared" ref="R90:R101" si="2">Q90*H90</f>
        <v>0</v>
      </c>
      <c r="S90" s="211">
        <v>0</v>
      </c>
      <c r="T90" s="212">
        <f t="shared" ref="T90:T101" si="3">S90*H90</f>
        <v>0</v>
      </c>
      <c r="AR90" s="25" t="s">
        <v>570</v>
      </c>
      <c r="AT90" s="25" t="s">
        <v>212</v>
      </c>
      <c r="AU90" s="25" t="s">
        <v>87</v>
      </c>
      <c r="AY90" s="25" t="s">
        <v>210</v>
      </c>
      <c r="BE90" s="213">
        <f t="shared" ref="BE90:BE101" si="4">IF(N90="základní",J90,0)</f>
        <v>6099</v>
      </c>
      <c r="BF90" s="213">
        <f t="shared" ref="BF90:BF101" si="5">IF(N90="snížená",J90,0)</f>
        <v>0</v>
      </c>
      <c r="BG90" s="213">
        <f t="shared" ref="BG90:BG101" si="6">IF(N90="zákl. přenesená",J90,0)</f>
        <v>0</v>
      </c>
      <c r="BH90" s="213">
        <f t="shared" ref="BH90:BH101" si="7">IF(N90="sníž. přenesená",J90,0)</f>
        <v>0</v>
      </c>
      <c r="BI90" s="213">
        <f t="shared" ref="BI90:BI101" si="8">IF(N90="nulová",J90,0)</f>
        <v>0</v>
      </c>
      <c r="BJ90" s="25" t="s">
        <v>83</v>
      </c>
      <c r="BK90" s="213">
        <f t="shared" ref="BK90:BK101" si="9">ROUND(I90*H90,2)</f>
        <v>6099</v>
      </c>
      <c r="BL90" s="25" t="s">
        <v>570</v>
      </c>
      <c r="BM90" s="25" t="s">
        <v>3924</v>
      </c>
    </row>
    <row r="91" spans="2:65" s="1" customFormat="1" ht="16.5" customHeight="1">
      <c r="B91" s="42"/>
      <c r="C91" s="202" t="s">
        <v>87</v>
      </c>
      <c r="D91" s="202" t="s">
        <v>212</v>
      </c>
      <c r="E91" s="203" t="s">
        <v>3925</v>
      </c>
      <c r="F91" s="204" t="s">
        <v>3926</v>
      </c>
      <c r="G91" s="205" t="s">
        <v>862</v>
      </c>
      <c r="H91" s="206">
        <v>16</v>
      </c>
      <c r="I91" s="207">
        <v>449.4</v>
      </c>
      <c r="J91" s="208">
        <f t="shared" si="0"/>
        <v>7190.4</v>
      </c>
      <c r="K91" s="204" t="s">
        <v>24</v>
      </c>
      <c r="L91" s="62"/>
      <c r="M91" s="209" t="s">
        <v>24</v>
      </c>
      <c r="N91" s="210" t="s">
        <v>49</v>
      </c>
      <c r="O91" s="43"/>
      <c r="P91" s="211">
        <f t="shared" si="1"/>
        <v>0</v>
      </c>
      <c r="Q91" s="211">
        <v>0</v>
      </c>
      <c r="R91" s="211">
        <f t="shared" si="2"/>
        <v>0</v>
      </c>
      <c r="S91" s="211">
        <v>0</v>
      </c>
      <c r="T91" s="212">
        <f t="shared" si="3"/>
        <v>0</v>
      </c>
      <c r="AR91" s="25" t="s">
        <v>570</v>
      </c>
      <c r="AT91" s="25" t="s">
        <v>212</v>
      </c>
      <c r="AU91" s="25" t="s">
        <v>87</v>
      </c>
      <c r="AY91" s="25" t="s">
        <v>210</v>
      </c>
      <c r="BE91" s="213">
        <f t="shared" si="4"/>
        <v>7190.4</v>
      </c>
      <c r="BF91" s="213">
        <f t="shared" si="5"/>
        <v>0</v>
      </c>
      <c r="BG91" s="213">
        <f t="shared" si="6"/>
        <v>0</v>
      </c>
      <c r="BH91" s="213">
        <f t="shared" si="7"/>
        <v>0</v>
      </c>
      <c r="BI91" s="213">
        <f t="shared" si="8"/>
        <v>0</v>
      </c>
      <c r="BJ91" s="25" t="s">
        <v>83</v>
      </c>
      <c r="BK91" s="213">
        <f t="shared" si="9"/>
        <v>7190.4</v>
      </c>
      <c r="BL91" s="25" t="s">
        <v>570</v>
      </c>
      <c r="BM91" s="25" t="s">
        <v>3927</v>
      </c>
    </row>
    <row r="92" spans="2:65" s="1" customFormat="1" ht="16.5" customHeight="1">
      <c r="B92" s="42"/>
      <c r="C92" s="202" t="s">
        <v>90</v>
      </c>
      <c r="D92" s="202" t="s">
        <v>212</v>
      </c>
      <c r="E92" s="203" t="s">
        <v>3928</v>
      </c>
      <c r="F92" s="204" t="s">
        <v>3929</v>
      </c>
      <c r="G92" s="205" t="s">
        <v>862</v>
      </c>
      <c r="H92" s="206">
        <v>5</v>
      </c>
      <c r="I92" s="207">
        <v>609.9</v>
      </c>
      <c r="J92" s="208">
        <f t="shared" si="0"/>
        <v>3049.5</v>
      </c>
      <c r="K92" s="204" t="s">
        <v>24</v>
      </c>
      <c r="L92" s="62"/>
      <c r="M92" s="209" t="s">
        <v>24</v>
      </c>
      <c r="N92" s="210" t="s">
        <v>49</v>
      </c>
      <c r="O92" s="43"/>
      <c r="P92" s="211">
        <f t="shared" si="1"/>
        <v>0</v>
      </c>
      <c r="Q92" s="211">
        <v>0</v>
      </c>
      <c r="R92" s="211">
        <f t="shared" si="2"/>
        <v>0</v>
      </c>
      <c r="S92" s="211">
        <v>0</v>
      </c>
      <c r="T92" s="212">
        <f t="shared" si="3"/>
        <v>0</v>
      </c>
      <c r="AR92" s="25" t="s">
        <v>570</v>
      </c>
      <c r="AT92" s="25" t="s">
        <v>212</v>
      </c>
      <c r="AU92" s="25" t="s">
        <v>87</v>
      </c>
      <c r="AY92" s="25" t="s">
        <v>210</v>
      </c>
      <c r="BE92" s="213">
        <f t="shared" si="4"/>
        <v>3049.5</v>
      </c>
      <c r="BF92" s="213">
        <f t="shared" si="5"/>
        <v>0</v>
      </c>
      <c r="BG92" s="213">
        <f t="shared" si="6"/>
        <v>0</v>
      </c>
      <c r="BH92" s="213">
        <f t="shared" si="7"/>
        <v>0</v>
      </c>
      <c r="BI92" s="213">
        <f t="shared" si="8"/>
        <v>0</v>
      </c>
      <c r="BJ92" s="25" t="s">
        <v>83</v>
      </c>
      <c r="BK92" s="213">
        <f t="shared" si="9"/>
        <v>3049.5</v>
      </c>
      <c r="BL92" s="25" t="s">
        <v>570</v>
      </c>
      <c r="BM92" s="25" t="s">
        <v>3930</v>
      </c>
    </row>
    <row r="93" spans="2:65" s="1" customFormat="1" ht="16.5" customHeight="1">
      <c r="B93" s="42"/>
      <c r="C93" s="202" t="s">
        <v>93</v>
      </c>
      <c r="D93" s="202" t="s">
        <v>212</v>
      </c>
      <c r="E93" s="203" t="s">
        <v>2944</v>
      </c>
      <c r="F93" s="204" t="s">
        <v>3931</v>
      </c>
      <c r="G93" s="205" t="s">
        <v>862</v>
      </c>
      <c r="H93" s="206">
        <v>4</v>
      </c>
      <c r="I93" s="207">
        <v>513.6</v>
      </c>
      <c r="J93" s="208">
        <f t="shared" si="0"/>
        <v>2054.4</v>
      </c>
      <c r="K93" s="204" t="s">
        <v>24</v>
      </c>
      <c r="L93" s="62"/>
      <c r="M93" s="209" t="s">
        <v>24</v>
      </c>
      <c r="N93" s="210" t="s">
        <v>49</v>
      </c>
      <c r="O93" s="43"/>
      <c r="P93" s="211">
        <f t="shared" si="1"/>
        <v>0</v>
      </c>
      <c r="Q93" s="211">
        <v>0</v>
      </c>
      <c r="R93" s="211">
        <f t="shared" si="2"/>
        <v>0</v>
      </c>
      <c r="S93" s="211">
        <v>0</v>
      </c>
      <c r="T93" s="212">
        <f t="shared" si="3"/>
        <v>0</v>
      </c>
      <c r="AR93" s="25" t="s">
        <v>570</v>
      </c>
      <c r="AT93" s="25" t="s">
        <v>212</v>
      </c>
      <c r="AU93" s="25" t="s">
        <v>87</v>
      </c>
      <c r="AY93" s="25" t="s">
        <v>210</v>
      </c>
      <c r="BE93" s="213">
        <f t="shared" si="4"/>
        <v>2054.4</v>
      </c>
      <c r="BF93" s="213">
        <f t="shared" si="5"/>
        <v>0</v>
      </c>
      <c r="BG93" s="213">
        <f t="shared" si="6"/>
        <v>0</v>
      </c>
      <c r="BH93" s="213">
        <f t="shared" si="7"/>
        <v>0</v>
      </c>
      <c r="BI93" s="213">
        <f t="shared" si="8"/>
        <v>0</v>
      </c>
      <c r="BJ93" s="25" t="s">
        <v>83</v>
      </c>
      <c r="BK93" s="213">
        <f t="shared" si="9"/>
        <v>2054.4</v>
      </c>
      <c r="BL93" s="25" t="s">
        <v>570</v>
      </c>
      <c r="BM93" s="25" t="s">
        <v>3932</v>
      </c>
    </row>
    <row r="94" spans="2:65" s="1" customFormat="1" ht="16.5" customHeight="1">
      <c r="B94" s="42"/>
      <c r="C94" s="202" t="s">
        <v>96</v>
      </c>
      <c r="D94" s="202" t="s">
        <v>212</v>
      </c>
      <c r="E94" s="203" t="s">
        <v>3933</v>
      </c>
      <c r="F94" s="204" t="s">
        <v>3934</v>
      </c>
      <c r="G94" s="205" t="s">
        <v>862</v>
      </c>
      <c r="H94" s="206">
        <v>4</v>
      </c>
      <c r="I94" s="207">
        <v>1605</v>
      </c>
      <c r="J94" s="208">
        <f t="shared" si="0"/>
        <v>6420</v>
      </c>
      <c r="K94" s="204" t="s">
        <v>24</v>
      </c>
      <c r="L94" s="62"/>
      <c r="M94" s="209" t="s">
        <v>24</v>
      </c>
      <c r="N94" s="210" t="s">
        <v>49</v>
      </c>
      <c r="O94" s="43"/>
      <c r="P94" s="211">
        <f t="shared" si="1"/>
        <v>0</v>
      </c>
      <c r="Q94" s="211">
        <v>0</v>
      </c>
      <c r="R94" s="211">
        <f t="shared" si="2"/>
        <v>0</v>
      </c>
      <c r="S94" s="211">
        <v>0</v>
      </c>
      <c r="T94" s="212">
        <f t="shared" si="3"/>
        <v>0</v>
      </c>
      <c r="AR94" s="25" t="s">
        <v>570</v>
      </c>
      <c r="AT94" s="25" t="s">
        <v>212</v>
      </c>
      <c r="AU94" s="25" t="s">
        <v>87</v>
      </c>
      <c r="AY94" s="25" t="s">
        <v>210</v>
      </c>
      <c r="BE94" s="213">
        <f t="shared" si="4"/>
        <v>6420</v>
      </c>
      <c r="BF94" s="213">
        <f t="shared" si="5"/>
        <v>0</v>
      </c>
      <c r="BG94" s="213">
        <f t="shared" si="6"/>
        <v>0</v>
      </c>
      <c r="BH94" s="213">
        <f t="shared" si="7"/>
        <v>0</v>
      </c>
      <c r="BI94" s="213">
        <f t="shared" si="8"/>
        <v>0</v>
      </c>
      <c r="BJ94" s="25" t="s">
        <v>83</v>
      </c>
      <c r="BK94" s="213">
        <f t="shared" si="9"/>
        <v>6420</v>
      </c>
      <c r="BL94" s="25" t="s">
        <v>570</v>
      </c>
      <c r="BM94" s="25" t="s">
        <v>3935</v>
      </c>
    </row>
    <row r="95" spans="2:65" s="1" customFormat="1" ht="16.5" customHeight="1">
      <c r="B95" s="42"/>
      <c r="C95" s="202" t="s">
        <v>99</v>
      </c>
      <c r="D95" s="202" t="s">
        <v>212</v>
      </c>
      <c r="E95" s="203" t="s">
        <v>3936</v>
      </c>
      <c r="F95" s="204" t="s">
        <v>3937</v>
      </c>
      <c r="G95" s="205" t="s">
        <v>862</v>
      </c>
      <c r="H95" s="206">
        <v>8</v>
      </c>
      <c r="I95" s="207">
        <v>1605</v>
      </c>
      <c r="J95" s="208">
        <f t="shared" si="0"/>
        <v>12840</v>
      </c>
      <c r="K95" s="204" t="s">
        <v>24</v>
      </c>
      <c r="L95" s="62"/>
      <c r="M95" s="209" t="s">
        <v>24</v>
      </c>
      <c r="N95" s="210" t="s">
        <v>49</v>
      </c>
      <c r="O95" s="43"/>
      <c r="P95" s="211">
        <f t="shared" si="1"/>
        <v>0</v>
      </c>
      <c r="Q95" s="211">
        <v>0</v>
      </c>
      <c r="R95" s="211">
        <f t="shared" si="2"/>
        <v>0</v>
      </c>
      <c r="S95" s="211">
        <v>0</v>
      </c>
      <c r="T95" s="212">
        <f t="shared" si="3"/>
        <v>0</v>
      </c>
      <c r="AR95" s="25" t="s">
        <v>570</v>
      </c>
      <c r="AT95" s="25" t="s">
        <v>212</v>
      </c>
      <c r="AU95" s="25" t="s">
        <v>87</v>
      </c>
      <c r="AY95" s="25" t="s">
        <v>210</v>
      </c>
      <c r="BE95" s="213">
        <f t="shared" si="4"/>
        <v>12840</v>
      </c>
      <c r="BF95" s="213">
        <f t="shared" si="5"/>
        <v>0</v>
      </c>
      <c r="BG95" s="213">
        <f t="shared" si="6"/>
        <v>0</v>
      </c>
      <c r="BH95" s="213">
        <f t="shared" si="7"/>
        <v>0</v>
      </c>
      <c r="BI95" s="213">
        <f t="shared" si="8"/>
        <v>0</v>
      </c>
      <c r="BJ95" s="25" t="s">
        <v>83</v>
      </c>
      <c r="BK95" s="213">
        <f t="shared" si="9"/>
        <v>12840</v>
      </c>
      <c r="BL95" s="25" t="s">
        <v>570</v>
      </c>
      <c r="BM95" s="25" t="s">
        <v>3938</v>
      </c>
    </row>
    <row r="96" spans="2:65" s="1" customFormat="1" ht="16.5" customHeight="1">
      <c r="B96" s="42"/>
      <c r="C96" s="202" t="s">
        <v>102</v>
      </c>
      <c r="D96" s="202" t="s">
        <v>212</v>
      </c>
      <c r="E96" s="203" t="s">
        <v>3939</v>
      </c>
      <c r="F96" s="204" t="s">
        <v>3940</v>
      </c>
      <c r="G96" s="205" t="s">
        <v>862</v>
      </c>
      <c r="H96" s="206">
        <v>13</v>
      </c>
      <c r="I96" s="207">
        <v>2300.5</v>
      </c>
      <c r="J96" s="208">
        <f t="shared" si="0"/>
        <v>29906.5</v>
      </c>
      <c r="K96" s="204" t="s">
        <v>24</v>
      </c>
      <c r="L96" s="62"/>
      <c r="M96" s="209" t="s">
        <v>24</v>
      </c>
      <c r="N96" s="210" t="s">
        <v>49</v>
      </c>
      <c r="O96" s="43"/>
      <c r="P96" s="211">
        <f t="shared" si="1"/>
        <v>0</v>
      </c>
      <c r="Q96" s="211">
        <v>0</v>
      </c>
      <c r="R96" s="211">
        <f t="shared" si="2"/>
        <v>0</v>
      </c>
      <c r="S96" s="211">
        <v>0</v>
      </c>
      <c r="T96" s="212">
        <f t="shared" si="3"/>
        <v>0</v>
      </c>
      <c r="AR96" s="25" t="s">
        <v>570</v>
      </c>
      <c r="AT96" s="25" t="s">
        <v>212</v>
      </c>
      <c r="AU96" s="25" t="s">
        <v>87</v>
      </c>
      <c r="AY96" s="25" t="s">
        <v>210</v>
      </c>
      <c r="BE96" s="213">
        <f t="shared" si="4"/>
        <v>29906.5</v>
      </c>
      <c r="BF96" s="213">
        <f t="shared" si="5"/>
        <v>0</v>
      </c>
      <c r="BG96" s="213">
        <f t="shared" si="6"/>
        <v>0</v>
      </c>
      <c r="BH96" s="213">
        <f t="shared" si="7"/>
        <v>0</v>
      </c>
      <c r="BI96" s="213">
        <f t="shared" si="8"/>
        <v>0</v>
      </c>
      <c r="BJ96" s="25" t="s">
        <v>83</v>
      </c>
      <c r="BK96" s="213">
        <f t="shared" si="9"/>
        <v>29906.5</v>
      </c>
      <c r="BL96" s="25" t="s">
        <v>570</v>
      </c>
      <c r="BM96" s="25" t="s">
        <v>3941</v>
      </c>
    </row>
    <row r="97" spans="2:65" s="1" customFormat="1" ht="16.5" customHeight="1">
      <c r="B97" s="42"/>
      <c r="C97" s="202" t="s">
        <v>119</v>
      </c>
      <c r="D97" s="202" t="s">
        <v>212</v>
      </c>
      <c r="E97" s="203" t="s">
        <v>3942</v>
      </c>
      <c r="F97" s="204" t="s">
        <v>3943</v>
      </c>
      <c r="G97" s="205" t="s">
        <v>862</v>
      </c>
      <c r="H97" s="206">
        <v>8</v>
      </c>
      <c r="I97" s="207">
        <v>1979.5</v>
      </c>
      <c r="J97" s="208">
        <f t="shared" si="0"/>
        <v>15836</v>
      </c>
      <c r="K97" s="204" t="s">
        <v>24</v>
      </c>
      <c r="L97" s="62"/>
      <c r="M97" s="209" t="s">
        <v>24</v>
      </c>
      <c r="N97" s="210" t="s">
        <v>49</v>
      </c>
      <c r="O97" s="43"/>
      <c r="P97" s="211">
        <f t="shared" si="1"/>
        <v>0</v>
      </c>
      <c r="Q97" s="211">
        <v>0</v>
      </c>
      <c r="R97" s="211">
        <f t="shared" si="2"/>
        <v>0</v>
      </c>
      <c r="S97" s="211">
        <v>0</v>
      </c>
      <c r="T97" s="212">
        <f t="shared" si="3"/>
        <v>0</v>
      </c>
      <c r="AR97" s="25" t="s">
        <v>570</v>
      </c>
      <c r="AT97" s="25" t="s">
        <v>212</v>
      </c>
      <c r="AU97" s="25" t="s">
        <v>87</v>
      </c>
      <c r="AY97" s="25" t="s">
        <v>210</v>
      </c>
      <c r="BE97" s="213">
        <f t="shared" si="4"/>
        <v>15836</v>
      </c>
      <c r="BF97" s="213">
        <f t="shared" si="5"/>
        <v>0</v>
      </c>
      <c r="BG97" s="213">
        <f t="shared" si="6"/>
        <v>0</v>
      </c>
      <c r="BH97" s="213">
        <f t="shared" si="7"/>
        <v>0</v>
      </c>
      <c r="BI97" s="213">
        <f t="shared" si="8"/>
        <v>0</v>
      </c>
      <c r="BJ97" s="25" t="s">
        <v>83</v>
      </c>
      <c r="BK97" s="213">
        <f t="shared" si="9"/>
        <v>15836</v>
      </c>
      <c r="BL97" s="25" t="s">
        <v>570</v>
      </c>
      <c r="BM97" s="25" t="s">
        <v>3944</v>
      </c>
    </row>
    <row r="98" spans="2:65" s="1" customFormat="1" ht="16.5" customHeight="1">
      <c r="B98" s="42"/>
      <c r="C98" s="202" t="s">
        <v>122</v>
      </c>
      <c r="D98" s="202" t="s">
        <v>212</v>
      </c>
      <c r="E98" s="203" t="s">
        <v>3945</v>
      </c>
      <c r="F98" s="204" t="s">
        <v>3946</v>
      </c>
      <c r="G98" s="205" t="s">
        <v>862</v>
      </c>
      <c r="H98" s="206">
        <v>2</v>
      </c>
      <c r="I98" s="207">
        <v>6848</v>
      </c>
      <c r="J98" s="208">
        <f t="shared" si="0"/>
        <v>13696</v>
      </c>
      <c r="K98" s="204" t="s">
        <v>24</v>
      </c>
      <c r="L98" s="62"/>
      <c r="M98" s="209" t="s">
        <v>24</v>
      </c>
      <c r="N98" s="210" t="s">
        <v>49</v>
      </c>
      <c r="O98" s="43"/>
      <c r="P98" s="211">
        <f t="shared" si="1"/>
        <v>0</v>
      </c>
      <c r="Q98" s="211">
        <v>0</v>
      </c>
      <c r="R98" s="211">
        <f t="shared" si="2"/>
        <v>0</v>
      </c>
      <c r="S98" s="211">
        <v>0</v>
      </c>
      <c r="T98" s="212">
        <f t="shared" si="3"/>
        <v>0</v>
      </c>
      <c r="AR98" s="25" t="s">
        <v>570</v>
      </c>
      <c r="AT98" s="25" t="s">
        <v>212</v>
      </c>
      <c r="AU98" s="25" t="s">
        <v>87</v>
      </c>
      <c r="AY98" s="25" t="s">
        <v>210</v>
      </c>
      <c r="BE98" s="213">
        <f t="shared" si="4"/>
        <v>13696</v>
      </c>
      <c r="BF98" s="213">
        <f t="shared" si="5"/>
        <v>0</v>
      </c>
      <c r="BG98" s="213">
        <f t="shared" si="6"/>
        <v>0</v>
      </c>
      <c r="BH98" s="213">
        <f t="shared" si="7"/>
        <v>0</v>
      </c>
      <c r="BI98" s="213">
        <f t="shared" si="8"/>
        <v>0</v>
      </c>
      <c r="BJ98" s="25" t="s">
        <v>83</v>
      </c>
      <c r="BK98" s="213">
        <f t="shared" si="9"/>
        <v>13696</v>
      </c>
      <c r="BL98" s="25" t="s">
        <v>570</v>
      </c>
      <c r="BM98" s="25" t="s">
        <v>3947</v>
      </c>
    </row>
    <row r="99" spans="2:65" s="1" customFormat="1" ht="16.5" customHeight="1">
      <c r="B99" s="42"/>
      <c r="C99" s="202" t="s">
        <v>125</v>
      </c>
      <c r="D99" s="202" t="s">
        <v>212</v>
      </c>
      <c r="E99" s="203" t="s">
        <v>2974</v>
      </c>
      <c r="F99" s="204" t="s">
        <v>3948</v>
      </c>
      <c r="G99" s="205" t="s">
        <v>862</v>
      </c>
      <c r="H99" s="206">
        <v>1</v>
      </c>
      <c r="I99" s="207">
        <v>6206</v>
      </c>
      <c r="J99" s="208">
        <f t="shared" si="0"/>
        <v>6206</v>
      </c>
      <c r="K99" s="204" t="s">
        <v>24</v>
      </c>
      <c r="L99" s="62"/>
      <c r="M99" s="209" t="s">
        <v>24</v>
      </c>
      <c r="N99" s="210" t="s">
        <v>49</v>
      </c>
      <c r="O99" s="43"/>
      <c r="P99" s="211">
        <f t="shared" si="1"/>
        <v>0</v>
      </c>
      <c r="Q99" s="211">
        <v>0</v>
      </c>
      <c r="R99" s="211">
        <f t="shared" si="2"/>
        <v>0</v>
      </c>
      <c r="S99" s="211">
        <v>0</v>
      </c>
      <c r="T99" s="212">
        <f t="shared" si="3"/>
        <v>0</v>
      </c>
      <c r="AR99" s="25" t="s">
        <v>570</v>
      </c>
      <c r="AT99" s="25" t="s">
        <v>212</v>
      </c>
      <c r="AU99" s="25" t="s">
        <v>87</v>
      </c>
      <c r="AY99" s="25" t="s">
        <v>210</v>
      </c>
      <c r="BE99" s="213">
        <f t="shared" si="4"/>
        <v>6206</v>
      </c>
      <c r="BF99" s="213">
        <f t="shared" si="5"/>
        <v>0</v>
      </c>
      <c r="BG99" s="213">
        <f t="shared" si="6"/>
        <v>0</v>
      </c>
      <c r="BH99" s="213">
        <f t="shared" si="7"/>
        <v>0</v>
      </c>
      <c r="BI99" s="213">
        <f t="shared" si="8"/>
        <v>0</v>
      </c>
      <c r="BJ99" s="25" t="s">
        <v>83</v>
      </c>
      <c r="BK99" s="213">
        <f t="shared" si="9"/>
        <v>6206</v>
      </c>
      <c r="BL99" s="25" t="s">
        <v>570</v>
      </c>
      <c r="BM99" s="25" t="s">
        <v>3949</v>
      </c>
    </row>
    <row r="100" spans="2:65" s="1" customFormat="1" ht="16.5" customHeight="1">
      <c r="B100" s="42"/>
      <c r="C100" s="202" t="s">
        <v>128</v>
      </c>
      <c r="D100" s="202" t="s">
        <v>212</v>
      </c>
      <c r="E100" s="203" t="s">
        <v>3950</v>
      </c>
      <c r="F100" s="204" t="s">
        <v>3951</v>
      </c>
      <c r="G100" s="205" t="s">
        <v>862</v>
      </c>
      <c r="H100" s="206">
        <v>8</v>
      </c>
      <c r="I100" s="207">
        <v>4922</v>
      </c>
      <c r="J100" s="208">
        <f t="shared" si="0"/>
        <v>39376</v>
      </c>
      <c r="K100" s="204" t="s">
        <v>24</v>
      </c>
      <c r="L100" s="62"/>
      <c r="M100" s="209" t="s">
        <v>24</v>
      </c>
      <c r="N100" s="210" t="s">
        <v>49</v>
      </c>
      <c r="O100" s="43"/>
      <c r="P100" s="211">
        <f t="shared" si="1"/>
        <v>0</v>
      </c>
      <c r="Q100" s="211">
        <v>0</v>
      </c>
      <c r="R100" s="211">
        <f t="shared" si="2"/>
        <v>0</v>
      </c>
      <c r="S100" s="211">
        <v>0</v>
      </c>
      <c r="T100" s="212">
        <f t="shared" si="3"/>
        <v>0</v>
      </c>
      <c r="AR100" s="25" t="s">
        <v>570</v>
      </c>
      <c r="AT100" s="25" t="s">
        <v>212</v>
      </c>
      <c r="AU100" s="25" t="s">
        <v>87</v>
      </c>
      <c r="AY100" s="25" t="s">
        <v>210</v>
      </c>
      <c r="BE100" s="213">
        <f t="shared" si="4"/>
        <v>39376</v>
      </c>
      <c r="BF100" s="213">
        <f t="shared" si="5"/>
        <v>0</v>
      </c>
      <c r="BG100" s="213">
        <f t="shared" si="6"/>
        <v>0</v>
      </c>
      <c r="BH100" s="213">
        <f t="shared" si="7"/>
        <v>0</v>
      </c>
      <c r="BI100" s="213">
        <f t="shared" si="8"/>
        <v>0</v>
      </c>
      <c r="BJ100" s="25" t="s">
        <v>83</v>
      </c>
      <c r="BK100" s="213">
        <f t="shared" si="9"/>
        <v>39376</v>
      </c>
      <c r="BL100" s="25" t="s">
        <v>570</v>
      </c>
      <c r="BM100" s="25" t="s">
        <v>3952</v>
      </c>
    </row>
    <row r="101" spans="2:65" s="1" customFormat="1" ht="16.5" customHeight="1">
      <c r="B101" s="42"/>
      <c r="C101" s="202" t="s">
        <v>131</v>
      </c>
      <c r="D101" s="202" t="s">
        <v>212</v>
      </c>
      <c r="E101" s="203" t="s">
        <v>3953</v>
      </c>
      <c r="F101" s="204" t="s">
        <v>3954</v>
      </c>
      <c r="G101" s="205" t="s">
        <v>862</v>
      </c>
      <c r="H101" s="206">
        <v>1</v>
      </c>
      <c r="I101" s="207">
        <v>7693.3</v>
      </c>
      <c r="J101" s="208">
        <f t="shared" si="0"/>
        <v>7693.3</v>
      </c>
      <c r="K101" s="204" t="s">
        <v>24</v>
      </c>
      <c r="L101" s="62"/>
      <c r="M101" s="209" t="s">
        <v>24</v>
      </c>
      <c r="N101" s="210" t="s">
        <v>49</v>
      </c>
      <c r="O101" s="43"/>
      <c r="P101" s="211">
        <f t="shared" si="1"/>
        <v>0</v>
      </c>
      <c r="Q101" s="211">
        <v>0</v>
      </c>
      <c r="R101" s="211">
        <f t="shared" si="2"/>
        <v>0</v>
      </c>
      <c r="S101" s="211">
        <v>0</v>
      </c>
      <c r="T101" s="212">
        <f t="shared" si="3"/>
        <v>0</v>
      </c>
      <c r="AR101" s="25" t="s">
        <v>570</v>
      </c>
      <c r="AT101" s="25" t="s">
        <v>212</v>
      </c>
      <c r="AU101" s="25" t="s">
        <v>87</v>
      </c>
      <c r="AY101" s="25" t="s">
        <v>210</v>
      </c>
      <c r="BE101" s="213">
        <f t="shared" si="4"/>
        <v>7693.3</v>
      </c>
      <c r="BF101" s="213">
        <f t="shared" si="5"/>
        <v>0</v>
      </c>
      <c r="BG101" s="213">
        <f t="shared" si="6"/>
        <v>0</v>
      </c>
      <c r="BH101" s="213">
        <f t="shared" si="7"/>
        <v>0</v>
      </c>
      <c r="BI101" s="213">
        <f t="shared" si="8"/>
        <v>0</v>
      </c>
      <c r="BJ101" s="25" t="s">
        <v>83</v>
      </c>
      <c r="BK101" s="213">
        <f t="shared" si="9"/>
        <v>7693.3</v>
      </c>
      <c r="BL101" s="25" t="s">
        <v>570</v>
      </c>
      <c r="BM101" s="25" t="s">
        <v>3955</v>
      </c>
    </row>
    <row r="102" spans="2:65" s="11" customFormat="1" ht="29.85" customHeight="1">
      <c r="B102" s="186"/>
      <c r="C102" s="187"/>
      <c r="D102" s="188" t="s">
        <v>77</v>
      </c>
      <c r="E102" s="200" t="s">
        <v>87</v>
      </c>
      <c r="F102" s="200" t="s">
        <v>3956</v>
      </c>
      <c r="G102" s="187"/>
      <c r="H102" s="187"/>
      <c r="I102" s="190"/>
      <c r="J102" s="201">
        <f>BK102</f>
        <v>217531.14999999994</v>
      </c>
      <c r="K102" s="187"/>
      <c r="L102" s="192"/>
      <c r="M102" s="193"/>
      <c r="N102" s="194"/>
      <c r="O102" s="194"/>
      <c r="P102" s="195">
        <f>SUM(P103:P170)</f>
        <v>0</v>
      </c>
      <c r="Q102" s="194"/>
      <c r="R102" s="195">
        <f>SUM(R103:R170)</f>
        <v>0</v>
      </c>
      <c r="S102" s="194"/>
      <c r="T102" s="196">
        <f>SUM(T103:T170)</f>
        <v>0</v>
      </c>
      <c r="AR102" s="197" t="s">
        <v>90</v>
      </c>
      <c r="AT102" s="198" t="s">
        <v>77</v>
      </c>
      <c r="AU102" s="198" t="s">
        <v>83</v>
      </c>
      <c r="AY102" s="197" t="s">
        <v>210</v>
      </c>
      <c r="BK102" s="199">
        <f>SUM(BK103:BK170)</f>
        <v>217531.14999999994</v>
      </c>
    </row>
    <row r="103" spans="2:65" s="1" customFormat="1" ht="16.5" customHeight="1">
      <c r="B103" s="42"/>
      <c r="C103" s="202" t="s">
        <v>134</v>
      </c>
      <c r="D103" s="202" t="s">
        <v>212</v>
      </c>
      <c r="E103" s="203" t="s">
        <v>2757</v>
      </c>
      <c r="F103" s="204" t="s">
        <v>2758</v>
      </c>
      <c r="G103" s="205" t="s">
        <v>295</v>
      </c>
      <c r="H103" s="206">
        <v>630</v>
      </c>
      <c r="I103" s="207">
        <v>14.9</v>
      </c>
      <c r="J103" s="208">
        <f t="shared" ref="J103:J134" si="10">ROUND(I103*H103,2)</f>
        <v>9387</v>
      </c>
      <c r="K103" s="204" t="s">
        <v>24</v>
      </c>
      <c r="L103" s="62"/>
      <c r="M103" s="209" t="s">
        <v>24</v>
      </c>
      <c r="N103" s="210" t="s">
        <v>49</v>
      </c>
      <c r="O103" s="43"/>
      <c r="P103" s="211">
        <f t="shared" ref="P103:P134" si="11">O103*H103</f>
        <v>0</v>
      </c>
      <c r="Q103" s="211">
        <v>0</v>
      </c>
      <c r="R103" s="211">
        <f t="shared" ref="R103:R134" si="12">Q103*H103</f>
        <v>0</v>
      </c>
      <c r="S103" s="211">
        <v>0</v>
      </c>
      <c r="T103" s="212">
        <f t="shared" ref="T103:T134" si="13">S103*H103</f>
        <v>0</v>
      </c>
      <c r="AR103" s="25" t="s">
        <v>570</v>
      </c>
      <c r="AT103" s="25" t="s">
        <v>212</v>
      </c>
      <c r="AU103" s="25" t="s">
        <v>87</v>
      </c>
      <c r="AY103" s="25" t="s">
        <v>210</v>
      </c>
      <c r="BE103" s="213">
        <f t="shared" ref="BE103:BE134" si="14">IF(N103="základní",J103,0)</f>
        <v>9387</v>
      </c>
      <c r="BF103" s="213">
        <f t="shared" ref="BF103:BF134" si="15">IF(N103="snížená",J103,0)</f>
        <v>0</v>
      </c>
      <c r="BG103" s="213">
        <f t="shared" ref="BG103:BG134" si="16">IF(N103="zákl. přenesená",J103,0)</f>
        <v>0</v>
      </c>
      <c r="BH103" s="213">
        <f t="shared" ref="BH103:BH134" si="17">IF(N103="sníž. přenesená",J103,0)</f>
        <v>0</v>
      </c>
      <c r="BI103" s="213">
        <f t="shared" ref="BI103:BI134" si="18">IF(N103="nulová",J103,0)</f>
        <v>0</v>
      </c>
      <c r="BJ103" s="25" t="s">
        <v>83</v>
      </c>
      <c r="BK103" s="213">
        <f t="shared" ref="BK103:BK134" si="19">ROUND(I103*H103,2)</f>
        <v>9387</v>
      </c>
      <c r="BL103" s="25" t="s">
        <v>570</v>
      </c>
      <c r="BM103" s="25" t="s">
        <v>3957</v>
      </c>
    </row>
    <row r="104" spans="2:65" s="1" customFormat="1" ht="16.5" customHeight="1">
      <c r="B104" s="42"/>
      <c r="C104" s="202" t="s">
        <v>137</v>
      </c>
      <c r="D104" s="202" t="s">
        <v>212</v>
      </c>
      <c r="E104" s="203" t="s">
        <v>2760</v>
      </c>
      <c r="F104" s="204" t="s">
        <v>2761</v>
      </c>
      <c r="G104" s="205" t="s">
        <v>295</v>
      </c>
      <c r="H104" s="206">
        <v>930</v>
      </c>
      <c r="I104" s="207">
        <v>24.1</v>
      </c>
      <c r="J104" s="208">
        <f t="shared" si="10"/>
        <v>22413</v>
      </c>
      <c r="K104" s="204" t="s">
        <v>24</v>
      </c>
      <c r="L104" s="62"/>
      <c r="M104" s="209" t="s">
        <v>24</v>
      </c>
      <c r="N104" s="210" t="s">
        <v>49</v>
      </c>
      <c r="O104" s="43"/>
      <c r="P104" s="211">
        <f t="shared" si="11"/>
        <v>0</v>
      </c>
      <c r="Q104" s="211">
        <v>0</v>
      </c>
      <c r="R104" s="211">
        <f t="shared" si="12"/>
        <v>0</v>
      </c>
      <c r="S104" s="211">
        <v>0</v>
      </c>
      <c r="T104" s="212">
        <f t="shared" si="13"/>
        <v>0</v>
      </c>
      <c r="AR104" s="25" t="s">
        <v>570</v>
      </c>
      <c r="AT104" s="25" t="s">
        <v>212</v>
      </c>
      <c r="AU104" s="25" t="s">
        <v>87</v>
      </c>
      <c r="AY104" s="25" t="s">
        <v>210</v>
      </c>
      <c r="BE104" s="213">
        <f t="shared" si="14"/>
        <v>22413</v>
      </c>
      <c r="BF104" s="213">
        <f t="shared" si="15"/>
        <v>0</v>
      </c>
      <c r="BG104" s="213">
        <f t="shared" si="16"/>
        <v>0</v>
      </c>
      <c r="BH104" s="213">
        <f t="shared" si="17"/>
        <v>0</v>
      </c>
      <c r="BI104" s="213">
        <f t="shared" si="18"/>
        <v>0</v>
      </c>
      <c r="BJ104" s="25" t="s">
        <v>83</v>
      </c>
      <c r="BK104" s="213">
        <f t="shared" si="19"/>
        <v>22413</v>
      </c>
      <c r="BL104" s="25" t="s">
        <v>570</v>
      </c>
      <c r="BM104" s="25" t="s">
        <v>3958</v>
      </c>
    </row>
    <row r="105" spans="2:65" s="1" customFormat="1" ht="16.5" customHeight="1">
      <c r="B105" s="42"/>
      <c r="C105" s="202" t="s">
        <v>10</v>
      </c>
      <c r="D105" s="202" t="s">
        <v>212</v>
      </c>
      <c r="E105" s="203" t="s">
        <v>3959</v>
      </c>
      <c r="F105" s="204" t="s">
        <v>3960</v>
      </c>
      <c r="G105" s="205" t="s">
        <v>295</v>
      </c>
      <c r="H105" s="206">
        <v>30</v>
      </c>
      <c r="I105" s="207">
        <v>490.1</v>
      </c>
      <c r="J105" s="208">
        <f t="shared" si="10"/>
        <v>14703</v>
      </c>
      <c r="K105" s="204" t="s">
        <v>24</v>
      </c>
      <c r="L105" s="62"/>
      <c r="M105" s="209" t="s">
        <v>24</v>
      </c>
      <c r="N105" s="210" t="s">
        <v>49</v>
      </c>
      <c r="O105" s="43"/>
      <c r="P105" s="211">
        <f t="shared" si="11"/>
        <v>0</v>
      </c>
      <c r="Q105" s="211">
        <v>0</v>
      </c>
      <c r="R105" s="211">
        <f t="shared" si="12"/>
        <v>0</v>
      </c>
      <c r="S105" s="211">
        <v>0</v>
      </c>
      <c r="T105" s="212">
        <f t="shared" si="13"/>
        <v>0</v>
      </c>
      <c r="AR105" s="25" t="s">
        <v>570</v>
      </c>
      <c r="AT105" s="25" t="s">
        <v>212</v>
      </c>
      <c r="AU105" s="25" t="s">
        <v>87</v>
      </c>
      <c r="AY105" s="25" t="s">
        <v>210</v>
      </c>
      <c r="BE105" s="213">
        <f t="shared" si="14"/>
        <v>14703</v>
      </c>
      <c r="BF105" s="213">
        <f t="shared" si="15"/>
        <v>0</v>
      </c>
      <c r="BG105" s="213">
        <f t="shared" si="16"/>
        <v>0</v>
      </c>
      <c r="BH105" s="213">
        <f t="shared" si="17"/>
        <v>0</v>
      </c>
      <c r="BI105" s="213">
        <f t="shared" si="18"/>
        <v>0</v>
      </c>
      <c r="BJ105" s="25" t="s">
        <v>83</v>
      </c>
      <c r="BK105" s="213">
        <f t="shared" si="19"/>
        <v>14703</v>
      </c>
      <c r="BL105" s="25" t="s">
        <v>570</v>
      </c>
      <c r="BM105" s="25" t="s">
        <v>3961</v>
      </c>
    </row>
    <row r="106" spans="2:65" s="1" customFormat="1" ht="16.5" customHeight="1">
      <c r="B106" s="42"/>
      <c r="C106" s="202" t="s">
        <v>142</v>
      </c>
      <c r="D106" s="202" t="s">
        <v>212</v>
      </c>
      <c r="E106" s="203" t="s">
        <v>3962</v>
      </c>
      <c r="F106" s="204" t="s">
        <v>3963</v>
      </c>
      <c r="G106" s="205" t="s">
        <v>295</v>
      </c>
      <c r="H106" s="206">
        <v>170</v>
      </c>
      <c r="I106" s="207">
        <v>35.299999999999997</v>
      </c>
      <c r="J106" s="208">
        <f t="shared" si="10"/>
        <v>6001</v>
      </c>
      <c r="K106" s="204" t="s">
        <v>24</v>
      </c>
      <c r="L106" s="62"/>
      <c r="M106" s="209" t="s">
        <v>24</v>
      </c>
      <c r="N106" s="210" t="s">
        <v>49</v>
      </c>
      <c r="O106" s="43"/>
      <c r="P106" s="211">
        <f t="shared" si="11"/>
        <v>0</v>
      </c>
      <c r="Q106" s="211">
        <v>0</v>
      </c>
      <c r="R106" s="211">
        <f t="shared" si="12"/>
        <v>0</v>
      </c>
      <c r="S106" s="211">
        <v>0</v>
      </c>
      <c r="T106" s="212">
        <f t="shared" si="13"/>
        <v>0</v>
      </c>
      <c r="AR106" s="25" t="s">
        <v>570</v>
      </c>
      <c r="AT106" s="25" t="s">
        <v>212</v>
      </c>
      <c r="AU106" s="25" t="s">
        <v>87</v>
      </c>
      <c r="AY106" s="25" t="s">
        <v>210</v>
      </c>
      <c r="BE106" s="213">
        <f t="shared" si="14"/>
        <v>6001</v>
      </c>
      <c r="BF106" s="213">
        <f t="shared" si="15"/>
        <v>0</v>
      </c>
      <c r="BG106" s="213">
        <f t="shared" si="16"/>
        <v>0</v>
      </c>
      <c r="BH106" s="213">
        <f t="shared" si="17"/>
        <v>0</v>
      </c>
      <c r="BI106" s="213">
        <f t="shared" si="18"/>
        <v>0</v>
      </c>
      <c r="BJ106" s="25" t="s">
        <v>83</v>
      </c>
      <c r="BK106" s="213">
        <f t="shared" si="19"/>
        <v>6001</v>
      </c>
      <c r="BL106" s="25" t="s">
        <v>570</v>
      </c>
      <c r="BM106" s="25" t="s">
        <v>3964</v>
      </c>
    </row>
    <row r="107" spans="2:65" s="1" customFormat="1" ht="16.5" customHeight="1">
      <c r="B107" s="42"/>
      <c r="C107" s="202" t="s">
        <v>145</v>
      </c>
      <c r="D107" s="202" t="s">
        <v>212</v>
      </c>
      <c r="E107" s="203" t="s">
        <v>2763</v>
      </c>
      <c r="F107" s="204" t="s">
        <v>2764</v>
      </c>
      <c r="G107" s="205" t="s">
        <v>295</v>
      </c>
      <c r="H107" s="206">
        <v>330</v>
      </c>
      <c r="I107" s="207">
        <v>122.4</v>
      </c>
      <c r="J107" s="208">
        <f t="shared" si="10"/>
        <v>40392</v>
      </c>
      <c r="K107" s="204" t="s">
        <v>24</v>
      </c>
      <c r="L107" s="62"/>
      <c r="M107" s="209" t="s">
        <v>24</v>
      </c>
      <c r="N107" s="210" t="s">
        <v>49</v>
      </c>
      <c r="O107" s="43"/>
      <c r="P107" s="211">
        <f t="shared" si="11"/>
        <v>0</v>
      </c>
      <c r="Q107" s="211">
        <v>0</v>
      </c>
      <c r="R107" s="211">
        <f t="shared" si="12"/>
        <v>0</v>
      </c>
      <c r="S107" s="211">
        <v>0</v>
      </c>
      <c r="T107" s="212">
        <f t="shared" si="13"/>
        <v>0</v>
      </c>
      <c r="AR107" s="25" t="s">
        <v>570</v>
      </c>
      <c r="AT107" s="25" t="s">
        <v>212</v>
      </c>
      <c r="AU107" s="25" t="s">
        <v>87</v>
      </c>
      <c r="AY107" s="25" t="s">
        <v>210</v>
      </c>
      <c r="BE107" s="213">
        <f t="shared" si="14"/>
        <v>40392</v>
      </c>
      <c r="BF107" s="213">
        <f t="shared" si="15"/>
        <v>0</v>
      </c>
      <c r="BG107" s="213">
        <f t="shared" si="16"/>
        <v>0</v>
      </c>
      <c r="BH107" s="213">
        <f t="shared" si="17"/>
        <v>0</v>
      </c>
      <c r="BI107" s="213">
        <f t="shared" si="18"/>
        <v>0</v>
      </c>
      <c r="BJ107" s="25" t="s">
        <v>83</v>
      </c>
      <c r="BK107" s="213">
        <f t="shared" si="19"/>
        <v>40392</v>
      </c>
      <c r="BL107" s="25" t="s">
        <v>570</v>
      </c>
      <c r="BM107" s="25" t="s">
        <v>3965</v>
      </c>
    </row>
    <row r="108" spans="2:65" s="1" customFormat="1" ht="16.5" customHeight="1">
      <c r="B108" s="42"/>
      <c r="C108" s="202" t="s">
        <v>311</v>
      </c>
      <c r="D108" s="202" t="s">
        <v>212</v>
      </c>
      <c r="E108" s="203" t="s">
        <v>3966</v>
      </c>
      <c r="F108" s="204" t="s">
        <v>3967</v>
      </c>
      <c r="G108" s="205" t="s">
        <v>295</v>
      </c>
      <c r="H108" s="206">
        <v>40</v>
      </c>
      <c r="I108" s="207">
        <v>67.400000000000006</v>
      </c>
      <c r="J108" s="208">
        <f t="shared" si="10"/>
        <v>2696</v>
      </c>
      <c r="K108" s="204" t="s">
        <v>24</v>
      </c>
      <c r="L108" s="62"/>
      <c r="M108" s="209" t="s">
        <v>24</v>
      </c>
      <c r="N108" s="210" t="s">
        <v>49</v>
      </c>
      <c r="O108" s="43"/>
      <c r="P108" s="211">
        <f t="shared" si="11"/>
        <v>0</v>
      </c>
      <c r="Q108" s="211">
        <v>0</v>
      </c>
      <c r="R108" s="211">
        <f t="shared" si="12"/>
        <v>0</v>
      </c>
      <c r="S108" s="211">
        <v>0</v>
      </c>
      <c r="T108" s="212">
        <f t="shared" si="13"/>
        <v>0</v>
      </c>
      <c r="AR108" s="25" t="s">
        <v>570</v>
      </c>
      <c r="AT108" s="25" t="s">
        <v>212</v>
      </c>
      <c r="AU108" s="25" t="s">
        <v>87</v>
      </c>
      <c r="AY108" s="25" t="s">
        <v>210</v>
      </c>
      <c r="BE108" s="213">
        <f t="shared" si="14"/>
        <v>2696</v>
      </c>
      <c r="BF108" s="213">
        <f t="shared" si="15"/>
        <v>0</v>
      </c>
      <c r="BG108" s="213">
        <f t="shared" si="16"/>
        <v>0</v>
      </c>
      <c r="BH108" s="213">
        <f t="shared" si="17"/>
        <v>0</v>
      </c>
      <c r="BI108" s="213">
        <f t="shared" si="18"/>
        <v>0</v>
      </c>
      <c r="BJ108" s="25" t="s">
        <v>83</v>
      </c>
      <c r="BK108" s="213">
        <f t="shared" si="19"/>
        <v>2696</v>
      </c>
      <c r="BL108" s="25" t="s">
        <v>570</v>
      </c>
      <c r="BM108" s="25" t="s">
        <v>3968</v>
      </c>
    </row>
    <row r="109" spans="2:65" s="1" customFormat="1" ht="16.5" customHeight="1">
      <c r="B109" s="42"/>
      <c r="C109" s="202" t="s">
        <v>316</v>
      </c>
      <c r="D109" s="202" t="s">
        <v>212</v>
      </c>
      <c r="E109" s="203" t="s">
        <v>3969</v>
      </c>
      <c r="F109" s="204" t="s">
        <v>3970</v>
      </c>
      <c r="G109" s="205" t="s">
        <v>295</v>
      </c>
      <c r="H109" s="206">
        <v>360</v>
      </c>
      <c r="I109" s="207">
        <v>15</v>
      </c>
      <c r="J109" s="208">
        <f t="shared" si="10"/>
        <v>5400</v>
      </c>
      <c r="K109" s="204" t="s">
        <v>24</v>
      </c>
      <c r="L109" s="62"/>
      <c r="M109" s="209" t="s">
        <v>24</v>
      </c>
      <c r="N109" s="210" t="s">
        <v>49</v>
      </c>
      <c r="O109" s="43"/>
      <c r="P109" s="211">
        <f t="shared" si="11"/>
        <v>0</v>
      </c>
      <c r="Q109" s="211">
        <v>0</v>
      </c>
      <c r="R109" s="211">
        <f t="shared" si="12"/>
        <v>0</v>
      </c>
      <c r="S109" s="211">
        <v>0</v>
      </c>
      <c r="T109" s="212">
        <f t="shared" si="13"/>
        <v>0</v>
      </c>
      <c r="AR109" s="25" t="s">
        <v>570</v>
      </c>
      <c r="AT109" s="25" t="s">
        <v>212</v>
      </c>
      <c r="AU109" s="25" t="s">
        <v>87</v>
      </c>
      <c r="AY109" s="25" t="s">
        <v>210</v>
      </c>
      <c r="BE109" s="213">
        <f t="shared" si="14"/>
        <v>5400</v>
      </c>
      <c r="BF109" s="213">
        <f t="shared" si="15"/>
        <v>0</v>
      </c>
      <c r="BG109" s="213">
        <f t="shared" si="16"/>
        <v>0</v>
      </c>
      <c r="BH109" s="213">
        <f t="shared" si="17"/>
        <v>0</v>
      </c>
      <c r="BI109" s="213">
        <f t="shared" si="18"/>
        <v>0</v>
      </c>
      <c r="BJ109" s="25" t="s">
        <v>83</v>
      </c>
      <c r="BK109" s="213">
        <f t="shared" si="19"/>
        <v>5400</v>
      </c>
      <c r="BL109" s="25" t="s">
        <v>570</v>
      </c>
      <c r="BM109" s="25" t="s">
        <v>3971</v>
      </c>
    </row>
    <row r="110" spans="2:65" s="1" customFormat="1" ht="16.5" customHeight="1">
      <c r="B110" s="42"/>
      <c r="C110" s="202" t="s">
        <v>322</v>
      </c>
      <c r="D110" s="202" t="s">
        <v>212</v>
      </c>
      <c r="E110" s="203" t="s">
        <v>2769</v>
      </c>
      <c r="F110" s="204" t="s">
        <v>2770</v>
      </c>
      <c r="G110" s="205" t="s">
        <v>295</v>
      </c>
      <c r="H110" s="206">
        <v>220</v>
      </c>
      <c r="I110" s="207">
        <v>43.9</v>
      </c>
      <c r="J110" s="208">
        <f t="shared" si="10"/>
        <v>9658</v>
      </c>
      <c r="K110" s="204" t="s">
        <v>24</v>
      </c>
      <c r="L110" s="62"/>
      <c r="M110" s="209" t="s">
        <v>24</v>
      </c>
      <c r="N110" s="210" t="s">
        <v>49</v>
      </c>
      <c r="O110" s="43"/>
      <c r="P110" s="211">
        <f t="shared" si="11"/>
        <v>0</v>
      </c>
      <c r="Q110" s="211">
        <v>0</v>
      </c>
      <c r="R110" s="211">
        <f t="shared" si="12"/>
        <v>0</v>
      </c>
      <c r="S110" s="211">
        <v>0</v>
      </c>
      <c r="T110" s="212">
        <f t="shared" si="13"/>
        <v>0</v>
      </c>
      <c r="AR110" s="25" t="s">
        <v>570</v>
      </c>
      <c r="AT110" s="25" t="s">
        <v>212</v>
      </c>
      <c r="AU110" s="25" t="s">
        <v>87</v>
      </c>
      <c r="AY110" s="25" t="s">
        <v>210</v>
      </c>
      <c r="BE110" s="213">
        <f t="shared" si="14"/>
        <v>9658</v>
      </c>
      <c r="BF110" s="213">
        <f t="shared" si="15"/>
        <v>0</v>
      </c>
      <c r="BG110" s="213">
        <f t="shared" si="16"/>
        <v>0</v>
      </c>
      <c r="BH110" s="213">
        <f t="shared" si="17"/>
        <v>0</v>
      </c>
      <c r="BI110" s="213">
        <f t="shared" si="18"/>
        <v>0</v>
      </c>
      <c r="BJ110" s="25" t="s">
        <v>83</v>
      </c>
      <c r="BK110" s="213">
        <f t="shared" si="19"/>
        <v>9658</v>
      </c>
      <c r="BL110" s="25" t="s">
        <v>570</v>
      </c>
      <c r="BM110" s="25" t="s">
        <v>3972</v>
      </c>
    </row>
    <row r="111" spans="2:65" s="1" customFormat="1" ht="16.5" customHeight="1">
      <c r="B111" s="42"/>
      <c r="C111" s="202" t="s">
        <v>9</v>
      </c>
      <c r="D111" s="202" t="s">
        <v>212</v>
      </c>
      <c r="E111" s="203" t="s">
        <v>3973</v>
      </c>
      <c r="F111" s="204" t="s">
        <v>3974</v>
      </c>
      <c r="G111" s="205" t="s">
        <v>862</v>
      </c>
      <c r="H111" s="206">
        <v>3</v>
      </c>
      <c r="I111" s="207">
        <v>22.5</v>
      </c>
      <c r="J111" s="208">
        <f t="shared" si="10"/>
        <v>67.5</v>
      </c>
      <c r="K111" s="204" t="s">
        <v>24</v>
      </c>
      <c r="L111" s="62"/>
      <c r="M111" s="209" t="s">
        <v>24</v>
      </c>
      <c r="N111" s="210" t="s">
        <v>49</v>
      </c>
      <c r="O111" s="43"/>
      <c r="P111" s="211">
        <f t="shared" si="11"/>
        <v>0</v>
      </c>
      <c r="Q111" s="211">
        <v>0</v>
      </c>
      <c r="R111" s="211">
        <f t="shared" si="12"/>
        <v>0</v>
      </c>
      <c r="S111" s="211">
        <v>0</v>
      </c>
      <c r="T111" s="212">
        <f t="shared" si="13"/>
        <v>0</v>
      </c>
      <c r="AR111" s="25" t="s">
        <v>570</v>
      </c>
      <c r="AT111" s="25" t="s">
        <v>212</v>
      </c>
      <c r="AU111" s="25" t="s">
        <v>87</v>
      </c>
      <c r="AY111" s="25" t="s">
        <v>210</v>
      </c>
      <c r="BE111" s="213">
        <f t="shared" si="14"/>
        <v>67.5</v>
      </c>
      <c r="BF111" s="213">
        <f t="shared" si="15"/>
        <v>0</v>
      </c>
      <c r="BG111" s="213">
        <f t="shared" si="16"/>
        <v>0</v>
      </c>
      <c r="BH111" s="213">
        <f t="shared" si="17"/>
        <v>0</v>
      </c>
      <c r="BI111" s="213">
        <f t="shared" si="18"/>
        <v>0</v>
      </c>
      <c r="BJ111" s="25" t="s">
        <v>83</v>
      </c>
      <c r="BK111" s="213">
        <f t="shared" si="19"/>
        <v>67.5</v>
      </c>
      <c r="BL111" s="25" t="s">
        <v>570</v>
      </c>
      <c r="BM111" s="25" t="s">
        <v>3975</v>
      </c>
    </row>
    <row r="112" spans="2:65" s="1" customFormat="1" ht="16.5" customHeight="1">
      <c r="B112" s="42"/>
      <c r="C112" s="202" t="s">
        <v>334</v>
      </c>
      <c r="D112" s="202" t="s">
        <v>212</v>
      </c>
      <c r="E112" s="203" t="s">
        <v>3976</v>
      </c>
      <c r="F112" s="204" t="s">
        <v>3977</v>
      </c>
      <c r="G112" s="205" t="s">
        <v>862</v>
      </c>
      <c r="H112" s="206">
        <v>9</v>
      </c>
      <c r="I112" s="207">
        <v>37.5</v>
      </c>
      <c r="J112" s="208">
        <f t="shared" si="10"/>
        <v>337.5</v>
      </c>
      <c r="K112" s="204" t="s">
        <v>24</v>
      </c>
      <c r="L112" s="62"/>
      <c r="M112" s="209" t="s">
        <v>24</v>
      </c>
      <c r="N112" s="210" t="s">
        <v>49</v>
      </c>
      <c r="O112" s="43"/>
      <c r="P112" s="211">
        <f t="shared" si="11"/>
        <v>0</v>
      </c>
      <c r="Q112" s="211">
        <v>0</v>
      </c>
      <c r="R112" s="211">
        <f t="shared" si="12"/>
        <v>0</v>
      </c>
      <c r="S112" s="211">
        <v>0</v>
      </c>
      <c r="T112" s="212">
        <f t="shared" si="13"/>
        <v>0</v>
      </c>
      <c r="AR112" s="25" t="s">
        <v>570</v>
      </c>
      <c r="AT112" s="25" t="s">
        <v>212</v>
      </c>
      <c r="AU112" s="25" t="s">
        <v>87</v>
      </c>
      <c r="AY112" s="25" t="s">
        <v>210</v>
      </c>
      <c r="BE112" s="213">
        <f t="shared" si="14"/>
        <v>337.5</v>
      </c>
      <c r="BF112" s="213">
        <f t="shared" si="15"/>
        <v>0</v>
      </c>
      <c r="BG112" s="213">
        <f t="shared" si="16"/>
        <v>0</v>
      </c>
      <c r="BH112" s="213">
        <f t="shared" si="17"/>
        <v>0</v>
      </c>
      <c r="BI112" s="213">
        <f t="shared" si="18"/>
        <v>0</v>
      </c>
      <c r="BJ112" s="25" t="s">
        <v>83</v>
      </c>
      <c r="BK112" s="213">
        <f t="shared" si="19"/>
        <v>337.5</v>
      </c>
      <c r="BL112" s="25" t="s">
        <v>570</v>
      </c>
      <c r="BM112" s="25" t="s">
        <v>3978</v>
      </c>
    </row>
    <row r="113" spans="2:65" s="1" customFormat="1" ht="16.5" customHeight="1">
      <c r="B113" s="42"/>
      <c r="C113" s="202" t="s">
        <v>340</v>
      </c>
      <c r="D113" s="202" t="s">
        <v>212</v>
      </c>
      <c r="E113" s="203" t="s">
        <v>2775</v>
      </c>
      <c r="F113" s="204" t="s">
        <v>2776</v>
      </c>
      <c r="G113" s="205" t="s">
        <v>862</v>
      </c>
      <c r="H113" s="206">
        <v>150</v>
      </c>
      <c r="I113" s="207">
        <v>3.75</v>
      </c>
      <c r="J113" s="208">
        <f t="shared" si="10"/>
        <v>562.5</v>
      </c>
      <c r="K113" s="204" t="s">
        <v>24</v>
      </c>
      <c r="L113" s="62"/>
      <c r="M113" s="209" t="s">
        <v>24</v>
      </c>
      <c r="N113" s="210" t="s">
        <v>49</v>
      </c>
      <c r="O113" s="43"/>
      <c r="P113" s="211">
        <f t="shared" si="11"/>
        <v>0</v>
      </c>
      <c r="Q113" s="211">
        <v>0</v>
      </c>
      <c r="R113" s="211">
        <f t="shared" si="12"/>
        <v>0</v>
      </c>
      <c r="S113" s="211">
        <v>0</v>
      </c>
      <c r="T113" s="212">
        <f t="shared" si="13"/>
        <v>0</v>
      </c>
      <c r="AR113" s="25" t="s">
        <v>570</v>
      </c>
      <c r="AT113" s="25" t="s">
        <v>212</v>
      </c>
      <c r="AU113" s="25" t="s">
        <v>87</v>
      </c>
      <c r="AY113" s="25" t="s">
        <v>210</v>
      </c>
      <c r="BE113" s="213">
        <f t="shared" si="14"/>
        <v>562.5</v>
      </c>
      <c r="BF113" s="213">
        <f t="shared" si="15"/>
        <v>0</v>
      </c>
      <c r="BG113" s="213">
        <f t="shared" si="16"/>
        <v>0</v>
      </c>
      <c r="BH113" s="213">
        <f t="shared" si="17"/>
        <v>0</v>
      </c>
      <c r="BI113" s="213">
        <f t="shared" si="18"/>
        <v>0</v>
      </c>
      <c r="BJ113" s="25" t="s">
        <v>83</v>
      </c>
      <c r="BK113" s="213">
        <f t="shared" si="19"/>
        <v>562.5</v>
      </c>
      <c r="BL113" s="25" t="s">
        <v>570</v>
      </c>
      <c r="BM113" s="25" t="s">
        <v>3979</v>
      </c>
    </row>
    <row r="114" spans="2:65" s="1" customFormat="1" ht="16.5" customHeight="1">
      <c r="B114" s="42"/>
      <c r="C114" s="202" t="s">
        <v>345</v>
      </c>
      <c r="D114" s="202" t="s">
        <v>212</v>
      </c>
      <c r="E114" s="203" t="s">
        <v>2778</v>
      </c>
      <c r="F114" s="204" t="s">
        <v>2779</v>
      </c>
      <c r="G114" s="205" t="s">
        <v>862</v>
      </c>
      <c r="H114" s="206">
        <v>150</v>
      </c>
      <c r="I114" s="207">
        <v>4.3899999999999997</v>
      </c>
      <c r="J114" s="208">
        <f t="shared" si="10"/>
        <v>658.5</v>
      </c>
      <c r="K114" s="204" t="s">
        <v>24</v>
      </c>
      <c r="L114" s="62"/>
      <c r="M114" s="209" t="s">
        <v>24</v>
      </c>
      <c r="N114" s="210" t="s">
        <v>49</v>
      </c>
      <c r="O114" s="43"/>
      <c r="P114" s="211">
        <f t="shared" si="11"/>
        <v>0</v>
      </c>
      <c r="Q114" s="211">
        <v>0</v>
      </c>
      <c r="R114" s="211">
        <f t="shared" si="12"/>
        <v>0</v>
      </c>
      <c r="S114" s="211">
        <v>0</v>
      </c>
      <c r="T114" s="212">
        <f t="shared" si="13"/>
        <v>0</v>
      </c>
      <c r="AR114" s="25" t="s">
        <v>570</v>
      </c>
      <c r="AT114" s="25" t="s">
        <v>212</v>
      </c>
      <c r="AU114" s="25" t="s">
        <v>87</v>
      </c>
      <c r="AY114" s="25" t="s">
        <v>210</v>
      </c>
      <c r="BE114" s="213">
        <f t="shared" si="14"/>
        <v>658.5</v>
      </c>
      <c r="BF114" s="213">
        <f t="shared" si="15"/>
        <v>0</v>
      </c>
      <c r="BG114" s="213">
        <f t="shared" si="16"/>
        <v>0</v>
      </c>
      <c r="BH114" s="213">
        <f t="shared" si="17"/>
        <v>0</v>
      </c>
      <c r="BI114" s="213">
        <f t="shared" si="18"/>
        <v>0</v>
      </c>
      <c r="BJ114" s="25" t="s">
        <v>83</v>
      </c>
      <c r="BK114" s="213">
        <f t="shared" si="19"/>
        <v>658.5</v>
      </c>
      <c r="BL114" s="25" t="s">
        <v>570</v>
      </c>
      <c r="BM114" s="25" t="s">
        <v>3980</v>
      </c>
    </row>
    <row r="115" spans="2:65" s="1" customFormat="1" ht="16.5" customHeight="1">
      <c r="B115" s="42"/>
      <c r="C115" s="202" t="s">
        <v>351</v>
      </c>
      <c r="D115" s="202" t="s">
        <v>212</v>
      </c>
      <c r="E115" s="203" t="s">
        <v>1548</v>
      </c>
      <c r="F115" s="204" t="s">
        <v>2875</v>
      </c>
      <c r="G115" s="205" t="s">
        <v>862</v>
      </c>
      <c r="H115" s="206">
        <v>12</v>
      </c>
      <c r="I115" s="207">
        <v>69.599999999999994</v>
      </c>
      <c r="J115" s="208">
        <f t="shared" si="10"/>
        <v>835.2</v>
      </c>
      <c r="K115" s="204" t="s">
        <v>24</v>
      </c>
      <c r="L115" s="62"/>
      <c r="M115" s="209" t="s">
        <v>24</v>
      </c>
      <c r="N115" s="210" t="s">
        <v>49</v>
      </c>
      <c r="O115" s="43"/>
      <c r="P115" s="211">
        <f t="shared" si="11"/>
        <v>0</v>
      </c>
      <c r="Q115" s="211">
        <v>0</v>
      </c>
      <c r="R115" s="211">
        <f t="shared" si="12"/>
        <v>0</v>
      </c>
      <c r="S115" s="211">
        <v>0</v>
      </c>
      <c r="T115" s="212">
        <f t="shared" si="13"/>
        <v>0</v>
      </c>
      <c r="AR115" s="25" t="s">
        <v>570</v>
      </c>
      <c r="AT115" s="25" t="s">
        <v>212</v>
      </c>
      <c r="AU115" s="25" t="s">
        <v>87</v>
      </c>
      <c r="AY115" s="25" t="s">
        <v>210</v>
      </c>
      <c r="BE115" s="213">
        <f t="shared" si="14"/>
        <v>835.2</v>
      </c>
      <c r="BF115" s="213">
        <f t="shared" si="15"/>
        <v>0</v>
      </c>
      <c r="BG115" s="213">
        <f t="shared" si="16"/>
        <v>0</v>
      </c>
      <c r="BH115" s="213">
        <f t="shared" si="17"/>
        <v>0</v>
      </c>
      <c r="BI115" s="213">
        <f t="shared" si="18"/>
        <v>0</v>
      </c>
      <c r="BJ115" s="25" t="s">
        <v>83</v>
      </c>
      <c r="BK115" s="213">
        <f t="shared" si="19"/>
        <v>835.2</v>
      </c>
      <c r="BL115" s="25" t="s">
        <v>570</v>
      </c>
      <c r="BM115" s="25" t="s">
        <v>3981</v>
      </c>
    </row>
    <row r="116" spans="2:65" s="1" customFormat="1" ht="16.5" customHeight="1">
      <c r="B116" s="42"/>
      <c r="C116" s="202" t="s">
        <v>357</v>
      </c>
      <c r="D116" s="202" t="s">
        <v>212</v>
      </c>
      <c r="E116" s="203" t="s">
        <v>1552</v>
      </c>
      <c r="F116" s="204" t="s">
        <v>3982</v>
      </c>
      <c r="G116" s="205" t="s">
        <v>862</v>
      </c>
      <c r="H116" s="206">
        <v>345</v>
      </c>
      <c r="I116" s="207">
        <v>5.35</v>
      </c>
      <c r="J116" s="208">
        <f t="shared" si="10"/>
        <v>1845.75</v>
      </c>
      <c r="K116" s="204" t="s">
        <v>24</v>
      </c>
      <c r="L116" s="62"/>
      <c r="M116" s="209" t="s">
        <v>24</v>
      </c>
      <c r="N116" s="210" t="s">
        <v>49</v>
      </c>
      <c r="O116" s="43"/>
      <c r="P116" s="211">
        <f t="shared" si="11"/>
        <v>0</v>
      </c>
      <c r="Q116" s="211">
        <v>0</v>
      </c>
      <c r="R116" s="211">
        <f t="shared" si="12"/>
        <v>0</v>
      </c>
      <c r="S116" s="211">
        <v>0</v>
      </c>
      <c r="T116" s="212">
        <f t="shared" si="13"/>
        <v>0</v>
      </c>
      <c r="AR116" s="25" t="s">
        <v>570</v>
      </c>
      <c r="AT116" s="25" t="s">
        <v>212</v>
      </c>
      <c r="AU116" s="25" t="s">
        <v>87</v>
      </c>
      <c r="AY116" s="25" t="s">
        <v>210</v>
      </c>
      <c r="BE116" s="213">
        <f t="shared" si="14"/>
        <v>1845.75</v>
      </c>
      <c r="BF116" s="213">
        <f t="shared" si="15"/>
        <v>0</v>
      </c>
      <c r="BG116" s="213">
        <f t="shared" si="16"/>
        <v>0</v>
      </c>
      <c r="BH116" s="213">
        <f t="shared" si="17"/>
        <v>0</v>
      </c>
      <c r="BI116" s="213">
        <f t="shared" si="18"/>
        <v>0</v>
      </c>
      <c r="BJ116" s="25" t="s">
        <v>83</v>
      </c>
      <c r="BK116" s="213">
        <f t="shared" si="19"/>
        <v>1845.75</v>
      </c>
      <c r="BL116" s="25" t="s">
        <v>570</v>
      </c>
      <c r="BM116" s="25" t="s">
        <v>3983</v>
      </c>
    </row>
    <row r="117" spans="2:65" s="1" customFormat="1" ht="16.5" customHeight="1">
      <c r="B117" s="42"/>
      <c r="C117" s="202" t="s">
        <v>366</v>
      </c>
      <c r="D117" s="202" t="s">
        <v>212</v>
      </c>
      <c r="E117" s="203" t="s">
        <v>3984</v>
      </c>
      <c r="F117" s="204" t="s">
        <v>3985</v>
      </c>
      <c r="G117" s="205" t="s">
        <v>295</v>
      </c>
      <c r="H117" s="206">
        <v>90</v>
      </c>
      <c r="I117" s="207">
        <v>34.200000000000003</v>
      </c>
      <c r="J117" s="208">
        <f t="shared" si="10"/>
        <v>3078</v>
      </c>
      <c r="K117" s="204" t="s">
        <v>24</v>
      </c>
      <c r="L117" s="62"/>
      <c r="M117" s="209" t="s">
        <v>24</v>
      </c>
      <c r="N117" s="210" t="s">
        <v>49</v>
      </c>
      <c r="O117" s="43"/>
      <c r="P117" s="211">
        <f t="shared" si="11"/>
        <v>0</v>
      </c>
      <c r="Q117" s="211">
        <v>0</v>
      </c>
      <c r="R117" s="211">
        <f t="shared" si="12"/>
        <v>0</v>
      </c>
      <c r="S117" s="211">
        <v>0</v>
      </c>
      <c r="T117" s="212">
        <f t="shared" si="13"/>
        <v>0</v>
      </c>
      <c r="AR117" s="25" t="s">
        <v>570</v>
      </c>
      <c r="AT117" s="25" t="s">
        <v>212</v>
      </c>
      <c r="AU117" s="25" t="s">
        <v>87</v>
      </c>
      <c r="AY117" s="25" t="s">
        <v>210</v>
      </c>
      <c r="BE117" s="213">
        <f t="shared" si="14"/>
        <v>3078</v>
      </c>
      <c r="BF117" s="213">
        <f t="shared" si="15"/>
        <v>0</v>
      </c>
      <c r="BG117" s="213">
        <f t="shared" si="16"/>
        <v>0</v>
      </c>
      <c r="BH117" s="213">
        <f t="shared" si="17"/>
        <v>0</v>
      </c>
      <c r="BI117" s="213">
        <f t="shared" si="18"/>
        <v>0</v>
      </c>
      <c r="BJ117" s="25" t="s">
        <v>83</v>
      </c>
      <c r="BK117" s="213">
        <f t="shared" si="19"/>
        <v>3078</v>
      </c>
      <c r="BL117" s="25" t="s">
        <v>570</v>
      </c>
      <c r="BM117" s="25" t="s">
        <v>3986</v>
      </c>
    </row>
    <row r="118" spans="2:65" s="1" customFormat="1" ht="16.5" customHeight="1">
      <c r="B118" s="42"/>
      <c r="C118" s="202" t="s">
        <v>371</v>
      </c>
      <c r="D118" s="202" t="s">
        <v>212</v>
      </c>
      <c r="E118" s="203" t="s">
        <v>3987</v>
      </c>
      <c r="F118" s="204" t="s">
        <v>3988</v>
      </c>
      <c r="G118" s="205" t="s">
        <v>295</v>
      </c>
      <c r="H118" s="206">
        <v>50</v>
      </c>
      <c r="I118" s="207">
        <v>30.8</v>
      </c>
      <c r="J118" s="208">
        <f t="shared" si="10"/>
        <v>1540</v>
      </c>
      <c r="K118" s="204" t="s">
        <v>24</v>
      </c>
      <c r="L118" s="62"/>
      <c r="M118" s="209" t="s">
        <v>24</v>
      </c>
      <c r="N118" s="210" t="s">
        <v>49</v>
      </c>
      <c r="O118" s="43"/>
      <c r="P118" s="211">
        <f t="shared" si="11"/>
        <v>0</v>
      </c>
      <c r="Q118" s="211">
        <v>0</v>
      </c>
      <c r="R118" s="211">
        <f t="shared" si="12"/>
        <v>0</v>
      </c>
      <c r="S118" s="211">
        <v>0</v>
      </c>
      <c r="T118" s="212">
        <f t="shared" si="13"/>
        <v>0</v>
      </c>
      <c r="AR118" s="25" t="s">
        <v>570</v>
      </c>
      <c r="AT118" s="25" t="s">
        <v>212</v>
      </c>
      <c r="AU118" s="25" t="s">
        <v>87</v>
      </c>
      <c r="AY118" s="25" t="s">
        <v>210</v>
      </c>
      <c r="BE118" s="213">
        <f t="shared" si="14"/>
        <v>1540</v>
      </c>
      <c r="BF118" s="213">
        <f t="shared" si="15"/>
        <v>0</v>
      </c>
      <c r="BG118" s="213">
        <f t="shared" si="16"/>
        <v>0</v>
      </c>
      <c r="BH118" s="213">
        <f t="shared" si="17"/>
        <v>0</v>
      </c>
      <c r="BI118" s="213">
        <f t="shared" si="18"/>
        <v>0</v>
      </c>
      <c r="BJ118" s="25" t="s">
        <v>83</v>
      </c>
      <c r="BK118" s="213">
        <f t="shared" si="19"/>
        <v>1540</v>
      </c>
      <c r="BL118" s="25" t="s">
        <v>570</v>
      </c>
      <c r="BM118" s="25" t="s">
        <v>3989</v>
      </c>
    </row>
    <row r="119" spans="2:65" s="1" customFormat="1" ht="16.5" customHeight="1">
      <c r="B119" s="42"/>
      <c r="C119" s="202" t="s">
        <v>375</v>
      </c>
      <c r="D119" s="202" t="s">
        <v>212</v>
      </c>
      <c r="E119" s="203" t="s">
        <v>3990</v>
      </c>
      <c r="F119" s="204" t="s">
        <v>3991</v>
      </c>
      <c r="G119" s="205" t="s">
        <v>862</v>
      </c>
      <c r="H119" s="206">
        <v>4</v>
      </c>
      <c r="I119" s="207">
        <v>37.5</v>
      </c>
      <c r="J119" s="208">
        <f t="shared" si="10"/>
        <v>150</v>
      </c>
      <c r="K119" s="204" t="s">
        <v>24</v>
      </c>
      <c r="L119" s="62"/>
      <c r="M119" s="209" t="s">
        <v>24</v>
      </c>
      <c r="N119" s="210" t="s">
        <v>49</v>
      </c>
      <c r="O119" s="43"/>
      <c r="P119" s="211">
        <f t="shared" si="11"/>
        <v>0</v>
      </c>
      <c r="Q119" s="211">
        <v>0</v>
      </c>
      <c r="R119" s="211">
        <f t="shared" si="12"/>
        <v>0</v>
      </c>
      <c r="S119" s="211">
        <v>0</v>
      </c>
      <c r="T119" s="212">
        <f t="shared" si="13"/>
        <v>0</v>
      </c>
      <c r="AR119" s="25" t="s">
        <v>570</v>
      </c>
      <c r="AT119" s="25" t="s">
        <v>212</v>
      </c>
      <c r="AU119" s="25" t="s">
        <v>87</v>
      </c>
      <c r="AY119" s="25" t="s">
        <v>210</v>
      </c>
      <c r="BE119" s="213">
        <f t="shared" si="14"/>
        <v>150</v>
      </c>
      <c r="BF119" s="213">
        <f t="shared" si="15"/>
        <v>0</v>
      </c>
      <c r="BG119" s="213">
        <f t="shared" si="16"/>
        <v>0</v>
      </c>
      <c r="BH119" s="213">
        <f t="shared" si="17"/>
        <v>0</v>
      </c>
      <c r="BI119" s="213">
        <f t="shared" si="18"/>
        <v>0</v>
      </c>
      <c r="BJ119" s="25" t="s">
        <v>83</v>
      </c>
      <c r="BK119" s="213">
        <f t="shared" si="19"/>
        <v>150</v>
      </c>
      <c r="BL119" s="25" t="s">
        <v>570</v>
      </c>
      <c r="BM119" s="25" t="s">
        <v>3992</v>
      </c>
    </row>
    <row r="120" spans="2:65" s="1" customFormat="1" ht="16.5" customHeight="1">
      <c r="B120" s="42"/>
      <c r="C120" s="202" t="s">
        <v>380</v>
      </c>
      <c r="D120" s="202" t="s">
        <v>212</v>
      </c>
      <c r="E120" s="203" t="s">
        <v>3993</v>
      </c>
      <c r="F120" s="204" t="s">
        <v>3994</v>
      </c>
      <c r="G120" s="205" t="s">
        <v>862</v>
      </c>
      <c r="H120" s="206">
        <v>14</v>
      </c>
      <c r="I120" s="207">
        <v>23.5</v>
      </c>
      <c r="J120" s="208">
        <f t="shared" si="10"/>
        <v>329</v>
      </c>
      <c r="K120" s="204" t="s">
        <v>24</v>
      </c>
      <c r="L120" s="62"/>
      <c r="M120" s="209" t="s">
        <v>24</v>
      </c>
      <c r="N120" s="210" t="s">
        <v>49</v>
      </c>
      <c r="O120" s="43"/>
      <c r="P120" s="211">
        <f t="shared" si="11"/>
        <v>0</v>
      </c>
      <c r="Q120" s="211">
        <v>0</v>
      </c>
      <c r="R120" s="211">
        <f t="shared" si="12"/>
        <v>0</v>
      </c>
      <c r="S120" s="211">
        <v>0</v>
      </c>
      <c r="T120" s="212">
        <f t="shared" si="13"/>
        <v>0</v>
      </c>
      <c r="AR120" s="25" t="s">
        <v>570</v>
      </c>
      <c r="AT120" s="25" t="s">
        <v>212</v>
      </c>
      <c r="AU120" s="25" t="s">
        <v>87</v>
      </c>
      <c r="AY120" s="25" t="s">
        <v>210</v>
      </c>
      <c r="BE120" s="213">
        <f t="shared" si="14"/>
        <v>329</v>
      </c>
      <c r="BF120" s="213">
        <f t="shared" si="15"/>
        <v>0</v>
      </c>
      <c r="BG120" s="213">
        <f t="shared" si="16"/>
        <v>0</v>
      </c>
      <c r="BH120" s="213">
        <f t="shared" si="17"/>
        <v>0</v>
      </c>
      <c r="BI120" s="213">
        <f t="shared" si="18"/>
        <v>0</v>
      </c>
      <c r="BJ120" s="25" t="s">
        <v>83</v>
      </c>
      <c r="BK120" s="213">
        <f t="shared" si="19"/>
        <v>329</v>
      </c>
      <c r="BL120" s="25" t="s">
        <v>570</v>
      </c>
      <c r="BM120" s="25" t="s">
        <v>3995</v>
      </c>
    </row>
    <row r="121" spans="2:65" s="1" customFormat="1" ht="16.5" customHeight="1">
      <c r="B121" s="42"/>
      <c r="C121" s="202" t="s">
        <v>385</v>
      </c>
      <c r="D121" s="202" t="s">
        <v>212</v>
      </c>
      <c r="E121" s="203" t="s">
        <v>3996</v>
      </c>
      <c r="F121" s="204" t="s">
        <v>3997</v>
      </c>
      <c r="G121" s="205" t="s">
        <v>862</v>
      </c>
      <c r="H121" s="206">
        <v>5</v>
      </c>
      <c r="I121" s="207">
        <v>39.6</v>
      </c>
      <c r="J121" s="208">
        <f t="shared" si="10"/>
        <v>198</v>
      </c>
      <c r="K121" s="204" t="s">
        <v>24</v>
      </c>
      <c r="L121" s="62"/>
      <c r="M121" s="209" t="s">
        <v>24</v>
      </c>
      <c r="N121" s="210" t="s">
        <v>49</v>
      </c>
      <c r="O121" s="43"/>
      <c r="P121" s="211">
        <f t="shared" si="11"/>
        <v>0</v>
      </c>
      <c r="Q121" s="211">
        <v>0</v>
      </c>
      <c r="R121" s="211">
        <f t="shared" si="12"/>
        <v>0</v>
      </c>
      <c r="S121" s="211">
        <v>0</v>
      </c>
      <c r="T121" s="212">
        <f t="shared" si="13"/>
        <v>0</v>
      </c>
      <c r="AR121" s="25" t="s">
        <v>570</v>
      </c>
      <c r="AT121" s="25" t="s">
        <v>212</v>
      </c>
      <c r="AU121" s="25" t="s">
        <v>87</v>
      </c>
      <c r="AY121" s="25" t="s">
        <v>210</v>
      </c>
      <c r="BE121" s="213">
        <f t="shared" si="14"/>
        <v>198</v>
      </c>
      <c r="BF121" s="213">
        <f t="shared" si="15"/>
        <v>0</v>
      </c>
      <c r="BG121" s="213">
        <f t="shared" si="16"/>
        <v>0</v>
      </c>
      <c r="BH121" s="213">
        <f t="shared" si="17"/>
        <v>0</v>
      </c>
      <c r="BI121" s="213">
        <f t="shared" si="18"/>
        <v>0</v>
      </c>
      <c r="BJ121" s="25" t="s">
        <v>83</v>
      </c>
      <c r="BK121" s="213">
        <f t="shared" si="19"/>
        <v>198</v>
      </c>
      <c r="BL121" s="25" t="s">
        <v>570</v>
      </c>
      <c r="BM121" s="25" t="s">
        <v>3998</v>
      </c>
    </row>
    <row r="122" spans="2:65" s="1" customFormat="1" ht="16.5" customHeight="1">
      <c r="B122" s="42"/>
      <c r="C122" s="202" t="s">
        <v>397</v>
      </c>
      <c r="D122" s="202" t="s">
        <v>212</v>
      </c>
      <c r="E122" s="203" t="s">
        <v>3999</v>
      </c>
      <c r="F122" s="204" t="s">
        <v>4000</v>
      </c>
      <c r="G122" s="205" t="s">
        <v>862</v>
      </c>
      <c r="H122" s="206">
        <v>5</v>
      </c>
      <c r="I122" s="207">
        <v>39.6</v>
      </c>
      <c r="J122" s="208">
        <f t="shared" si="10"/>
        <v>198</v>
      </c>
      <c r="K122" s="204" t="s">
        <v>24</v>
      </c>
      <c r="L122" s="62"/>
      <c r="M122" s="209" t="s">
        <v>24</v>
      </c>
      <c r="N122" s="210" t="s">
        <v>49</v>
      </c>
      <c r="O122" s="43"/>
      <c r="P122" s="211">
        <f t="shared" si="11"/>
        <v>0</v>
      </c>
      <c r="Q122" s="211">
        <v>0</v>
      </c>
      <c r="R122" s="211">
        <f t="shared" si="12"/>
        <v>0</v>
      </c>
      <c r="S122" s="211">
        <v>0</v>
      </c>
      <c r="T122" s="212">
        <f t="shared" si="13"/>
        <v>0</v>
      </c>
      <c r="AR122" s="25" t="s">
        <v>570</v>
      </c>
      <c r="AT122" s="25" t="s">
        <v>212</v>
      </c>
      <c r="AU122" s="25" t="s">
        <v>87</v>
      </c>
      <c r="AY122" s="25" t="s">
        <v>210</v>
      </c>
      <c r="BE122" s="213">
        <f t="shared" si="14"/>
        <v>198</v>
      </c>
      <c r="BF122" s="213">
        <f t="shared" si="15"/>
        <v>0</v>
      </c>
      <c r="BG122" s="213">
        <f t="shared" si="16"/>
        <v>0</v>
      </c>
      <c r="BH122" s="213">
        <f t="shared" si="17"/>
        <v>0</v>
      </c>
      <c r="BI122" s="213">
        <f t="shared" si="18"/>
        <v>0</v>
      </c>
      <c r="BJ122" s="25" t="s">
        <v>83</v>
      </c>
      <c r="BK122" s="213">
        <f t="shared" si="19"/>
        <v>198</v>
      </c>
      <c r="BL122" s="25" t="s">
        <v>570</v>
      </c>
      <c r="BM122" s="25" t="s">
        <v>4001</v>
      </c>
    </row>
    <row r="123" spans="2:65" s="1" customFormat="1" ht="16.5" customHeight="1">
      <c r="B123" s="42"/>
      <c r="C123" s="202" t="s">
        <v>404</v>
      </c>
      <c r="D123" s="202" t="s">
        <v>212</v>
      </c>
      <c r="E123" s="203" t="s">
        <v>2878</v>
      </c>
      <c r="F123" s="204" t="s">
        <v>2879</v>
      </c>
      <c r="G123" s="205" t="s">
        <v>862</v>
      </c>
      <c r="H123" s="206">
        <v>24</v>
      </c>
      <c r="I123" s="207">
        <v>30</v>
      </c>
      <c r="J123" s="208">
        <f t="shared" si="10"/>
        <v>720</v>
      </c>
      <c r="K123" s="204" t="s">
        <v>24</v>
      </c>
      <c r="L123" s="62"/>
      <c r="M123" s="209" t="s">
        <v>24</v>
      </c>
      <c r="N123" s="210" t="s">
        <v>49</v>
      </c>
      <c r="O123" s="43"/>
      <c r="P123" s="211">
        <f t="shared" si="11"/>
        <v>0</v>
      </c>
      <c r="Q123" s="211">
        <v>0</v>
      </c>
      <c r="R123" s="211">
        <f t="shared" si="12"/>
        <v>0</v>
      </c>
      <c r="S123" s="211">
        <v>0</v>
      </c>
      <c r="T123" s="212">
        <f t="shared" si="13"/>
        <v>0</v>
      </c>
      <c r="AR123" s="25" t="s">
        <v>570</v>
      </c>
      <c r="AT123" s="25" t="s">
        <v>212</v>
      </c>
      <c r="AU123" s="25" t="s">
        <v>87</v>
      </c>
      <c r="AY123" s="25" t="s">
        <v>210</v>
      </c>
      <c r="BE123" s="213">
        <f t="shared" si="14"/>
        <v>720</v>
      </c>
      <c r="BF123" s="213">
        <f t="shared" si="15"/>
        <v>0</v>
      </c>
      <c r="BG123" s="213">
        <f t="shared" si="16"/>
        <v>0</v>
      </c>
      <c r="BH123" s="213">
        <f t="shared" si="17"/>
        <v>0</v>
      </c>
      <c r="BI123" s="213">
        <f t="shared" si="18"/>
        <v>0</v>
      </c>
      <c r="BJ123" s="25" t="s">
        <v>83</v>
      </c>
      <c r="BK123" s="213">
        <f t="shared" si="19"/>
        <v>720</v>
      </c>
      <c r="BL123" s="25" t="s">
        <v>570</v>
      </c>
      <c r="BM123" s="25" t="s">
        <v>4002</v>
      </c>
    </row>
    <row r="124" spans="2:65" s="1" customFormat="1" ht="16.5" customHeight="1">
      <c r="B124" s="42"/>
      <c r="C124" s="202" t="s">
        <v>411</v>
      </c>
      <c r="D124" s="202" t="s">
        <v>212</v>
      </c>
      <c r="E124" s="203" t="s">
        <v>2881</v>
      </c>
      <c r="F124" s="204" t="s">
        <v>2882</v>
      </c>
      <c r="G124" s="205" t="s">
        <v>862</v>
      </c>
      <c r="H124" s="206">
        <v>24</v>
      </c>
      <c r="I124" s="207">
        <v>34.200000000000003</v>
      </c>
      <c r="J124" s="208">
        <f t="shared" si="10"/>
        <v>820.8</v>
      </c>
      <c r="K124" s="204" t="s">
        <v>24</v>
      </c>
      <c r="L124" s="62"/>
      <c r="M124" s="209" t="s">
        <v>24</v>
      </c>
      <c r="N124" s="210" t="s">
        <v>49</v>
      </c>
      <c r="O124" s="43"/>
      <c r="P124" s="211">
        <f t="shared" si="11"/>
        <v>0</v>
      </c>
      <c r="Q124" s="211">
        <v>0</v>
      </c>
      <c r="R124" s="211">
        <f t="shared" si="12"/>
        <v>0</v>
      </c>
      <c r="S124" s="211">
        <v>0</v>
      </c>
      <c r="T124" s="212">
        <f t="shared" si="13"/>
        <v>0</v>
      </c>
      <c r="AR124" s="25" t="s">
        <v>570</v>
      </c>
      <c r="AT124" s="25" t="s">
        <v>212</v>
      </c>
      <c r="AU124" s="25" t="s">
        <v>87</v>
      </c>
      <c r="AY124" s="25" t="s">
        <v>210</v>
      </c>
      <c r="BE124" s="213">
        <f t="shared" si="14"/>
        <v>820.8</v>
      </c>
      <c r="BF124" s="213">
        <f t="shared" si="15"/>
        <v>0</v>
      </c>
      <c r="BG124" s="213">
        <f t="shared" si="16"/>
        <v>0</v>
      </c>
      <c r="BH124" s="213">
        <f t="shared" si="17"/>
        <v>0</v>
      </c>
      <c r="BI124" s="213">
        <f t="shared" si="18"/>
        <v>0</v>
      </c>
      <c r="BJ124" s="25" t="s">
        <v>83</v>
      </c>
      <c r="BK124" s="213">
        <f t="shared" si="19"/>
        <v>820.8</v>
      </c>
      <c r="BL124" s="25" t="s">
        <v>570</v>
      </c>
      <c r="BM124" s="25" t="s">
        <v>4003</v>
      </c>
    </row>
    <row r="125" spans="2:65" s="1" customFormat="1" ht="16.5" customHeight="1">
      <c r="B125" s="42"/>
      <c r="C125" s="202" t="s">
        <v>416</v>
      </c>
      <c r="D125" s="202" t="s">
        <v>212</v>
      </c>
      <c r="E125" s="203" t="s">
        <v>4004</v>
      </c>
      <c r="F125" s="204" t="s">
        <v>4005</v>
      </c>
      <c r="G125" s="205" t="s">
        <v>862</v>
      </c>
      <c r="H125" s="206">
        <v>5</v>
      </c>
      <c r="I125" s="207">
        <v>261.10000000000002</v>
      </c>
      <c r="J125" s="208">
        <f t="shared" si="10"/>
        <v>1305.5</v>
      </c>
      <c r="K125" s="204" t="s">
        <v>24</v>
      </c>
      <c r="L125" s="62"/>
      <c r="M125" s="209" t="s">
        <v>24</v>
      </c>
      <c r="N125" s="210" t="s">
        <v>49</v>
      </c>
      <c r="O125" s="43"/>
      <c r="P125" s="211">
        <f t="shared" si="11"/>
        <v>0</v>
      </c>
      <c r="Q125" s="211">
        <v>0</v>
      </c>
      <c r="R125" s="211">
        <f t="shared" si="12"/>
        <v>0</v>
      </c>
      <c r="S125" s="211">
        <v>0</v>
      </c>
      <c r="T125" s="212">
        <f t="shared" si="13"/>
        <v>0</v>
      </c>
      <c r="AR125" s="25" t="s">
        <v>570</v>
      </c>
      <c r="AT125" s="25" t="s">
        <v>212</v>
      </c>
      <c r="AU125" s="25" t="s">
        <v>87</v>
      </c>
      <c r="AY125" s="25" t="s">
        <v>210</v>
      </c>
      <c r="BE125" s="213">
        <f t="shared" si="14"/>
        <v>1305.5</v>
      </c>
      <c r="BF125" s="213">
        <f t="shared" si="15"/>
        <v>0</v>
      </c>
      <c r="BG125" s="213">
        <f t="shared" si="16"/>
        <v>0</v>
      </c>
      <c r="BH125" s="213">
        <f t="shared" si="17"/>
        <v>0</v>
      </c>
      <c r="BI125" s="213">
        <f t="shared" si="18"/>
        <v>0</v>
      </c>
      <c r="BJ125" s="25" t="s">
        <v>83</v>
      </c>
      <c r="BK125" s="213">
        <f t="shared" si="19"/>
        <v>1305.5</v>
      </c>
      <c r="BL125" s="25" t="s">
        <v>570</v>
      </c>
      <c r="BM125" s="25" t="s">
        <v>4006</v>
      </c>
    </row>
    <row r="126" spans="2:65" s="1" customFormat="1" ht="16.5" customHeight="1">
      <c r="B126" s="42"/>
      <c r="C126" s="202" t="s">
        <v>423</v>
      </c>
      <c r="D126" s="202" t="s">
        <v>212</v>
      </c>
      <c r="E126" s="203" t="s">
        <v>4007</v>
      </c>
      <c r="F126" s="204" t="s">
        <v>4008</v>
      </c>
      <c r="G126" s="205" t="s">
        <v>862</v>
      </c>
      <c r="H126" s="206">
        <v>40</v>
      </c>
      <c r="I126" s="207">
        <v>20.3</v>
      </c>
      <c r="J126" s="208">
        <f t="shared" si="10"/>
        <v>812</v>
      </c>
      <c r="K126" s="204" t="s">
        <v>24</v>
      </c>
      <c r="L126" s="62"/>
      <c r="M126" s="209" t="s">
        <v>24</v>
      </c>
      <c r="N126" s="210" t="s">
        <v>49</v>
      </c>
      <c r="O126" s="43"/>
      <c r="P126" s="211">
        <f t="shared" si="11"/>
        <v>0</v>
      </c>
      <c r="Q126" s="211">
        <v>0</v>
      </c>
      <c r="R126" s="211">
        <f t="shared" si="12"/>
        <v>0</v>
      </c>
      <c r="S126" s="211">
        <v>0</v>
      </c>
      <c r="T126" s="212">
        <f t="shared" si="13"/>
        <v>0</v>
      </c>
      <c r="AR126" s="25" t="s">
        <v>570</v>
      </c>
      <c r="AT126" s="25" t="s">
        <v>212</v>
      </c>
      <c r="AU126" s="25" t="s">
        <v>87</v>
      </c>
      <c r="AY126" s="25" t="s">
        <v>210</v>
      </c>
      <c r="BE126" s="213">
        <f t="shared" si="14"/>
        <v>812</v>
      </c>
      <c r="BF126" s="213">
        <f t="shared" si="15"/>
        <v>0</v>
      </c>
      <c r="BG126" s="213">
        <f t="shared" si="16"/>
        <v>0</v>
      </c>
      <c r="BH126" s="213">
        <f t="shared" si="17"/>
        <v>0</v>
      </c>
      <c r="BI126" s="213">
        <f t="shared" si="18"/>
        <v>0</v>
      </c>
      <c r="BJ126" s="25" t="s">
        <v>83</v>
      </c>
      <c r="BK126" s="213">
        <f t="shared" si="19"/>
        <v>812</v>
      </c>
      <c r="BL126" s="25" t="s">
        <v>570</v>
      </c>
      <c r="BM126" s="25" t="s">
        <v>4009</v>
      </c>
    </row>
    <row r="127" spans="2:65" s="1" customFormat="1" ht="16.5" customHeight="1">
      <c r="B127" s="42"/>
      <c r="C127" s="202" t="s">
        <v>428</v>
      </c>
      <c r="D127" s="202" t="s">
        <v>212</v>
      </c>
      <c r="E127" s="203" t="s">
        <v>4010</v>
      </c>
      <c r="F127" s="204" t="s">
        <v>4011</v>
      </c>
      <c r="G127" s="205" t="s">
        <v>862</v>
      </c>
      <c r="H127" s="206">
        <v>30</v>
      </c>
      <c r="I127" s="207">
        <v>37.5</v>
      </c>
      <c r="J127" s="208">
        <f t="shared" si="10"/>
        <v>1125</v>
      </c>
      <c r="K127" s="204" t="s">
        <v>24</v>
      </c>
      <c r="L127" s="62"/>
      <c r="M127" s="209" t="s">
        <v>24</v>
      </c>
      <c r="N127" s="210" t="s">
        <v>49</v>
      </c>
      <c r="O127" s="43"/>
      <c r="P127" s="211">
        <f t="shared" si="11"/>
        <v>0</v>
      </c>
      <c r="Q127" s="211">
        <v>0</v>
      </c>
      <c r="R127" s="211">
        <f t="shared" si="12"/>
        <v>0</v>
      </c>
      <c r="S127" s="211">
        <v>0</v>
      </c>
      <c r="T127" s="212">
        <f t="shared" si="13"/>
        <v>0</v>
      </c>
      <c r="AR127" s="25" t="s">
        <v>570</v>
      </c>
      <c r="AT127" s="25" t="s">
        <v>212</v>
      </c>
      <c r="AU127" s="25" t="s">
        <v>87</v>
      </c>
      <c r="AY127" s="25" t="s">
        <v>210</v>
      </c>
      <c r="BE127" s="213">
        <f t="shared" si="14"/>
        <v>1125</v>
      </c>
      <c r="BF127" s="213">
        <f t="shared" si="15"/>
        <v>0</v>
      </c>
      <c r="BG127" s="213">
        <f t="shared" si="16"/>
        <v>0</v>
      </c>
      <c r="BH127" s="213">
        <f t="shared" si="17"/>
        <v>0</v>
      </c>
      <c r="BI127" s="213">
        <f t="shared" si="18"/>
        <v>0</v>
      </c>
      <c r="BJ127" s="25" t="s">
        <v>83</v>
      </c>
      <c r="BK127" s="213">
        <f t="shared" si="19"/>
        <v>1125</v>
      </c>
      <c r="BL127" s="25" t="s">
        <v>570</v>
      </c>
      <c r="BM127" s="25" t="s">
        <v>4012</v>
      </c>
    </row>
    <row r="128" spans="2:65" s="1" customFormat="1" ht="16.5" customHeight="1">
      <c r="B128" s="42"/>
      <c r="C128" s="202" t="s">
        <v>433</v>
      </c>
      <c r="D128" s="202" t="s">
        <v>212</v>
      </c>
      <c r="E128" s="203" t="s">
        <v>4013</v>
      </c>
      <c r="F128" s="204" t="s">
        <v>4014</v>
      </c>
      <c r="G128" s="205" t="s">
        <v>862</v>
      </c>
      <c r="H128" s="206">
        <v>90</v>
      </c>
      <c r="I128" s="207">
        <v>34.200000000000003</v>
      </c>
      <c r="J128" s="208">
        <f t="shared" si="10"/>
        <v>3078</v>
      </c>
      <c r="K128" s="204" t="s">
        <v>24</v>
      </c>
      <c r="L128" s="62"/>
      <c r="M128" s="209" t="s">
        <v>24</v>
      </c>
      <c r="N128" s="210" t="s">
        <v>49</v>
      </c>
      <c r="O128" s="43"/>
      <c r="P128" s="211">
        <f t="shared" si="11"/>
        <v>0</v>
      </c>
      <c r="Q128" s="211">
        <v>0</v>
      </c>
      <c r="R128" s="211">
        <f t="shared" si="12"/>
        <v>0</v>
      </c>
      <c r="S128" s="211">
        <v>0</v>
      </c>
      <c r="T128" s="212">
        <f t="shared" si="13"/>
        <v>0</v>
      </c>
      <c r="AR128" s="25" t="s">
        <v>570</v>
      </c>
      <c r="AT128" s="25" t="s">
        <v>212</v>
      </c>
      <c r="AU128" s="25" t="s">
        <v>87</v>
      </c>
      <c r="AY128" s="25" t="s">
        <v>210</v>
      </c>
      <c r="BE128" s="213">
        <f t="shared" si="14"/>
        <v>3078</v>
      </c>
      <c r="BF128" s="213">
        <f t="shared" si="15"/>
        <v>0</v>
      </c>
      <c r="BG128" s="213">
        <f t="shared" si="16"/>
        <v>0</v>
      </c>
      <c r="BH128" s="213">
        <f t="shared" si="17"/>
        <v>0</v>
      </c>
      <c r="BI128" s="213">
        <f t="shared" si="18"/>
        <v>0</v>
      </c>
      <c r="BJ128" s="25" t="s">
        <v>83</v>
      </c>
      <c r="BK128" s="213">
        <f t="shared" si="19"/>
        <v>3078</v>
      </c>
      <c r="BL128" s="25" t="s">
        <v>570</v>
      </c>
      <c r="BM128" s="25" t="s">
        <v>4015</v>
      </c>
    </row>
    <row r="129" spans="2:65" s="1" customFormat="1" ht="16.5" customHeight="1">
      <c r="B129" s="42"/>
      <c r="C129" s="202" t="s">
        <v>439</v>
      </c>
      <c r="D129" s="202" t="s">
        <v>212</v>
      </c>
      <c r="E129" s="203" t="s">
        <v>4016</v>
      </c>
      <c r="F129" s="204" t="s">
        <v>4017</v>
      </c>
      <c r="G129" s="205" t="s">
        <v>862</v>
      </c>
      <c r="H129" s="206">
        <v>5</v>
      </c>
      <c r="I129" s="207">
        <v>40.700000000000003</v>
      </c>
      <c r="J129" s="208">
        <f t="shared" si="10"/>
        <v>203.5</v>
      </c>
      <c r="K129" s="204" t="s">
        <v>24</v>
      </c>
      <c r="L129" s="62"/>
      <c r="M129" s="209" t="s">
        <v>24</v>
      </c>
      <c r="N129" s="210" t="s">
        <v>49</v>
      </c>
      <c r="O129" s="43"/>
      <c r="P129" s="211">
        <f t="shared" si="11"/>
        <v>0</v>
      </c>
      <c r="Q129" s="211">
        <v>0</v>
      </c>
      <c r="R129" s="211">
        <f t="shared" si="12"/>
        <v>0</v>
      </c>
      <c r="S129" s="211">
        <v>0</v>
      </c>
      <c r="T129" s="212">
        <f t="shared" si="13"/>
        <v>0</v>
      </c>
      <c r="AR129" s="25" t="s">
        <v>570</v>
      </c>
      <c r="AT129" s="25" t="s">
        <v>212</v>
      </c>
      <c r="AU129" s="25" t="s">
        <v>87</v>
      </c>
      <c r="AY129" s="25" t="s">
        <v>210</v>
      </c>
      <c r="BE129" s="213">
        <f t="shared" si="14"/>
        <v>203.5</v>
      </c>
      <c r="BF129" s="213">
        <f t="shared" si="15"/>
        <v>0</v>
      </c>
      <c r="BG129" s="213">
        <f t="shared" si="16"/>
        <v>0</v>
      </c>
      <c r="BH129" s="213">
        <f t="shared" si="17"/>
        <v>0</v>
      </c>
      <c r="BI129" s="213">
        <f t="shared" si="18"/>
        <v>0</v>
      </c>
      <c r="BJ129" s="25" t="s">
        <v>83</v>
      </c>
      <c r="BK129" s="213">
        <f t="shared" si="19"/>
        <v>203.5</v>
      </c>
      <c r="BL129" s="25" t="s">
        <v>570</v>
      </c>
      <c r="BM129" s="25" t="s">
        <v>4018</v>
      </c>
    </row>
    <row r="130" spans="2:65" s="1" customFormat="1" ht="16.5" customHeight="1">
      <c r="B130" s="42"/>
      <c r="C130" s="202" t="s">
        <v>444</v>
      </c>
      <c r="D130" s="202" t="s">
        <v>212</v>
      </c>
      <c r="E130" s="203" t="s">
        <v>4019</v>
      </c>
      <c r="F130" s="204" t="s">
        <v>4020</v>
      </c>
      <c r="G130" s="205" t="s">
        <v>862</v>
      </c>
      <c r="H130" s="206">
        <v>27</v>
      </c>
      <c r="I130" s="207">
        <v>47.1</v>
      </c>
      <c r="J130" s="208">
        <f t="shared" si="10"/>
        <v>1271.7</v>
      </c>
      <c r="K130" s="204" t="s">
        <v>24</v>
      </c>
      <c r="L130" s="62"/>
      <c r="M130" s="209" t="s">
        <v>24</v>
      </c>
      <c r="N130" s="210" t="s">
        <v>49</v>
      </c>
      <c r="O130" s="43"/>
      <c r="P130" s="211">
        <f t="shared" si="11"/>
        <v>0</v>
      </c>
      <c r="Q130" s="211">
        <v>0</v>
      </c>
      <c r="R130" s="211">
        <f t="shared" si="12"/>
        <v>0</v>
      </c>
      <c r="S130" s="211">
        <v>0</v>
      </c>
      <c r="T130" s="212">
        <f t="shared" si="13"/>
        <v>0</v>
      </c>
      <c r="AR130" s="25" t="s">
        <v>570</v>
      </c>
      <c r="AT130" s="25" t="s">
        <v>212</v>
      </c>
      <c r="AU130" s="25" t="s">
        <v>87</v>
      </c>
      <c r="AY130" s="25" t="s">
        <v>210</v>
      </c>
      <c r="BE130" s="213">
        <f t="shared" si="14"/>
        <v>1271.7</v>
      </c>
      <c r="BF130" s="213">
        <f t="shared" si="15"/>
        <v>0</v>
      </c>
      <c r="BG130" s="213">
        <f t="shared" si="16"/>
        <v>0</v>
      </c>
      <c r="BH130" s="213">
        <f t="shared" si="17"/>
        <v>0</v>
      </c>
      <c r="BI130" s="213">
        <f t="shared" si="18"/>
        <v>0</v>
      </c>
      <c r="BJ130" s="25" t="s">
        <v>83</v>
      </c>
      <c r="BK130" s="213">
        <f t="shared" si="19"/>
        <v>1271.7</v>
      </c>
      <c r="BL130" s="25" t="s">
        <v>570</v>
      </c>
      <c r="BM130" s="25" t="s">
        <v>4021</v>
      </c>
    </row>
    <row r="131" spans="2:65" s="1" customFormat="1" ht="16.5" customHeight="1">
      <c r="B131" s="42"/>
      <c r="C131" s="202" t="s">
        <v>450</v>
      </c>
      <c r="D131" s="202" t="s">
        <v>212</v>
      </c>
      <c r="E131" s="203" t="s">
        <v>4022</v>
      </c>
      <c r="F131" s="204" t="s">
        <v>4023</v>
      </c>
      <c r="G131" s="205" t="s">
        <v>862</v>
      </c>
      <c r="H131" s="206">
        <v>4</v>
      </c>
      <c r="I131" s="207">
        <v>47.1</v>
      </c>
      <c r="J131" s="208">
        <f t="shared" si="10"/>
        <v>188.4</v>
      </c>
      <c r="K131" s="204" t="s">
        <v>24</v>
      </c>
      <c r="L131" s="62"/>
      <c r="M131" s="209" t="s">
        <v>24</v>
      </c>
      <c r="N131" s="210" t="s">
        <v>49</v>
      </c>
      <c r="O131" s="43"/>
      <c r="P131" s="211">
        <f t="shared" si="11"/>
        <v>0</v>
      </c>
      <c r="Q131" s="211">
        <v>0</v>
      </c>
      <c r="R131" s="211">
        <f t="shared" si="12"/>
        <v>0</v>
      </c>
      <c r="S131" s="211">
        <v>0</v>
      </c>
      <c r="T131" s="212">
        <f t="shared" si="13"/>
        <v>0</v>
      </c>
      <c r="AR131" s="25" t="s">
        <v>570</v>
      </c>
      <c r="AT131" s="25" t="s">
        <v>212</v>
      </c>
      <c r="AU131" s="25" t="s">
        <v>87</v>
      </c>
      <c r="AY131" s="25" t="s">
        <v>210</v>
      </c>
      <c r="BE131" s="213">
        <f t="shared" si="14"/>
        <v>188.4</v>
      </c>
      <c r="BF131" s="213">
        <f t="shared" si="15"/>
        <v>0</v>
      </c>
      <c r="BG131" s="213">
        <f t="shared" si="16"/>
        <v>0</v>
      </c>
      <c r="BH131" s="213">
        <f t="shared" si="17"/>
        <v>0</v>
      </c>
      <c r="BI131" s="213">
        <f t="shared" si="18"/>
        <v>0</v>
      </c>
      <c r="BJ131" s="25" t="s">
        <v>83</v>
      </c>
      <c r="BK131" s="213">
        <f t="shared" si="19"/>
        <v>188.4</v>
      </c>
      <c r="BL131" s="25" t="s">
        <v>570</v>
      </c>
      <c r="BM131" s="25" t="s">
        <v>4024</v>
      </c>
    </row>
    <row r="132" spans="2:65" s="1" customFormat="1" ht="16.5" customHeight="1">
      <c r="B132" s="42"/>
      <c r="C132" s="202" t="s">
        <v>455</v>
      </c>
      <c r="D132" s="202" t="s">
        <v>212</v>
      </c>
      <c r="E132" s="203" t="s">
        <v>4025</v>
      </c>
      <c r="F132" s="204" t="s">
        <v>4026</v>
      </c>
      <c r="G132" s="205" t="s">
        <v>862</v>
      </c>
      <c r="H132" s="206">
        <v>5</v>
      </c>
      <c r="I132" s="207">
        <v>58.9</v>
      </c>
      <c r="J132" s="208">
        <f t="shared" si="10"/>
        <v>294.5</v>
      </c>
      <c r="K132" s="204" t="s">
        <v>24</v>
      </c>
      <c r="L132" s="62"/>
      <c r="M132" s="209" t="s">
        <v>24</v>
      </c>
      <c r="N132" s="210" t="s">
        <v>49</v>
      </c>
      <c r="O132" s="43"/>
      <c r="P132" s="211">
        <f t="shared" si="11"/>
        <v>0</v>
      </c>
      <c r="Q132" s="211">
        <v>0</v>
      </c>
      <c r="R132" s="211">
        <f t="shared" si="12"/>
        <v>0</v>
      </c>
      <c r="S132" s="211">
        <v>0</v>
      </c>
      <c r="T132" s="212">
        <f t="shared" si="13"/>
        <v>0</v>
      </c>
      <c r="AR132" s="25" t="s">
        <v>570</v>
      </c>
      <c r="AT132" s="25" t="s">
        <v>212</v>
      </c>
      <c r="AU132" s="25" t="s">
        <v>87</v>
      </c>
      <c r="AY132" s="25" t="s">
        <v>210</v>
      </c>
      <c r="BE132" s="213">
        <f t="shared" si="14"/>
        <v>294.5</v>
      </c>
      <c r="BF132" s="213">
        <f t="shared" si="15"/>
        <v>0</v>
      </c>
      <c r="BG132" s="213">
        <f t="shared" si="16"/>
        <v>0</v>
      </c>
      <c r="BH132" s="213">
        <f t="shared" si="17"/>
        <v>0</v>
      </c>
      <c r="BI132" s="213">
        <f t="shared" si="18"/>
        <v>0</v>
      </c>
      <c r="BJ132" s="25" t="s">
        <v>83</v>
      </c>
      <c r="BK132" s="213">
        <f t="shared" si="19"/>
        <v>294.5</v>
      </c>
      <c r="BL132" s="25" t="s">
        <v>570</v>
      </c>
      <c r="BM132" s="25" t="s">
        <v>4027</v>
      </c>
    </row>
    <row r="133" spans="2:65" s="1" customFormat="1" ht="16.5" customHeight="1">
      <c r="B133" s="42"/>
      <c r="C133" s="202" t="s">
        <v>461</v>
      </c>
      <c r="D133" s="202" t="s">
        <v>212</v>
      </c>
      <c r="E133" s="203" t="s">
        <v>4028</v>
      </c>
      <c r="F133" s="204" t="s">
        <v>4029</v>
      </c>
      <c r="G133" s="205" t="s">
        <v>862</v>
      </c>
      <c r="H133" s="206">
        <v>5</v>
      </c>
      <c r="I133" s="207">
        <v>294.3</v>
      </c>
      <c r="J133" s="208">
        <f t="shared" si="10"/>
        <v>1471.5</v>
      </c>
      <c r="K133" s="204" t="s">
        <v>24</v>
      </c>
      <c r="L133" s="62"/>
      <c r="M133" s="209" t="s">
        <v>24</v>
      </c>
      <c r="N133" s="210" t="s">
        <v>49</v>
      </c>
      <c r="O133" s="43"/>
      <c r="P133" s="211">
        <f t="shared" si="11"/>
        <v>0</v>
      </c>
      <c r="Q133" s="211">
        <v>0</v>
      </c>
      <c r="R133" s="211">
        <f t="shared" si="12"/>
        <v>0</v>
      </c>
      <c r="S133" s="211">
        <v>0</v>
      </c>
      <c r="T133" s="212">
        <f t="shared" si="13"/>
        <v>0</v>
      </c>
      <c r="AR133" s="25" t="s">
        <v>570</v>
      </c>
      <c r="AT133" s="25" t="s">
        <v>212</v>
      </c>
      <c r="AU133" s="25" t="s">
        <v>87</v>
      </c>
      <c r="AY133" s="25" t="s">
        <v>210</v>
      </c>
      <c r="BE133" s="213">
        <f t="shared" si="14"/>
        <v>1471.5</v>
      </c>
      <c r="BF133" s="213">
        <f t="shared" si="15"/>
        <v>0</v>
      </c>
      <c r="BG133" s="213">
        <f t="shared" si="16"/>
        <v>0</v>
      </c>
      <c r="BH133" s="213">
        <f t="shared" si="17"/>
        <v>0</v>
      </c>
      <c r="BI133" s="213">
        <f t="shared" si="18"/>
        <v>0</v>
      </c>
      <c r="BJ133" s="25" t="s">
        <v>83</v>
      </c>
      <c r="BK133" s="213">
        <f t="shared" si="19"/>
        <v>1471.5</v>
      </c>
      <c r="BL133" s="25" t="s">
        <v>570</v>
      </c>
      <c r="BM133" s="25" t="s">
        <v>4030</v>
      </c>
    </row>
    <row r="134" spans="2:65" s="1" customFormat="1" ht="16.5" customHeight="1">
      <c r="B134" s="42"/>
      <c r="C134" s="202" t="s">
        <v>466</v>
      </c>
      <c r="D134" s="202" t="s">
        <v>212</v>
      </c>
      <c r="E134" s="203" t="s">
        <v>4028</v>
      </c>
      <c r="F134" s="204" t="s">
        <v>4029</v>
      </c>
      <c r="G134" s="205" t="s">
        <v>862</v>
      </c>
      <c r="H134" s="206">
        <v>5</v>
      </c>
      <c r="I134" s="207">
        <v>294.3</v>
      </c>
      <c r="J134" s="208">
        <f t="shared" si="10"/>
        <v>1471.5</v>
      </c>
      <c r="K134" s="204" t="s">
        <v>24</v>
      </c>
      <c r="L134" s="62"/>
      <c r="M134" s="209" t="s">
        <v>24</v>
      </c>
      <c r="N134" s="210" t="s">
        <v>49</v>
      </c>
      <c r="O134" s="43"/>
      <c r="P134" s="211">
        <f t="shared" si="11"/>
        <v>0</v>
      </c>
      <c r="Q134" s="211">
        <v>0</v>
      </c>
      <c r="R134" s="211">
        <f t="shared" si="12"/>
        <v>0</v>
      </c>
      <c r="S134" s="211">
        <v>0</v>
      </c>
      <c r="T134" s="212">
        <f t="shared" si="13"/>
        <v>0</v>
      </c>
      <c r="AR134" s="25" t="s">
        <v>570</v>
      </c>
      <c r="AT134" s="25" t="s">
        <v>212</v>
      </c>
      <c r="AU134" s="25" t="s">
        <v>87</v>
      </c>
      <c r="AY134" s="25" t="s">
        <v>210</v>
      </c>
      <c r="BE134" s="213">
        <f t="shared" si="14"/>
        <v>1471.5</v>
      </c>
      <c r="BF134" s="213">
        <f t="shared" si="15"/>
        <v>0</v>
      </c>
      <c r="BG134" s="213">
        <f t="shared" si="16"/>
        <v>0</v>
      </c>
      <c r="BH134" s="213">
        <f t="shared" si="17"/>
        <v>0</v>
      </c>
      <c r="BI134" s="213">
        <f t="shared" si="18"/>
        <v>0</v>
      </c>
      <c r="BJ134" s="25" t="s">
        <v>83</v>
      </c>
      <c r="BK134" s="213">
        <f t="shared" si="19"/>
        <v>1471.5</v>
      </c>
      <c r="BL134" s="25" t="s">
        <v>570</v>
      </c>
      <c r="BM134" s="25" t="s">
        <v>4031</v>
      </c>
    </row>
    <row r="135" spans="2:65" s="1" customFormat="1" ht="16.5" customHeight="1">
      <c r="B135" s="42"/>
      <c r="C135" s="202" t="s">
        <v>471</v>
      </c>
      <c r="D135" s="202" t="s">
        <v>212</v>
      </c>
      <c r="E135" s="203" t="s">
        <v>4032</v>
      </c>
      <c r="F135" s="204" t="s">
        <v>4033</v>
      </c>
      <c r="G135" s="205" t="s">
        <v>862</v>
      </c>
      <c r="H135" s="206">
        <v>12</v>
      </c>
      <c r="I135" s="207">
        <v>39.6</v>
      </c>
      <c r="J135" s="208">
        <f t="shared" ref="J135:J166" si="20">ROUND(I135*H135,2)</f>
        <v>475.2</v>
      </c>
      <c r="K135" s="204" t="s">
        <v>24</v>
      </c>
      <c r="L135" s="62"/>
      <c r="M135" s="209" t="s">
        <v>24</v>
      </c>
      <c r="N135" s="210" t="s">
        <v>49</v>
      </c>
      <c r="O135" s="43"/>
      <c r="P135" s="211">
        <f t="shared" ref="P135:P166" si="21">O135*H135</f>
        <v>0</v>
      </c>
      <c r="Q135" s="211">
        <v>0</v>
      </c>
      <c r="R135" s="211">
        <f t="shared" ref="R135:R166" si="22">Q135*H135</f>
        <v>0</v>
      </c>
      <c r="S135" s="211">
        <v>0</v>
      </c>
      <c r="T135" s="212">
        <f t="shared" ref="T135:T166" si="23">S135*H135</f>
        <v>0</v>
      </c>
      <c r="AR135" s="25" t="s">
        <v>570</v>
      </c>
      <c r="AT135" s="25" t="s">
        <v>212</v>
      </c>
      <c r="AU135" s="25" t="s">
        <v>87</v>
      </c>
      <c r="AY135" s="25" t="s">
        <v>210</v>
      </c>
      <c r="BE135" s="213">
        <f t="shared" ref="BE135:BE170" si="24">IF(N135="základní",J135,0)</f>
        <v>475.2</v>
      </c>
      <c r="BF135" s="213">
        <f t="shared" ref="BF135:BF170" si="25">IF(N135="snížená",J135,0)</f>
        <v>0</v>
      </c>
      <c r="BG135" s="213">
        <f t="shared" ref="BG135:BG170" si="26">IF(N135="zákl. přenesená",J135,0)</f>
        <v>0</v>
      </c>
      <c r="BH135" s="213">
        <f t="shared" ref="BH135:BH170" si="27">IF(N135="sníž. přenesená",J135,0)</f>
        <v>0</v>
      </c>
      <c r="BI135" s="213">
        <f t="shared" ref="BI135:BI170" si="28">IF(N135="nulová",J135,0)</f>
        <v>0</v>
      </c>
      <c r="BJ135" s="25" t="s">
        <v>83</v>
      </c>
      <c r="BK135" s="213">
        <f t="shared" ref="BK135:BK170" si="29">ROUND(I135*H135,2)</f>
        <v>475.2</v>
      </c>
      <c r="BL135" s="25" t="s">
        <v>570</v>
      </c>
      <c r="BM135" s="25" t="s">
        <v>4034</v>
      </c>
    </row>
    <row r="136" spans="2:65" s="1" customFormat="1" ht="16.5" customHeight="1">
      <c r="B136" s="42"/>
      <c r="C136" s="202" t="s">
        <v>475</v>
      </c>
      <c r="D136" s="202" t="s">
        <v>212</v>
      </c>
      <c r="E136" s="203" t="s">
        <v>4035</v>
      </c>
      <c r="F136" s="204" t="s">
        <v>4036</v>
      </c>
      <c r="G136" s="205" t="s">
        <v>862</v>
      </c>
      <c r="H136" s="206">
        <v>5</v>
      </c>
      <c r="I136" s="207">
        <v>79.2</v>
      </c>
      <c r="J136" s="208">
        <f t="shared" si="20"/>
        <v>396</v>
      </c>
      <c r="K136" s="204" t="s">
        <v>24</v>
      </c>
      <c r="L136" s="62"/>
      <c r="M136" s="209" t="s">
        <v>24</v>
      </c>
      <c r="N136" s="210" t="s">
        <v>49</v>
      </c>
      <c r="O136" s="43"/>
      <c r="P136" s="211">
        <f t="shared" si="21"/>
        <v>0</v>
      </c>
      <c r="Q136" s="211">
        <v>0</v>
      </c>
      <c r="R136" s="211">
        <f t="shared" si="22"/>
        <v>0</v>
      </c>
      <c r="S136" s="211">
        <v>0</v>
      </c>
      <c r="T136" s="212">
        <f t="shared" si="23"/>
        <v>0</v>
      </c>
      <c r="AR136" s="25" t="s">
        <v>570</v>
      </c>
      <c r="AT136" s="25" t="s">
        <v>212</v>
      </c>
      <c r="AU136" s="25" t="s">
        <v>87</v>
      </c>
      <c r="AY136" s="25" t="s">
        <v>210</v>
      </c>
      <c r="BE136" s="213">
        <f t="shared" si="24"/>
        <v>396</v>
      </c>
      <c r="BF136" s="213">
        <f t="shared" si="25"/>
        <v>0</v>
      </c>
      <c r="BG136" s="213">
        <f t="shared" si="26"/>
        <v>0</v>
      </c>
      <c r="BH136" s="213">
        <f t="shared" si="27"/>
        <v>0</v>
      </c>
      <c r="BI136" s="213">
        <f t="shared" si="28"/>
        <v>0</v>
      </c>
      <c r="BJ136" s="25" t="s">
        <v>83</v>
      </c>
      <c r="BK136" s="213">
        <f t="shared" si="29"/>
        <v>396</v>
      </c>
      <c r="BL136" s="25" t="s">
        <v>570</v>
      </c>
      <c r="BM136" s="25" t="s">
        <v>4037</v>
      </c>
    </row>
    <row r="137" spans="2:65" s="1" customFormat="1" ht="16.5" customHeight="1">
      <c r="B137" s="42"/>
      <c r="C137" s="202" t="s">
        <v>480</v>
      </c>
      <c r="D137" s="202" t="s">
        <v>212</v>
      </c>
      <c r="E137" s="203" t="s">
        <v>4038</v>
      </c>
      <c r="F137" s="204" t="s">
        <v>4039</v>
      </c>
      <c r="G137" s="205" t="s">
        <v>862</v>
      </c>
      <c r="H137" s="206">
        <v>10</v>
      </c>
      <c r="I137" s="207">
        <v>19.3</v>
      </c>
      <c r="J137" s="208">
        <f t="shared" si="20"/>
        <v>193</v>
      </c>
      <c r="K137" s="204" t="s">
        <v>24</v>
      </c>
      <c r="L137" s="62"/>
      <c r="M137" s="209" t="s">
        <v>24</v>
      </c>
      <c r="N137" s="210" t="s">
        <v>49</v>
      </c>
      <c r="O137" s="43"/>
      <c r="P137" s="211">
        <f t="shared" si="21"/>
        <v>0</v>
      </c>
      <c r="Q137" s="211">
        <v>0</v>
      </c>
      <c r="R137" s="211">
        <f t="shared" si="22"/>
        <v>0</v>
      </c>
      <c r="S137" s="211">
        <v>0</v>
      </c>
      <c r="T137" s="212">
        <f t="shared" si="23"/>
        <v>0</v>
      </c>
      <c r="AR137" s="25" t="s">
        <v>570</v>
      </c>
      <c r="AT137" s="25" t="s">
        <v>212</v>
      </c>
      <c r="AU137" s="25" t="s">
        <v>87</v>
      </c>
      <c r="AY137" s="25" t="s">
        <v>210</v>
      </c>
      <c r="BE137" s="213">
        <f t="shared" si="24"/>
        <v>193</v>
      </c>
      <c r="BF137" s="213">
        <f t="shared" si="25"/>
        <v>0</v>
      </c>
      <c r="BG137" s="213">
        <f t="shared" si="26"/>
        <v>0</v>
      </c>
      <c r="BH137" s="213">
        <f t="shared" si="27"/>
        <v>0</v>
      </c>
      <c r="BI137" s="213">
        <f t="shared" si="28"/>
        <v>0</v>
      </c>
      <c r="BJ137" s="25" t="s">
        <v>83</v>
      </c>
      <c r="BK137" s="213">
        <f t="shared" si="29"/>
        <v>193</v>
      </c>
      <c r="BL137" s="25" t="s">
        <v>570</v>
      </c>
      <c r="BM137" s="25" t="s">
        <v>4040</v>
      </c>
    </row>
    <row r="138" spans="2:65" s="1" customFormat="1" ht="16.5" customHeight="1">
      <c r="B138" s="42"/>
      <c r="C138" s="202" t="s">
        <v>486</v>
      </c>
      <c r="D138" s="202" t="s">
        <v>212</v>
      </c>
      <c r="E138" s="203" t="s">
        <v>4041</v>
      </c>
      <c r="F138" s="204" t="s">
        <v>4042</v>
      </c>
      <c r="G138" s="205" t="s">
        <v>862</v>
      </c>
      <c r="H138" s="206">
        <v>2</v>
      </c>
      <c r="I138" s="207">
        <v>502.9</v>
      </c>
      <c r="J138" s="208">
        <f t="shared" si="20"/>
        <v>1005.8</v>
      </c>
      <c r="K138" s="204" t="s">
        <v>24</v>
      </c>
      <c r="L138" s="62"/>
      <c r="M138" s="209" t="s">
        <v>24</v>
      </c>
      <c r="N138" s="210" t="s">
        <v>49</v>
      </c>
      <c r="O138" s="43"/>
      <c r="P138" s="211">
        <f t="shared" si="21"/>
        <v>0</v>
      </c>
      <c r="Q138" s="211">
        <v>0</v>
      </c>
      <c r="R138" s="211">
        <f t="shared" si="22"/>
        <v>0</v>
      </c>
      <c r="S138" s="211">
        <v>0</v>
      </c>
      <c r="T138" s="212">
        <f t="shared" si="23"/>
        <v>0</v>
      </c>
      <c r="AR138" s="25" t="s">
        <v>570</v>
      </c>
      <c r="AT138" s="25" t="s">
        <v>212</v>
      </c>
      <c r="AU138" s="25" t="s">
        <v>87</v>
      </c>
      <c r="AY138" s="25" t="s">
        <v>210</v>
      </c>
      <c r="BE138" s="213">
        <f t="shared" si="24"/>
        <v>1005.8</v>
      </c>
      <c r="BF138" s="213">
        <f t="shared" si="25"/>
        <v>0</v>
      </c>
      <c r="BG138" s="213">
        <f t="shared" si="26"/>
        <v>0</v>
      </c>
      <c r="BH138" s="213">
        <f t="shared" si="27"/>
        <v>0</v>
      </c>
      <c r="BI138" s="213">
        <f t="shared" si="28"/>
        <v>0</v>
      </c>
      <c r="BJ138" s="25" t="s">
        <v>83</v>
      </c>
      <c r="BK138" s="213">
        <f t="shared" si="29"/>
        <v>1005.8</v>
      </c>
      <c r="BL138" s="25" t="s">
        <v>570</v>
      </c>
      <c r="BM138" s="25" t="s">
        <v>4043</v>
      </c>
    </row>
    <row r="139" spans="2:65" s="1" customFormat="1" ht="16.5" customHeight="1">
      <c r="B139" s="42"/>
      <c r="C139" s="202" t="s">
        <v>491</v>
      </c>
      <c r="D139" s="202" t="s">
        <v>212</v>
      </c>
      <c r="E139" s="203" t="s">
        <v>4044</v>
      </c>
      <c r="F139" s="204" t="s">
        <v>4045</v>
      </c>
      <c r="G139" s="205" t="s">
        <v>862</v>
      </c>
      <c r="H139" s="206">
        <v>2</v>
      </c>
      <c r="I139" s="207">
        <v>342.4</v>
      </c>
      <c r="J139" s="208">
        <f t="shared" si="20"/>
        <v>684.8</v>
      </c>
      <c r="K139" s="204" t="s">
        <v>24</v>
      </c>
      <c r="L139" s="62"/>
      <c r="M139" s="209" t="s">
        <v>24</v>
      </c>
      <c r="N139" s="210" t="s">
        <v>49</v>
      </c>
      <c r="O139" s="43"/>
      <c r="P139" s="211">
        <f t="shared" si="21"/>
        <v>0</v>
      </c>
      <c r="Q139" s="211">
        <v>0</v>
      </c>
      <c r="R139" s="211">
        <f t="shared" si="22"/>
        <v>0</v>
      </c>
      <c r="S139" s="211">
        <v>0</v>
      </c>
      <c r="T139" s="212">
        <f t="shared" si="23"/>
        <v>0</v>
      </c>
      <c r="AR139" s="25" t="s">
        <v>570</v>
      </c>
      <c r="AT139" s="25" t="s">
        <v>212</v>
      </c>
      <c r="AU139" s="25" t="s">
        <v>87</v>
      </c>
      <c r="AY139" s="25" t="s">
        <v>210</v>
      </c>
      <c r="BE139" s="213">
        <f t="shared" si="24"/>
        <v>684.8</v>
      </c>
      <c r="BF139" s="213">
        <f t="shared" si="25"/>
        <v>0</v>
      </c>
      <c r="BG139" s="213">
        <f t="shared" si="26"/>
        <v>0</v>
      </c>
      <c r="BH139" s="213">
        <f t="shared" si="27"/>
        <v>0</v>
      </c>
      <c r="BI139" s="213">
        <f t="shared" si="28"/>
        <v>0</v>
      </c>
      <c r="BJ139" s="25" t="s">
        <v>83</v>
      </c>
      <c r="BK139" s="213">
        <f t="shared" si="29"/>
        <v>684.8</v>
      </c>
      <c r="BL139" s="25" t="s">
        <v>570</v>
      </c>
      <c r="BM139" s="25" t="s">
        <v>4046</v>
      </c>
    </row>
    <row r="140" spans="2:65" s="1" customFormat="1" ht="16.5" customHeight="1">
      <c r="B140" s="42"/>
      <c r="C140" s="202" t="s">
        <v>496</v>
      </c>
      <c r="D140" s="202" t="s">
        <v>212</v>
      </c>
      <c r="E140" s="203" t="s">
        <v>4047</v>
      </c>
      <c r="F140" s="204" t="s">
        <v>4048</v>
      </c>
      <c r="G140" s="205" t="s">
        <v>295</v>
      </c>
      <c r="H140" s="206">
        <v>170</v>
      </c>
      <c r="I140" s="207">
        <v>23.5</v>
      </c>
      <c r="J140" s="208">
        <f t="shared" si="20"/>
        <v>3995</v>
      </c>
      <c r="K140" s="204" t="s">
        <v>24</v>
      </c>
      <c r="L140" s="62"/>
      <c r="M140" s="209" t="s">
        <v>24</v>
      </c>
      <c r="N140" s="210" t="s">
        <v>49</v>
      </c>
      <c r="O140" s="43"/>
      <c r="P140" s="211">
        <f t="shared" si="21"/>
        <v>0</v>
      </c>
      <c r="Q140" s="211">
        <v>0</v>
      </c>
      <c r="R140" s="211">
        <f t="shared" si="22"/>
        <v>0</v>
      </c>
      <c r="S140" s="211">
        <v>0</v>
      </c>
      <c r="T140" s="212">
        <f t="shared" si="23"/>
        <v>0</v>
      </c>
      <c r="AR140" s="25" t="s">
        <v>570</v>
      </c>
      <c r="AT140" s="25" t="s">
        <v>212</v>
      </c>
      <c r="AU140" s="25" t="s">
        <v>87</v>
      </c>
      <c r="AY140" s="25" t="s">
        <v>210</v>
      </c>
      <c r="BE140" s="213">
        <f t="shared" si="24"/>
        <v>3995</v>
      </c>
      <c r="BF140" s="213">
        <f t="shared" si="25"/>
        <v>0</v>
      </c>
      <c r="BG140" s="213">
        <f t="shared" si="26"/>
        <v>0</v>
      </c>
      <c r="BH140" s="213">
        <f t="shared" si="27"/>
        <v>0</v>
      </c>
      <c r="BI140" s="213">
        <f t="shared" si="28"/>
        <v>0</v>
      </c>
      <c r="BJ140" s="25" t="s">
        <v>83</v>
      </c>
      <c r="BK140" s="213">
        <f t="shared" si="29"/>
        <v>3995</v>
      </c>
      <c r="BL140" s="25" t="s">
        <v>570</v>
      </c>
      <c r="BM140" s="25" t="s">
        <v>4049</v>
      </c>
    </row>
    <row r="141" spans="2:65" s="1" customFormat="1" ht="16.5" customHeight="1">
      <c r="B141" s="42"/>
      <c r="C141" s="202" t="s">
        <v>503</v>
      </c>
      <c r="D141" s="202" t="s">
        <v>212</v>
      </c>
      <c r="E141" s="203" t="s">
        <v>4050</v>
      </c>
      <c r="F141" s="204" t="s">
        <v>4051</v>
      </c>
      <c r="G141" s="205" t="s">
        <v>862</v>
      </c>
      <c r="H141" s="206">
        <v>4</v>
      </c>
      <c r="I141" s="207">
        <v>224.7</v>
      </c>
      <c r="J141" s="208">
        <f t="shared" si="20"/>
        <v>898.8</v>
      </c>
      <c r="K141" s="204" t="s">
        <v>24</v>
      </c>
      <c r="L141" s="62"/>
      <c r="M141" s="209" t="s">
        <v>24</v>
      </c>
      <c r="N141" s="210" t="s">
        <v>49</v>
      </c>
      <c r="O141" s="43"/>
      <c r="P141" s="211">
        <f t="shared" si="21"/>
        <v>0</v>
      </c>
      <c r="Q141" s="211">
        <v>0</v>
      </c>
      <c r="R141" s="211">
        <f t="shared" si="22"/>
        <v>0</v>
      </c>
      <c r="S141" s="211">
        <v>0</v>
      </c>
      <c r="T141" s="212">
        <f t="shared" si="23"/>
        <v>0</v>
      </c>
      <c r="AR141" s="25" t="s">
        <v>570</v>
      </c>
      <c r="AT141" s="25" t="s">
        <v>212</v>
      </c>
      <c r="AU141" s="25" t="s">
        <v>87</v>
      </c>
      <c r="AY141" s="25" t="s">
        <v>210</v>
      </c>
      <c r="BE141" s="213">
        <f t="shared" si="24"/>
        <v>898.8</v>
      </c>
      <c r="BF141" s="213">
        <f t="shared" si="25"/>
        <v>0</v>
      </c>
      <c r="BG141" s="213">
        <f t="shared" si="26"/>
        <v>0</v>
      </c>
      <c r="BH141" s="213">
        <f t="shared" si="27"/>
        <v>0</v>
      </c>
      <c r="BI141" s="213">
        <f t="shared" si="28"/>
        <v>0</v>
      </c>
      <c r="BJ141" s="25" t="s">
        <v>83</v>
      </c>
      <c r="BK141" s="213">
        <f t="shared" si="29"/>
        <v>898.8</v>
      </c>
      <c r="BL141" s="25" t="s">
        <v>570</v>
      </c>
      <c r="BM141" s="25" t="s">
        <v>4052</v>
      </c>
    </row>
    <row r="142" spans="2:65" s="1" customFormat="1" ht="16.5" customHeight="1">
      <c r="B142" s="42"/>
      <c r="C142" s="202" t="s">
        <v>509</v>
      </c>
      <c r="D142" s="202" t="s">
        <v>212</v>
      </c>
      <c r="E142" s="203" t="s">
        <v>4053</v>
      </c>
      <c r="F142" s="204" t="s">
        <v>4054</v>
      </c>
      <c r="G142" s="205" t="s">
        <v>862</v>
      </c>
      <c r="H142" s="206">
        <v>1</v>
      </c>
      <c r="I142" s="207">
        <v>930.9</v>
      </c>
      <c r="J142" s="208">
        <f t="shared" si="20"/>
        <v>930.9</v>
      </c>
      <c r="K142" s="204" t="s">
        <v>24</v>
      </c>
      <c r="L142" s="62"/>
      <c r="M142" s="209" t="s">
        <v>24</v>
      </c>
      <c r="N142" s="210" t="s">
        <v>49</v>
      </c>
      <c r="O142" s="43"/>
      <c r="P142" s="211">
        <f t="shared" si="21"/>
        <v>0</v>
      </c>
      <c r="Q142" s="211">
        <v>0</v>
      </c>
      <c r="R142" s="211">
        <f t="shared" si="22"/>
        <v>0</v>
      </c>
      <c r="S142" s="211">
        <v>0</v>
      </c>
      <c r="T142" s="212">
        <f t="shared" si="23"/>
        <v>0</v>
      </c>
      <c r="AR142" s="25" t="s">
        <v>570</v>
      </c>
      <c r="AT142" s="25" t="s">
        <v>212</v>
      </c>
      <c r="AU142" s="25" t="s">
        <v>87</v>
      </c>
      <c r="AY142" s="25" t="s">
        <v>210</v>
      </c>
      <c r="BE142" s="213">
        <f t="shared" si="24"/>
        <v>930.9</v>
      </c>
      <c r="BF142" s="213">
        <f t="shared" si="25"/>
        <v>0</v>
      </c>
      <c r="BG142" s="213">
        <f t="shared" si="26"/>
        <v>0</v>
      </c>
      <c r="BH142" s="213">
        <f t="shared" si="27"/>
        <v>0</v>
      </c>
      <c r="BI142" s="213">
        <f t="shared" si="28"/>
        <v>0</v>
      </c>
      <c r="BJ142" s="25" t="s">
        <v>83</v>
      </c>
      <c r="BK142" s="213">
        <f t="shared" si="29"/>
        <v>930.9</v>
      </c>
      <c r="BL142" s="25" t="s">
        <v>570</v>
      </c>
      <c r="BM142" s="25" t="s">
        <v>4055</v>
      </c>
    </row>
    <row r="143" spans="2:65" s="1" customFormat="1" ht="16.5" customHeight="1">
      <c r="B143" s="42"/>
      <c r="C143" s="202" t="s">
        <v>514</v>
      </c>
      <c r="D143" s="202" t="s">
        <v>212</v>
      </c>
      <c r="E143" s="203" t="s">
        <v>4056</v>
      </c>
      <c r="F143" s="204" t="s">
        <v>4057</v>
      </c>
      <c r="G143" s="205" t="s">
        <v>862</v>
      </c>
      <c r="H143" s="206">
        <v>1</v>
      </c>
      <c r="I143" s="207">
        <v>930.9</v>
      </c>
      <c r="J143" s="208">
        <f t="shared" si="20"/>
        <v>930.9</v>
      </c>
      <c r="K143" s="204" t="s">
        <v>24</v>
      </c>
      <c r="L143" s="62"/>
      <c r="M143" s="209" t="s">
        <v>24</v>
      </c>
      <c r="N143" s="210" t="s">
        <v>49</v>
      </c>
      <c r="O143" s="43"/>
      <c r="P143" s="211">
        <f t="shared" si="21"/>
        <v>0</v>
      </c>
      <c r="Q143" s="211">
        <v>0</v>
      </c>
      <c r="R143" s="211">
        <f t="shared" si="22"/>
        <v>0</v>
      </c>
      <c r="S143" s="211">
        <v>0</v>
      </c>
      <c r="T143" s="212">
        <f t="shared" si="23"/>
        <v>0</v>
      </c>
      <c r="AR143" s="25" t="s">
        <v>570</v>
      </c>
      <c r="AT143" s="25" t="s">
        <v>212</v>
      </c>
      <c r="AU143" s="25" t="s">
        <v>87</v>
      </c>
      <c r="AY143" s="25" t="s">
        <v>210</v>
      </c>
      <c r="BE143" s="213">
        <f t="shared" si="24"/>
        <v>930.9</v>
      </c>
      <c r="BF143" s="213">
        <f t="shared" si="25"/>
        <v>0</v>
      </c>
      <c r="BG143" s="213">
        <f t="shared" si="26"/>
        <v>0</v>
      </c>
      <c r="BH143" s="213">
        <f t="shared" si="27"/>
        <v>0</v>
      </c>
      <c r="BI143" s="213">
        <f t="shared" si="28"/>
        <v>0</v>
      </c>
      <c r="BJ143" s="25" t="s">
        <v>83</v>
      </c>
      <c r="BK143" s="213">
        <f t="shared" si="29"/>
        <v>930.9</v>
      </c>
      <c r="BL143" s="25" t="s">
        <v>570</v>
      </c>
      <c r="BM143" s="25" t="s">
        <v>4058</v>
      </c>
    </row>
    <row r="144" spans="2:65" s="1" customFormat="1" ht="16.5" customHeight="1">
      <c r="B144" s="42"/>
      <c r="C144" s="202" t="s">
        <v>519</v>
      </c>
      <c r="D144" s="202" t="s">
        <v>212</v>
      </c>
      <c r="E144" s="203" t="s">
        <v>2884</v>
      </c>
      <c r="F144" s="204" t="s">
        <v>2885</v>
      </c>
      <c r="G144" s="205" t="s">
        <v>862</v>
      </c>
      <c r="H144" s="206">
        <v>10</v>
      </c>
      <c r="I144" s="207">
        <v>26.8</v>
      </c>
      <c r="J144" s="208">
        <f t="shared" si="20"/>
        <v>268</v>
      </c>
      <c r="K144" s="204" t="s">
        <v>24</v>
      </c>
      <c r="L144" s="62"/>
      <c r="M144" s="209" t="s">
        <v>24</v>
      </c>
      <c r="N144" s="210" t="s">
        <v>49</v>
      </c>
      <c r="O144" s="43"/>
      <c r="P144" s="211">
        <f t="shared" si="21"/>
        <v>0</v>
      </c>
      <c r="Q144" s="211">
        <v>0</v>
      </c>
      <c r="R144" s="211">
        <f t="shared" si="22"/>
        <v>0</v>
      </c>
      <c r="S144" s="211">
        <v>0</v>
      </c>
      <c r="T144" s="212">
        <f t="shared" si="23"/>
        <v>0</v>
      </c>
      <c r="AR144" s="25" t="s">
        <v>570</v>
      </c>
      <c r="AT144" s="25" t="s">
        <v>212</v>
      </c>
      <c r="AU144" s="25" t="s">
        <v>87</v>
      </c>
      <c r="AY144" s="25" t="s">
        <v>210</v>
      </c>
      <c r="BE144" s="213">
        <f t="shared" si="24"/>
        <v>268</v>
      </c>
      <c r="BF144" s="213">
        <f t="shared" si="25"/>
        <v>0</v>
      </c>
      <c r="BG144" s="213">
        <f t="shared" si="26"/>
        <v>0</v>
      </c>
      <c r="BH144" s="213">
        <f t="shared" si="27"/>
        <v>0</v>
      </c>
      <c r="BI144" s="213">
        <f t="shared" si="28"/>
        <v>0</v>
      </c>
      <c r="BJ144" s="25" t="s">
        <v>83</v>
      </c>
      <c r="BK144" s="213">
        <f t="shared" si="29"/>
        <v>268</v>
      </c>
      <c r="BL144" s="25" t="s">
        <v>570</v>
      </c>
      <c r="BM144" s="25" t="s">
        <v>4059</v>
      </c>
    </row>
    <row r="145" spans="2:65" s="1" customFormat="1" ht="16.5" customHeight="1">
      <c r="B145" s="42"/>
      <c r="C145" s="202" t="s">
        <v>524</v>
      </c>
      <c r="D145" s="202" t="s">
        <v>212</v>
      </c>
      <c r="E145" s="203" t="s">
        <v>2887</v>
      </c>
      <c r="F145" s="204" t="s">
        <v>2888</v>
      </c>
      <c r="G145" s="205" t="s">
        <v>862</v>
      </c>
      <c r="H145" s="206">
        <v>10</v>
      </c>
      <c r="I145" s="207">
        <v>128.4</v>
      </c>
      <c r="J145" s="208">
        <f t="shared" si="20"/>
        <v>1284</v>
      </c>
      <c r="K145" s="204" t="s">
        <v>24</v>
      </c>
      <c r="L145" s="62"/>
      <c r="M145" s="209" t="s">
        <v>24</v>
      </c>
      <c r="N145" s="210" t="s">
        <v>49</v>
      </c>
      <c r="O145" s="43"/>
      <c r="P145" s="211">
        <f t="shared" si="21"/>
        <v>0</v>
      </c>
      <c r="Q145" s="211">
        <v>0</v>
      </c>
      <c r="R145" s="211">
        <f t="shared" si="22"/>
        <v>0</v>
      </c>
      <c r="S145" s="211">
        <v>0</v>
      </c>
      <c r="T145" s="212">
        <f t="shared" si="23"/>
        <v>0</v>
      </c>
      <c r="AR145" s="25" t="s">
        <v>570</v>
      </c>
      <c r="AT145" s="25" t="s">
        <v>212</v>
      </c>
      <c r="AU145" s="25" t="s">
        <v>87</v>
      </c>
      <c r="AY145" s="25" t="s">
        <v>210</v>
      </c>
      <c r="BE145" s="213">
        <f t="shared" si="24"/>
        <v>1284</v>
      </c>
      <c r="BF145" s="213">
        <f t="shared" si="25"/>
        <v>0</v>
      </c>
      <c r="BG145" s="213">
        <f t="shared" si="26"/>
        <v>0</v>
      </c>
      <c r="BH145" s="213">
        <f t="shared" si="27"/>
        <v>0</v>
      </c>
      <c r="BI145" s="213">
        <f t="shared" si="28"/>
        <v>0</v>
      </c>
      <c r="BJ145" s="25" t="s">
        <v>83</v>
      </c>
      <c r="BK145" s="213">
        <f t="shared" si="29"/>
        <v>1284</v>
      </c>
      <c r="BL145" s="25" t="s">
        <v>570</v>
      </c>
      <c r="BM145" s="25" t="s">
        <v>4060</v>
      </c>
    </row>
    <row r="146" spans="2:65" s="1" customFormat="1" ht="16.5" customHeight="1">
      <c r="B146" s="42"/>
      <c r="C146" s="202" t="s">
        <v>530</v>
      </c>
      <c r="D146" s="202" t="s">
        <v>212</v>
      </c>
      <c r="E146" s="203" t="s">
        <v>2890</v>
      </c>
      <c r="F146" s="204" t="s">
        <v>2891</v>
      </c>
      <c r="G146" s="205" t="s">
        <v>862</v>
      </c>
      <c r="H146" s="206">
        <v>225</v>
      </c>
      <c r="I146" s="207">
        <v>28.9</v>
      </c>
      <c r="J146" s="208">
        <f t="shared" si="20"/>
        <v>6502.5</v>
      </c>
      <c r="K146" s="204" t="s">
        <v>24</v>
      </c>
      <c r="L146" s="62"/>
      <c r="M146" s="209" t="s">
        <v>24</v>
      </c>
      <c r="N146" s="210" t="s">
        <v>49</v>
      </c>
      <c r="O146" s="43"/>
      <c r="P146" s="211">
        <f t="shared" si="21"/>
        <v>0</v>
      </c>
      <c r="Q146" s="211">
        <v>0</v>
      </c>
      <c r="R146" s="211">
        <f t="shared" si="22"/>
        <v>0</v>
      </c>
      <c r="S146" s="211">
        <v>0</v>
      </c>
      <c r="T146" s="212">
        <f t="shared" si="23"/>
        <v>0</v>
      </c>
      <c r="AR146" s="25" t="s">
        <v>570</v>
      </c>
      <c r="AT146" s="25" t="s">
        <v>212</v>
      </c>
      <c r="AU146" s="25" t="s">
        <v>87</v>
      </c>
      <c r="AY146" s="25" t="s">
        <v>210</v>
      </c>
      <c r="BE146" s="213">
        <f t="shared" si="24"/>
        <v>6502.5</v>
      </c>
      <c r="BF146" s="213">
        <f t="shared" si="25"/>
        <v>0</v>
      </c>
      <c r="BG146" s="213">
        <f t="shared" si="26"/>
        <v>0</v>
      </c>
      <c r="BH146" s="213">
        <f t="shared" si="27"/>
        <v>0</v>
      </c>
      <c r="BI146" s="213">
        <f t="shared" si="28"/>
        <v>0</v>
      </c>
      <c r="BJ146" s="25" t="s">
        <v>83</v>
      </c>
      <c r="BK146" s="213">
        <f t="shared" si="29"/>
        <v>6502.5</v>
      </c>
      <c r="BL146" s="25" t="s">
        <v>570</v>
      </c>
      <c r="BM146" s="25" t="s">
        <v>4061</v>
      </c>
    </row>
    <row r="147" spans="2:65" s="1" customFormat="1" ht="16.5" customHeight="1">
      <c r="B147" s="42"/>
      <c r="C147" s="202" t="s">
        <v>535</v>
      </c>
      <c r="D147" s="202" t="s">
        <v>212</v>
      </c>
      <c r="E147" s="203" t="s">
        <v>2893</v>
      </c>
      <c r="F147" s="204" t="s">
        <v>2894</v>
      </c>
      <c r="G147" s="205" t="s">
        <v>862</v>
      </c>
      <c r="H147" s="206">
        <v>33</v>
      </c>
      <c r="I147" s="207">
        <v>125.2</v>
      </c>
      <c r="J147" s="208">
        <f t="shared" si="20"/>
        <v>4131.6000000000004</v>
      </c>
      <c r="K147" s="204" t="s">
        <v>24</v>
      </c>
      <c r="L147" s="62"/>
      <c r="M147" s="209" t="s">
        <v>24</v>
      </c>
      <c r="N147" s="210" t="s">
        <v>49</v>
      </c>
      <c r="O147" s="43"/>
      <c r="P147" s="211">
        <f t="shared" si="21"/>
        <v>0</v>
      </c>
      <c r="Q147" s="211">
        <v>0</v>
      </c>
      <c r="R147" s="211">
        <f t="shared" si="22"/>
        <v>0</v>
      </c>
      <c r="S147" s="211">
        <v>0</v>
      </c>
      <c r="T147" s="212">
        <f t="shared" si="23"/>
        <v>0</v>
      </c>
      <c r="AR147" s="25" t="s">
        <v>570</v>
      </c>
      <c r="AT147" s="25" t="s">
        <v>212</v>
      </c>
      <c r="AU147" s="25" t="s">
        <v>87</v>
      </c>
      <c r="AY147" s="25" t="s">
        <v>210</v>
      </c>
      <c r="BE147" s="213">
        <f t="shared" si="24"/>
        <v>4131.6000000000004</v>
      </c>
      <c r="BF147" s="213">
        <f t="shared" si="25"/>
        <v>0</v>
      </c>
      <c r="BG147" s="213">
        <f t="shared" si="26"/>
        <v>0</v>
      </c>
      <c r="BH147" s="213">
        <f t="shared" si="27"/>
        <v>0</v>
      </c>
      <c r="BI147" s="213">
        <f t="shared" si="28"/>
        <v>0</v>
      </c>
      <c r="BJ147" s="25" t="s">
        <v>83</v>
      </c>
      <c r="BK147" s="213">
        <f t="shared" si="29"/>
        <v>4131.6000000000004</v>
      </c>
      <c r="BL147" s="25" t="s">
        <v>570</v>
      </c>
      <c r="BM147" s="25" t="s">
        <v>4062</v>
      </c>
    </row>
    <row r="148" spans="2:65" s="1" customFormat="1" ht="16.5" customHeight="1">
      <c r="B148" s="42"/>
      <c r="C148" s="202" t="s">
        <v>540</v>
      </c>
      <c r="D148" s="202" t="s">
        <v>212</v>
      </c>
      <c r="E148" s="203" t="s">
        <v>2896</v>
      </c>
      <c r="F148" s="204" t="s">
        <v>2897</v>
      </c>
      <c r="G148" s="205" t="s">
        <v>862</v>
      </c>
      <c r="H148" s="206">
        <v>4</v>
      </c>
      <c r="I148" s="207">
        <v>181.9</v>
      </c>
      <c r="J148" s="208">
        <f t="shared" si="20"/>
        <v>727.6</v>
      </c>
      <c r="K148" s="204" t="s">
        <v>24</v>
      </c>
      <c r="L148" s="62"/>
      <c r="M148" s="209" t="s">
        <v>24</v>
      </c>
      <c r="N148" s="210" t="s">
        <v>49</v>
      </c>
      <c r="O148" s="43"/>
      <c r="P148" s="211">
        <f t="shared" si="21"/>
        <v>0</v>
      </c>
      <c r="Q148" s="211">
        <v>0</v>
      </c>
      <c r="R148" s="211">
        <f t="shared" si="22"/>
        <v>0</v>
      </c>
      <c r="S148" s="211">
        <v>0</v>
      </c>
      <c r="T148" s="212">
        <f t="shared" si="23"/>
        <v>0</v>
      </c>
      <c r="AR148" s="25" t="s">
        <v>570</v>
      </c>
      <c r="AT148" s="25" t="s">
        <v>212</v>
      </c>
      <c r="AU148" s="25" t="s">
        <v>87</v>
      </c>
      <c r="AY148" s="25" t="s">
        <v>210</v>
      </c>
      <c r="BE148" s="213">
        <f t="shared" si="24"/>
        <v>727.6</v>
      </c>
      <c r="BF148" s="213">
        <f t="shared" si="25"/>
        <v>0</v>
      </c>
      <c r="BG148" s="213">
        <f t="shared" si="26"/>
        <v>0</v>
      </c>
      <c r="BH148" s="213">
        <f t="shared" si="27"/>
        <v>0</v>
      </c>
      <c r="BI148" s="213">
        <f t="shared" si="28"/>
        <v>0</v>
      </c>
      <c r="BJ148" s="25" t="s">
        <v>83</v>
      </c>
      <c r="BK148" s="213">
        <f t="shared" si="29"/>
        <v>727.6</v>
      </c>
      <c r="BL148" s="25" t="s">
        <v>570</v>
      </c>
      <c r="BM148" s="25" t="s">
        <v>4063</v>
      </c>
    </row>
    <row r="149" spans="2:65" s="1" customFormat="1" ht="16.5" customHeight="1">
      <c r="B149" s="42"/>
      <c r="C149" s="202" t="s">
        <v>545</v>
      </c>
      <c r="D149" s="202" t="s">
        <v>212</v>
      </c>
      <c r="E149" s="203" t="s">
        <v>2899</v>
      </c>
      <c r="F149" s="204" t="s">
        <v>2900</v>
      </c>
      <c r="G149" s="205" t="s">
        <v>862</v>
      </c>
      <c r="H149" s="206">
        <v>13</v>
      </c>
      <c r="I149" s="207">
        <v>139.1</v>
      </c>
      <c r="J149" s="208">
        <f t="shared" si="20"/>
        <v>1808.3</v>
      </c>
      <c r="K149" s="204" t="s">
        <v>24</v>
      </c>
      <c r="L149" s="62"/>
      <c r="M149" s="209" t="s">
        <v>24</v>
      </c>
      <c r="N149" s="210" t="s">
        <v>49</v>
      </c>
      <c r="O149" s="43"/>
      <c r="P149" s="211">
        <f t="shared" si="21"/>
        <v>0</v>
      </c>
      <c r="Q149" s="211">
        <v>0</v>
      </c>
      <c r="R149" s="211">
        <f t="shared" si="22"/>
        <v>0</v>
      </c>
      <c r="S149" s="211">
        <v>0</v>
      </c>
      <c r="T149" s="212">
        <f t="shared" si="23"/>
        <v>0</v>
      </c>
      <c r="AR149" s="25" t="s">
        <v>570</v>
      </c>
      <c r="AT149" s="25" t="s">
        <v>212</v>
      </c>
      <c r="AU149" s="25" t="s">
        <v>87</v>
      </c>
      <c r="AY149" s="25" t="s">
        <v>210</v>
      </c>
      <c r="BE149" s="213">
        <f t="shared" si="24"/>
        <v>1808.3</v>
      </c>
      <c r="BF149" s="213">
        <f t="shared" si="25"/>
        <v>0</v>
      </c>
      <c r="BG149" s="213">
        <f t="shared" si="26"/>
        <v>0</v>
      </c>
      <c r="BH149" s="213">
        <f t="shared" si="27"/>
        <v>0</v>
      </c>
      <c r="BI149" s="213">
        <f t="shared" si="28"/>
        <v>0</v>
      </c>
      <c r="BJ149" s="25" t="s">
        <v>83</v>
      </c>
      <c r="BK149" s="213">
        <f t="shared" si="29"/>
        <v>1808.3</v>
      </c>
      <c r="BL149" s="25" t="s">
        <v>570</v>
      </c>
      <c r="BM149" s="25" t="s">
        <v>4064</v>
      </c>
    </row>
    <row r="150" spans="2:65" s="1" customFormat="1" ht="16.5" customHeight="1">
      <c r="B150" s="42"/>
      <c r="C150" s="202" t="s">
        <v>549</v>
      </c>
      <c r="D150" s="202" t="s">
        <v>212</v>
      </c>
      <c r="E150" s="203" t="s">
        <v>2905</v>
      </c>
      <c r="F150" s="204" t="s">
        <v>2906</v>
      </c>
      <c r="G150" s="205" t="s">
        <v>862</v>
      </c>
      <c r="H150" s="206">
        <v>33</v>
      </c>
      <c r="I150" s="207">
        <v>85.6</v>
      </c>
      <c r="J150" s="208">
        <f t="shared" si="20"/>
        <v>2824.8</v>
      </c>
      <c r="K150" s="204" t="s">
        <v>24</v>
      </c>
      <c r="L150" s="62"/>
      <c r="M150" s="209" t="s">
        <v>24</v>
      </c>
      <c r="N150" s="210" t="s">
        <v>49</v>
      </c>
      <c r="O150" s="43"/>
      <c r="P150" s="211">
        <f t="shared" si="21"/>
        <v>0</v>
      </c>
      <c r="Q150" s="211">
        <v>0</v>
      </c>
      <c r="R150" s="211">
        <f t="shared" si="22"/>
        <v>0</v>
      </c>
      <c r="S150" s="211">
        <v>0</v>
      </c>
      <c r="T150" s="212">
        <f t="shared" si="23"/>
        <v>0</v>
      </c>
      <c r="AR150" s="25" t="s">
        <v>570</v>
      </c>
      <c r="AT150" s="25" t="s">
        <v>212</v>
      </c>
      <c r="AU150" s="25" t="s">
        <v>87</v>
      </c>
      <c r="AY150" s="25" t="s">
        <v>210</v>
      </c>
      <c r="BE150" s="213">
        <f t="shared" si="24"/>
        <v>2824.8</v>
      </c>
      <c r="BF150" s="213">
        <f t="shared" si="25"/>
        <v>0</v>
      </c>
      <c r="BG150" s="213">
        <f t="shared" si="26"/>
        <v>0</v>
      </c>
      <c r="BH150" s="213">
        <f t="shared" si="27"/>
        <v>0</v>
      </c>
      <c r="BI150" s="213">
        <f t="shared" si="28"/>
        <v>0</v>
      </c>
      <c r="BJ150" s="25" t="s">
        <v>83</v>
      </c>
      <c r="BK150" s="213">
        <f t="shared" si="29"/>
        <v>2824.8</v>
      </c>
      <c r="BL150" s="25" t="s">
        <v>570</v>
      </c>
      <c r="BM150" s="25" t="s">
        <v>4065</v>
      </c>
    </row>
    <row r="151" spans="2:65" s="1" customFormat="1" ht="16.5" customHeight="1">
      <c r="B151" s="42"/>
      <c r="C151" s="202" t="s">
        <v>554</v>
      </c>
      <c r="D151" s="202" t="s">
        <v>212</v>
      </c>
      <c r="E151" s="203" t="s">
        <v>2905</v>
      </c>
      <c r="F151" s="204" t="s">
        <v>2906</v>
      </c>
      <c r="G151" s="205" t="s">
        <v>862</v>
      </c>
      <c r="H151" s="206">
        <v>4</v>
      </c>
      <c r="I151" s="207">
        <v>85.6</v>
      </c>
      <c r="J151" s="208">
        <f t="shared" si="20"/>
        <v>342.4</v>
      </c>
      <c r="K151" s="204" t="s">
        <v>24</v>
      </c>
      <c r="L151" s="62"/>
      <c r="M151" s="209" t="s">
        <v>24</v>
      </c>
      <c r="N151" s="210" t="s">
        <v>49</v>
      </c>
      <c r="O151" s="43"/>
      <c r="P151" s="211">
        <f t="shared" si="21"/>
        <v>0</v>
      </c>
      <c r="Q151" s="211">
        <v>0</v>
      </c>
      <c r="R151" s="211">
        <f t="shared" si="22"/>
        <v>0</v>
      </c>
      <c r="S151" s="211">
        <v>0</v>
      </c>
      <c r="T151" s="212">
        <f t="shared" si="23"/>
        <v>0</v>
      </c>
      <c r="AR151" s="25" t="s">
        <v>570</v>
      </c>
      <c r="AT151" s="25" t="s">
        <v>212</v>
      </c>
      <c r="AU151" s="25" t="s">
        <v>87</v>
      </c>
      <c r="AY151" s="25" t="s">
        <v>210</v>
      </c>
      <c r="BE151" s="213">
        <f t="shared" si="24"/>
        <v>342.4</v>
      </c>
      <c r="BF151" s="213">
        <f t="shared" si="25"/>
        <v>0</v>
      </c>
      <c r="BG151" s="213">
        <f t="shared" si="26"/>
        <v>0</v>
      </c>
      <c r="BH151" s="213">
        <f t="shared" si="27"/>
        <v>0</v>
      </c>
      <c r="BI151" s="213">
        <f t="shared" si="28"/>
        <v>0</v>
      </c>
      <c r="BJ151" s="25" t="s">
        <v>83</v>
      </c>
      <c r="BK151" s="213">
        <f t="shared" si="29"/>
        <v>342.4</v>
      </c>
      <c r="BL151" s="25" t="s">
        <v>570</v>
      </c>
      <c r="BM151" s="25" t="s">
        <v>4066</v>
      </c>
    </row>
    <row r="152" spans="2:65" s="1" customFormat="1" ht="16.5" customHeight="1">
      <c r="B152" s="42"/>
      <c r="C152" s="202" t="s">
        <v>560</v>
      </c>
      <c r="D152" s="202" t="s">
        <v>212</v>
      </c>
      <c r="E152" s="203" t="s">
        <v>2909</v>
      </c>
      <c r="F152" s="204" t="s">
        <v>2910</v>
      </c>
      <c r="G152" s="205" t="s">
        <v>862</v>
      </c>
      <c r="H152" s="206">
        <v>13</v>
      </c>
      <c r="I152" s="207">
        <v>133.80000000000001</v>
      </c>
      <c r="J152" s="208">
        <f t="shared" si="20"/>
        <v>1739.4</v>
      </c>
      <c r="K152" s="204" t="s">
        <v>24</v>
      </c>
      <c r="L152" s="62"/>
      <c r="M152" s="209" t="s">
        <v>24</v>
      </c>
      <c r="N152" s="210" t="s">
        <v>49</v>
      </c>
      <c r="O152" s="43"/>
      <c r="P152" s="211">
        <f t="shared" si="21"/>
        <v>0</v>
      </c>
      <c r="Q152" s="211">
        <v>0</v>
      </c>
      <c r="R152" s="211">
        <f t="shared" si="22"/>
        <v>0</v>
      </c>
      <c r="S152" s="211">
        <v>0</v>
      </c>
      <c r="T152" s="212">
        <f t="shared" si="23"/>
        <v>0</v>
      </c>
      <c r="AR152" s="25" t="s">
        <v>570</v>
      </c>
      <c r="AT152" s="25" t="s">
        <v>212</v>
      </c>
      <c r="AU152" s="25" t="s">
        <v>87</v>
      </c>
      <c r="AY152" s="25" t="s">
        <v>210</v>
      </c>
      <c r="BE152" s="213">
        <f t="shared" si="24"/>
        <v>1739.4</v>
      </c>
      <c r="BF152" s="213">
        <f t="shared" si="25"/>
        <v>0</v>
      </c>
      <c r="BG152" s="213">
        <f t="shared" si="26"/>
        <v>0</v>
      </c>
      <c r="BH152" s="213">
        <f t="shared" si="27"/>
        <v>0</v>
      </c>
      <c r="BI152" s="213">
        <f t="shared" si="28"/>
        <v>0</v>
      </c>
      <c r="BJ152" s="25" t="s">
        <v>83</v>
      </c>
      <c r="BK152" s="213">
        <f t="shared" si="29"/>
        <v>1739.4</v>
      </c>
      <c r="BL152" s="25" t="s">
        <v>570</v>
      </c>
      <c r="BM152" s="25" t="s">
        <v>4067</v>
      </c>
    </row>
    <row r="153" spans="2:65" s="1" customFormat="1" ht="16.5" customHeight="1">
      <c r="B153" s="42"/>
      <c r="C153" s="202" t="s">
        <v>565</v>
      </c>
      <c r="D153" s="202" t="s">
        <v>212</v>
      </c>
      <c r="E153" s="203" t="s">
        <v>2913</v>
      </c>
      <c r="F153" s="204" t="s">
        <v>2914</v>
      </c>
      <c r="G153" s="205" t="s">
        <v>24</v>
      </c>
      <c r="H153" s="206">
        <v>33</v>
      </c>
      <c r="I153" s="207">
        <v>227.9</v>
      </c>
      <c r="J153" s="208">
        <f t="shared" si="20"/>
        <v>7520.7</v>
      </c>
      <c r="K153" s="204" t="s">
        <v>24</v>
      </c>
      <c r="L153" s="62"/>
      <c r="M153" s="209" t="s">
        <v>24</v>
      </c>
      <c r="N153" s="210" t="s">
        <v>49</v>
      </c>
      <c r="O153" s="43"/>
      <c r="P153" s="211">
        <f t="shared" si="21"/>
        <v>0</v>
      </c>
      <c r="Q153" s="211">
        <v>0</v>
      </c>
      <c r="R153" s="211">
        <f t="shared" si="22"/>
        <v>0</v>
      </c>
      <c r="S153" s="211">
        <v>0</v>
      </c>
      <c r="T153" s="212">
        <f t="shared" si="23"/>
        <v>0</v>
      </c>
      <c r="AR153" s="25" t="s">
        <v>570</v>
      </c>
      <c r="AT153" s="25" t="s">
        <v>212</v>
      </c>
      <c r="AU153" s="25" t="s">
        <v>87</v>
      </c>
      <c r="AY153" s="25" t="s">
        <v>210</v>
      </c>
      <c r="BE153" s="213">
        <f t="shared" si="24"/>
        <v>7520.7</v>
      </c>
      <c r="BF153" s="213">
        <f t="shared" si="25"/>
        <v>0</v>
      </c>
      <c r="BG153" s="213">
        <f t="shared" si="26"/>
        <v>0</v>
      </c>
      <c r="BH153" s="213">
        <f t="shared" si="27"/>
        <v>0</v>
      </c>
      <c r="BI153" s="213">
        <f t="shared" si="28"/>
        <v>0</v>
      </c>
      <c r="BJ153" s="25" t="s">
        <v>83</v>
      </c>
      <c r="BK153" s="213">
        <f t="shared" si="29"/>
        <v>7520.7</v>
      </c>
      <c r="BL153" s="25" t="s">
        <v>570</v>
      </c>
      <c r="BM153" s="25" t="s">
        <v>4068</v>
      </c>
    </row>
    <row r="154" spans="2:65" s="1" customFormat="1" ht="16.5" customHeight="1">
      <c r="B154" s="42"/>
      <c r="C154" s="202" t="s">
        <v>570</v>
      </c>
      <c r="D154" s="202" t="s">
        <v>212</v>
      </c>
      <c r="E154" s="203" t="s">
        <v>2916</v>
      </c>
      <c r="F154" s="204" t="s">
        <v>2917</v>
      </c>
      <c r="G154" s="205" t="s">
        <v>24</v>
      </c>
      <c r="H154" s="206">
        <v>13</v>
      </c>
      <c r="I154" s="207">
        <v>251.5</v>
      </c>
      <c r="J154" s="208">
        <f t="shared" si="20"/>
        <v>3269.5</v>
      </c>
      <c r="K154" s="204" t="s">
        <v>24</v>
      </c>
      <c r="L154" s="62"/>
      <c r="M154" s="209" t="s">
        <v>24</v>
      </c>
      <c r="N154" s="210" t="s">
        <v>49</v>
      </c>
      <c r="O154" s="43"/>
      <c r="P154" s="211">
        <f t="shared" si="21"/>
        <v>0</v>
      </c>
      <c r="Q154" s="211">
        <v>0</v>
      </c>
      <c r="R154" s="211">
        <f t="shared" si="22"/>
        <v>0</v>
      </c>
      <c r="S154" s="211">
        <v>0</v>
      </c>
      <c r="T154" s="212">
        <f t="shared" si="23"/>
        <v>0</v>
      </c>
      <c r="AR154" s="25" t="s">
        <v>570</v>
      </c>
      <c r="AT154" s="25" t="s">
        <v>212</v>
      </c>
      <c r="AU154" s="25" t="s">
        <v>87</v>
      </c>
      <c r="AY154" s="25" t="s">
        <v>210</v>
      </c>
      <c r="BE154" s="213">
        <f t="shared" si="24"/>
        <v>3269.5</v>
      </c>
      <c r="BF154" s="213">
        <f t="shared" si="25"/>
        <v>0</v>
      </c>
      <c r="BG154" s="213">
        <f t="shared" si="26"/>
        <v>0</v>
      </c>
      <c r="BH154" s="213">
        <f t="shared" si="27"/>
        <v>0</v>
      </c>
      <c r="BI154" s="213">
        <f t="shared" si="28"/>
        <v>0</v>
      </c>
      <c r="BJ154" s="25" t="s">
        <v>83</v>
      </c>
      <c r="BK154" s="213">
        <f t="shared" si="29"/>
        <v>3269.5</v>
      </c>
      <c r="BL154" s="25" t="s">
        <v>570</v>
      </c>
      <c r="BM154" s="25" t="s">
        <v>4069</v>
      </c>
    </row>
    <row r="155" spans="2:65" s="1" customFormat="1" ht="16.5" customHeight="1">
      <c r="B155" s="42"/>
      <c r="C155" s="202" t="s">
        <v>574</v>
      </c>
      <c r="D155" s="202" t="s">
        <v>212</v>
      </c>
      <c r="E155" s="203" t="s">
        <v>2919</v>
      </c>
      <c r="F155" s="204" t="s">
        <v>4070</v>
      </c>
      <c r="G155" s="205" t="s">
        <v>24</v>
      </c>
      <c r="H155" s="206">
        <v>4</v>
      </c>
      <c r="I155" s="207">
        <v>288.89999999999998</v>
      </c>
      <c r="J155" s="208">
        <f t="shared" si="20"/>
        <v>1155.5999999999999</v>
      </c>
      <c r="K155" s="204" t="s">
        <v>24</v>
      </c>
      <c r="L155" s="62"/>
      <c r="M155" s="209" t="s">
        <v>24</v>
      </c>
      <c r="N155" s="210" t="s">
        <v>49</v>
      </c>
      <c r="O155" s="43"/>
      <c r="P155" s="211">
        <f t="shared" si="21"/>
        <v>0</v>
      </c>
      <c r="Q155" s="211">
        <v>0</v>
      </c>
      <c r="R155" s="211">
        <f t="shared" si="22"/>
        <v>0</v>
      </c>
      <c r="S155" s="211">
        <v>0</v>
      </c>
      <c r="T155" s="212">
        <f t="shared" si="23"/>
        <v>0</v>
      </c>
      <c r="AR155" s="25" t="s">
        <v>570</v>
      </c>
      <c r="AT155" s="25" t="s">
        <v>212</v>
      </c>
      <c r="AU155" s="25" t="s">
        <v>87</v>
      </c>
      <c r="AY155" s="25" t="s">
        <v>210</v>
      </c>
      <c r="BE155" s="213">
        <f t="shared" si="24"/>
        <v>1155.5999999999999</v>
      </c>
      <c r="BF155" s="213">
        <f t="shared" si="25"/>
        <v>0</v>
      </c>
      <c r="BG155" s="213">
        <f t="shared" si="26"/>
        <v>0</v>
      </c>
      <c r="BH155" s="213">
        <f t="shared" si="27"/>
        <v>0</v>
      </c>
      <c r="BI155" s="213">
        <f t="shared" si="28"/>
        <v>0</v>
      </c>
      <c r="BJ155" s="25" t="s">
        <v>83</v>
      </c>
      <c r="BK155" s="213">
        <f t="shared" si="29"/>
        <v>1155.5999999999999</v>
      </c>
      <c r="BL155" s="25" t="s">
        <v>570</v>
      </c>
      <c r="BM155" s="25" t="s">
        <v>4071</v>
      </c>
    </row>
    <row r="156" spans="2:65" s="1" customFormat="1" ht="16.5" customHeight="1">
      <c r="B156" s="42"/>
      <c r="C156" s="202" t="s">
        <v>579</v>
      </c>
      <c r="D156" s="202" t="s">
        <v>212</v>
      </c>
      <c r="E156" s="203" t="s">
        <v>2925</v>
      </c>
      <c r="F156" s="204" t="s">
        <v>2926</v>
      </c>
      <c r="G156" s="205" t="s">
        <v>862</v>
      </c>
      <c r="H156" s="206">
        <v>175</v>
      </c>
      <c r="I156" s="207">
        <v>61</v>
      </c>
      <c r="J156" s="208">
        <f t="shared" si="20"/>
        <v>10675</v>
      </c>
      <c r="K156" s="204" t="s">
        <v>24</v>
      </c>
      <c r="L156" s="62"/>
      <c r="M156" s="209" t="s">
        <v>24</v>
      </c>
      <c r="N156" s="210" t="s">
        <v>49</v>
      </c>
      <c r="O156" s="43"/>
      <c r="P156" s="211">
        <f t="shared" si="21"/>
        <v>0</v>
      </c>
      <c r="Q156" s="211">
        <v>0</v>
      </c>
      <c r="R156" s="211">
        <f t="shared" si="22"/>
        <v>0</v>
      </c>
      <c r="S156" s="211">
        <v>0</v>
      </c>
      <c r="T156" s="212">
        <f t="shared" si="23"/>
        <v>0</v>
      </c>
      <c r="AR156" s="25" t="s">
        <v>570</v>
      </c>
      <c r="AT156" s="25" t="s">
        <v>212</v>
      </c>
      <c r="AU156" s="25" t="s">
        <v>87</v>
      </c>
      <c r="AY156" s="25" t="s">
        <v>210</v>
      </c>
      <c r="BE156" s="213">
        <f t="shared" si="24"/>
        <v>10675</v>
      </c>
      <c r="BF156" s="213">
        <f t="shared" si="25"/>
        <v>0</v>
      </c>
      <c r="BG156" s="213">
        <f t="shared" si="26"/>
        <v>0</v>
      </c>
      <c r="BH156" s="213">
        <f t="shared" si="27"/>
        <v>0</v>
      </c>
      <c r="BI156" s="213">
        <f t="shared" si="28"/>
        <v>0</v>
      </c>
      <c r="BJ156" s="25" t="s">
        <v>83</v>
      </c>
      <c r="BK156" s="213">
        <f t="shared" si="29"/>
        <v>10675</v>
      </c>
      <c r="BL156" s="25" t="s">
        <v>570</v>
      </c>
      <c r="BM156" s="25" t="s">
        <v>4072</v>
      </c>
    </row>
    <row r="157" spans="2:65" s="1" customFormat="1" ht="16.5" customHeight="1">
      <c r="B157" s="42"/>
      <c r="C157" s="202" t="s">
        <v>583</v>
      </c>
      <c r="D157" s="202" t="s">
        <v>212</v>
      </c>
      <c r="E157" s="203" t="s">
        <v>2928</v>
      </c>
      <c r="F157" s="204" t="s">
        <v>2929</v>
      </c>
      <c r="G157" s="205" t="s">
        <v>862</v>
      </c>
      <c r="H157" s="206">
        <v>33</v>
      </c>
      <c r="I157" s="207">
        <v>27.8</v>
      </c>
      <c r="J157" s="208">
        <f t="shared" si="20"/>
        <v>917.4</v>
      </c>
      <c r="K157" s="204" t="s">
        <v>24</v>
      </c>
      <c r="L157" s="62"/>
      <c r="M157" s="209" t="s">
        <v>24</v>
      </c>
      <c r="N157" s="210" t="s">
        <v>49</v>
      </c>
      <c r="O157" s="43"/>
      <c r="P157" s="211">
        <f t="shared" si="21"/>
        <v>0</v>
      </c>
      <c r="Q157" s="211">
        <v>0</v>
      </c>
      <c r="R157" s="211">
        <f t="shared" si="22"/>
        <v>0</v>
      </c>
      <c r="S157" s="211">
        <v>0</v>
      </c>
      <c r="T157" s="212">
        <f t="shared" si="23"/>
        <v>0</v>
      </c>
      <c r="AR157" s="25" t="s">
        <v>570</v>
      </c>
      <c r="AT157" s="25" t="s">
        <v>212</v>
      </c>
      <c r="AU157" s="25" t="s">
        <v>87</v>
      </c>
      <c r="AY157" s="25" t="s">
        <v>210</v>
      </c>
      <c r="BE157" s="213">
        <f t="shared" si="24"/>
        <v>917.4</v>
      </c>
      <c r="BF157" s="213">
        <f t="shared" si="25"/>
        <v>0</v>
      </c>
      <c r="BG157" s="213">
        <f t="shared" si="26"/>
        <v>0</v>
      </c>
      <c r="BH157" s="213">
        <f t="shared" si="27"/>
        <v>0</v>
      </c>
      <c r="BI157" s="213">
        <f t="shared" si="28"/>
        <v>0</v>
      </c>
      <c r="BJ157" s="25" t="s">
        <v>83</v>
      </c>
      <c r="BK157" s="213">
        <f t="shared" si="29"/>
        <v>917.4</v>
      </c>
      <c r="BL157" s="25" t="s">
        <v>570</v>
      </c>
      <c r="BM157" s="25" t="s">
        <v>4073</v>
      </c>
    </row>
    <row r="158" spans="2:65" s="1" customFormat="1" ht="16.5" customHeight="1">
      <c r="B158" s="42"/>
      <c r="C158" s="202" t="s">
        <v>588</v>
      </c>
      <c r="D158" s="202" t="s">
        <v>212</v>
      </c>
      <c r="E158" s="203" t="s">
        <v>2928</v>
      </c>
      <c r="F158" s="204" t="s">
        <v>2929</v>
      </c>
      <c r="G158" s="205" t="s">
        <v>862</v>
      </c>
      <c r="H158" s="206">
        <v>13</v>
      </c>
      <c r="I158" s="207">
        <v>27.8</v>
      </c>
      <c r="J158" s="208">
        <f t="shared" si="20"/>
        <v>361.4</v>
      </c>
      <c r="K158" s="204" t="s">
        <v>24</v>
      </c>
      <c r="L158" s="62"/>
      <c r="M158" s="209" t="s">
        <v>24</v>
      </c>
      <c r="N158" s="210" t="s">
        <v>49</v>
      </c>
      <c r="O158" s="43"/>
      <c r="P158" s="211">
        <f t="shared" si="21"/>
        <v>0</v>
      </c>
      <c r="Q158" s="211">
        <v>0</v>
      </c>
      <c r="R158" s="211">
        <f t="shared" si="22"/>
        <v>0</v>
      </c>
      <c r="S158" s="211">
        <v>0</v>
      </c>
      <c r="T158" s="212">
        <f t="shared" si="23"/>
        <v>0</v>
      </c>
      <c r="AR158" s="25" t="s">
        <v>570</v>
      </c>
      <c r="AT158" s="25" t="s">
        <v>212</v>
      </c>
      <c r="AU158" s="25" t="s">
        <v>87</v>
      </c>
      <c r="AY158" s="25" t="s">
        <v>210</v>
      </c>
      <c r="BE158" s="213">
        <f t="shared" si="24"/>
        <v>361.4</v>
      </c>
      <c r="BF158" s="213">
        <f t="shared" si="25"/>
        <v>0</v>
      </c>
      <c r="BG158" s="213">
        <f t="shared" si="26"/>
        <v>0</v>
      </c>
      <c r="BH158" s="213">
        <f t="shared" si="27"/>
        <v>0</v>
      </c>
      <c r="BI158" s="213">
        <f t="shared" si="28"/>
        <v>0</v>
      </c>
      <c r="BJ158" s="25" t="s">
        <v>83</v>
      </c>
      <c r="BK158" s="213">
        <f t="shared" si="29"/>
        <v>361.4</v>
      </c>
      <c r="BL158" s="25" t="s">
        <v>570</v>
      </c>
      <c r="BM158" s="25" t="s">
        <v>4074</v>
      </c>
    </row>
    <row r="159" spans="2:65" s="1" customFormat="1" ht="16.5" customHeight="1">
      <c r="B159" s="42"/>
      <c r="C159" s="202" t="s">
        <v>595</v>
      </c>
      <c r="D159" s="202" t="s">
        <v>212</v>
      </c>
      <c r="E159" s="203" t="s">
        <v>2928</v>
      </c>
      <c r="F159" s="204" t="s">
        <v>2929</v>
      </c>
      <c r="G159" s="205" t="s">
        <v>862</v>
      </c>
      <c r="H159" s="206">
        <v>4</v>
      </c>
      <c r="I159" s="207">
        <v>27.8</v>
      </c>
      <c r="J159" s="208">
        <f t="shared" si="20"/>
        <v>111.2</v>
      </c>
      <c r="K159" s="204" t="s">
        <v>24</v>
      </c>
      <c r="L159" s="62"/>
      <c r="M159" s="209" t="s">
        <v>24</v>
      </c>
      <c r="N159" s="210" t="s">
        <v>49</v>
      </c>
      <c r="O159" s="43"/>
      <c r="P159" s="211">
        <f t="shared" si="21"/>
        <v>0</v>
      </c>
      <c r="Q159" s="211">
        <v>0</v>
      </c>
      <c r="R159" s="211">
        <f t="shared" si="22"/>
        <v>0</v>
      </c>
      <c r="S159" s="211">
        <v>0</v>
      </c>
      <c r="T159" s="212">
        <f t="shared" si="23"/>
        <v>0</v>
      </c>
      <c r="AR159" s="25" t="s">
        <v>570</v>
      </c>
      <c r="AT159" s="25" t="s">
        <v>212</v>
      </c>
      <c r="AU159" s="25" t="s">
        <v>87</v>
      </c>
      <c r="AY159" s="25" t="s">
        <v>210</v>
      </c>
      <c r="BE159" s="213">
        <f t="shared" si="24"/>
        <v>111.2</v>
      </c>
      <c r="BF159" s="213">
        <f t="shared" si="25"/>
        <v>0</v>
      </c>
      <c r="BG159" s="213">
        <f t="shared" si="26"/>
        <v>0</v>
      </c>
      <c r="BH159" s="213">
        <f t="shared" si="27"/>
        <v>0</v>
      </c>
      <c r="BI159" s="213">
        <f t="shared" si="28"/>
        <v>0</v>
      </c>
      <c r="BJ159" s="25" t="s">
        <v>83</v>
      </c>
      <c r="BK159" s="213">
        <f t="shared" si="29"/>
        <v>111.2</v>
      </c>
      <c r="BL159" s="25" t="s">
        <v>570</v>
      </c>
      <c r="BM159" s="25" t="s">
        <v>4075</v>
      </c>
    </row>
    <row r="160" spans="2:65" s="1" customFormat="1" ht="16.5" customHeight="1">
      <c r="B160" s="42"/>
      <c r="C160" s="202" t="s">
        <v>602</v>
      </c>
      <c r="D160" s="202" t="s">
        <v>212</v>
      </c>
      <c r="E160" s="203" t="s">
        <v>2928</v>
      </c>
      <c r="F160" s="204" t="s">
        <v>2929</v>
      </c>
      <c r="G160" s="205" t="s">
        <v>862</v>
      </c>
      <c r="H160" s="206">
        <v>175</v>
      </c>
      <c r="I160" s="207">
        <v>27.8</v>
      </c>
      <c r="J160" s="208">
        <f t="shared" si="20"/>
        <v>4865</v>
      </c>
      <c r="K160" s="204" t="s">
        <v>24</v>
      </c>
      <c r="L160" s="62"/>
      <c r="M160" s="209" t="s">
        <v>24</v>
      </c>
      <c r="N160" s="210" t="s">
        <v>49</v>
      </c>
      <c r="O160" s="43"/>
      <c r="P160" s="211">
        <f t="shared" si="21"/>
        <v>0</v>
      </c>
      <c r="Q160" s="211">
        <v>0</v>
      </c>
      <c r="R160" s="211">
        <f t="shared" si="22"/>
        <v>0</v>
      </c>
      <c r="S160" s="211">
        <v>0</v>
      </c>
      <c r="T160" s="212">
        <f t="shared" si="23"/>
        <v>0</v>
      </c>
      <c r="AR160" s="25" t="s">
        <v>570</v>
      </c>
      <c r="AT160" s="25" t="s">
        <v>212</v>
      </c>
      <c r="AU160" s="25" t="s">
        <v>87</v>
      </c>
      <c r="AY160" s="25" t="s">
        <v>210</v>
      </c>
      <c r="BE160" s="213">
        <f t="shared" si="24"/>
        <v>4865</v>
      </c>
      <c r="BF160" s="213">
        <f t="shared" si="25"/>
        <v>0</v>
      </c>
      <c r="BG160" s="213">
        <f t="shared" si="26"/>
        <v>0</v>
      </c>
      <c r="BH160" s="213">
        <f t="shared" si="27"/>
        <v>0</v>
      </c>
      <c r="BI160" s="213">
        <f t="shared" si="28"/>
        <v>0</v>
      </c>
      <c r="BJ160" s="25" t="s">
        <v>83</v>
      </c>
      <c r="BK160" s="213">
        <f t="shared" si="29"/>
        <v>4865</v>
      </c>
      <c r="BL160" s="25" t="s">
        <v>570</v>
      </c>
      <c r="BM160" s="25" t="s">
        <v>4076</v>
      </c>
    </row>
    <row r="161" spans="2:65" s="1" customFormat="1" ht="16.5" customHeight="1">
      <c r="B161" s="42"/>
      <c r="C161" s="202" t="s">
        <v>607</v>
      </c>
      <c r="D161" s="202" t="s">
        <v>212</v>
      </c>
      <c r="E161" s="203" t="s">
        <v>2935</v>
      </c>
      <c r="F161" s="204" t="s">
        <v>2936</v>
      </c>
      <c r="G161" s="205" t="s">
        <v>862</v>
      </c>
      <c r="H161" s="206">
        <v>46</v>
      </c>
      <c r="I161" s="207">
        <v>65.3</v>
      </c>
      <c r="J161" s="208">
        <f t="shared" si="20"/>
        <v>3003.8</v>
      </c>
      <c r="K161" s="204" t="s">
        <v>24</v>
      </c>
      <c r="L161" s="62"/>
      <c r="M161" s="209" t="s">
        <v>24</v>
      </c>
      <c r="N161" s="210" t="s">
        <v>49</v>
      </c>
      <c r="O161" s="43"/>
      <c r="P161" s="211">
        <f t="shared" si="21"/>
        <v>0</v>
      </c>
      <c r="Q161" s="211">
        <v>0</v>
      </c>
      <c r="R161" s="211">
        <f t="shared" si="22"/>
        <v>0</v>
      </c>
      <c r="S161" s="211">
        <v>0</v>
      </c>
      <c r="T161" s="212">
        <f t="shared" si="23"/>
        <v>0</v>
      </c>
      <c r="AR161" s="25" t="s">
        <v>570</v>
      </c>
      <c r="AT161" s="25" t="s">
        <v>212</v>
      </c>
      <c r="AU161" s="25" t="s">
        <v>87</v>
      </c>
      <c r="AY161" s="25" t="s">
        <v>210</v>
      </c>
      <c r="BE161" s="213">
        <f t="shared" si="24"/>
        <v>3003.8</v>
      </c>
      <c r="BF161" s="213">
        <f t="shared" si="25"/>
        <v>0</v>
      </c>
      <c r="BG161" s="213">
        <f t="shared" si="26"/>
        <v>0</v>
      </c>
      <c r="BH161" s="213">
        <f t="shared" si="27"/>
        <v>0</v>
      </c>
      <c r="BI161" s="213">
        <f t="shared" si="28"/>
        <v>0</v>
      </c>
      <c r="BJ161" s="25" t="s">
        <v>83</v>
      </c>
      <c r="BK161" s="213">
        <f t="shared" si="29"/>
        <v>3003.8</v>
      </c>
      <c r="BL161" s="25" t="s">
        <v>570</v>
      </c>
      <c r="BM161" s="25" t="s">
        <v>4077</v>
      </c>
    </row>
    <row r="162" spans="2:65" s="1" customFormat="1" ht="16.5" customHeight="1">
      <c r="B162" s="42"/>
      <c r="C162" s="202" t="s">
        <v>612</v>
      </c>
      <c r="D162" s="202" t="s">
        <v>212</v>
      </c>
      <c r="E162" s="203" t="s">
        <v>2938</v>
      </c>
      <c r="F162" s="204" t="s">
        <v>2939</v>
      </c>
      <c r="G162" s="205" t="s">
        <v>862</v>
      </c>
      <c r="H162" s="206">
        <v>25</v>
      </c>
      <c r="I162" s="207">
        <v>86.7</v>
      </c>
      <c r="J162" s="208">
        <f t="shared" si="20"/>
        <v>2167.5</v>
      </c>
      <c r="K162" s="204" t="s">
        <v>24</v>
      </c>
      <c r="L162" s="62"/>
      <c r="M162" s="209" t="s">
        <v>24</v>
      </c>
      <c r="N162" s="210" t="s">
        <v>49</v>
      </c>
      <c r="O162" s="43"/>
      <c r="P162" s="211">
        <f t="shared" si="21"/>
        <v>0</v>
      </c>
      <c r="Q162" s="211">
        <v>0</v>
      </c>
      <c r="R162" s="211">
        <f t="shared" si="22"/>
        <v>0</v>
      </c>
      <c r="S162" s="211">
        <v>0</v>
      </c>
      <c r="T162" s="212">
        <f t="shared" si="23"/>
        <v>0</v>
      </c>
      <c r="AR162" s="25" t="s">
        <v>570</v>
      </c>
      <c r="AT162" s="25" t="s">
        <v>212</v>
      </c>
      <c r="AU162" s="25" t="s">
        <v>87</v>
      </c>
      <c r="AY162" s="25" t="s">
        <v>210</v>
      </c>
      <c r="BE162" s="213">
        <f t="shared" si="24"/>
        <v>2167.5</v>
      </c>
      <c r="BF162" s="213">
        <f t="shared" si="25"/>
        <v>0</v>
      </c>
      <c r="BG162" s="213">
        <f t="shared" si="26"/>
        <v>0</v>
      </c>
      <c r="BH162" s="213">
        <f t="shared" si="27"/>
        <v>0</v>
      </c>
      <c r="BI162" s="213">
        <f t="shared" si="28"/>
        <v>0</v>
      </c>
      <c r="BJ162" s="25" t="s">
        <v>83</v>
      </c>
      <c r="BK162" s="213">
        <f t="shared" si="29"/>
        <v>2167.5</v>
      </c>
      <c r="BL162" s="25" t="s">
        <v>570</v>
      </c>
      <c r="BM162" s="25" t="s">
        <v>4078</v>
      </c>
    </row>
    <row r="163" spans="2:65" s="1" customFormat="1" ht="16.5" customHeight="1">
      <c r="B163" s="42"/>
      <c r="C163" s="202" t="s">
        <v>617</v>
      </c>
      <c r="D163" s="202" t="s">
        <v>212</v>
      </c>
      <c r="E163" s="203" t="s">
        <v>4079</v>
      </c>
      <c r="F163" s="204" t="s">
        <v>4080</v>
      </c>
      <c r="G163" s="205" t="s">
        <v>862</v>
      </c>
      <c r="H163" s="206">
        <v>3</v>
      </c>
      <c r="I163" s="207">
        <v>16.100000000000001</v>
      </c>
      <c r="J163" s="208">
        <f t="shared" si="20"/>
        <v>48.3</v>
      </c>
      <c r="K163" s="204" t="s">
        <v>24</v>
      </c>
      <c r="L163" s="62"/>
      <c r="M163" s="209" t="s">
        <v>24</v>
      </c>
      <c r="N163" s="210" t="s">
        <v>49</v>
      </c>
      <c r="O163" s="43"/>
      <c r="P163" s="211">
        <f t="shared" si="21"/>
        <v>0</v>
      </c>
      <c r="Q163" s="211">
        <v>0</v>
      </c>
      <c r="R163" s="211">
        <f t="shared" si="22"/>
        <v>0</v>
      </c>
      <c r="S163" s="211">
        <v>0</v>
      </c>
      <c r="T163" s="212">
        <f t="shared" si="23"/>
        <v>0</v>
      </c>
      <c r="AR163" s="25" t="s">
        <v>570</v>
      </c>
      <c r="AT163" s="25" t="s">
        <v>212</v>
      </c>
      <c r="AU163" s="25" t="s">
        <v>87</v>
      </c>
      <c r="AY163" s="25" t="s">
        <v>210</v>
      </c>
      <c r="BE163" s="213">
        <f t="shared" si="24"/>
        <v>48.3</v>
      </c>
      <c r="BF163" s="213">
        <f t="shared" si="25"/>
        <v>0</v>
      </c>
      <c r="BG163" s="213">
        <f t="shared" si="26"/>
        <v>0</v>
      </c>
      <c r="BH163" s="213">
        <f t="shared" si="27"/>
        <v>0</v>
      </c>
      <c r="BI163" s="213">
        <f t="shared" si="28"/>
        <v>0</v>
      </c>
      <c r="BJ163" s="25" t="s">
        <v>83</v>
      </c>
      <c r="BK163" s="213">
        <f t="shared" si="29"/>
        <v>48.3</v>
      </c>
      <c r="BL163" s="25" t="s">
        <v>570</v>
      </c>
      <c r="BM163" s="25" t="s">
        <v>4081</v>
      </c>
    </row>
    <row r="164" spans="2:65" s="1" customFormat="1" ht="16.5" customHeight="1">
      <c r="B164" s="42"/>
      <c r="C164" s="202" t="s">
        <v>622</v>
      </c>
      <c r="D164" s="202" t="s">
        <v>212</v>
      </c>
      <c r="E164" s="203" t="s">
        <v>4082</v>
      </c>
      <c r="F164" s="204" t="s">
        <v>4083</v>
      </c>
      <c r="G164" s="205" t="s">
        <v>862</v>
      </c>
      <c r="H164" s="206">
        <v>2</v>
      </c>
      <c r="I164" s="207">
        <v>494.3</v>
      </c>
      <c r="J164" s="208">
        <f t="shared" si="20"/>
        <v>988.6</v>
      </c>
      <c r="K164" s="204" t="s">
        <v>24</v>
      </c>
      <c r="L164" s="62"/>
      <c r="M164" s="209" t="s">
        <v>24</v>
      </c>
      <c r="N164" s="210" t="s">
        <v>49</v>
      </c>
      <c r="O164" s="43"/>
      <c r="P164" s="211">
        <f t="shared" si="21"/>
        <v>0</v>
      </c>
      <c r="Q164" s="211">
        <v>0</v>
      </c>
      <c r="R164" s="211">
        <f t="shared" si="22"/>
        <v>0</v>
      </c>
      <c r="S164" s="211">
        <v>0</v>
      </c>
      <c r="T164" s="212">
        <f t="shared" si="23"/>
        <v>0</v>
      </c>
      <c r="AR164" s="25" t="s">
        <v>570</v>
      </c>
      <c r="AT164" s="25" t="s">
        <v>212</v>
      </c>
      <c r="AU164" s="25" t="s">
        <v>87</v>
      </c>
      <c r="AY164" s="25" t="s">
        <v>210</v>
      </c>
      <c r="BE164" s="213">
        <f t="shared" si="24"/>
        <v>988.6</v>
      </c>
      <c r="BF164" s="213">
        <f t="shared" si="25"/>
        <v>0</v>
      </c>
      <c r="BG164" s="213">
        <f t="shared" si="26"/>
        <v>0</v>
      </c>
      <c r="BH164" s="213">
        <f t="shared" si="27"/>
        <v>0</v>
      </c>
      <c r="BI164" s="213">
        <f t="shared" si="28"/>
        <v>0</v>
      </c>
      <c r="BJ164" s="25" t="s">
        <v>83</v>
      </c>
      <c r="BK164" s="213">
        <f t="shared" si="29"/>
        <v>988.6</v>
      </c>
      <c r="BL164" s="25" t="s">
        <v>570</v>
      </c>
      <c r="BM164" s="25" t="s">
        <v>4084</v>
      </c>
    </row>
    <row r="165" spans="2:65" s="1" customFormat="1" ht="16.5" customHeight="1">
      <c r="B165" s="42"/>
      <c r="C165" s="202" t="s">
        <v>628</v>
      </c>
      <c r="D165" s="202" t="s">
        <v>212</v>
      </c>
      <c r="E165" s="203" t="s">
        <v>4085</v>
      </c>
      <c r="F165" s="204" t="s">
        <v>4086</v>
      </c>
      <c r="G165" s="205" t="s">
        <v>862</v>
      </c>
      <c r="H165" s="206">
        <v>6</v>
      </c>
      <c r="I165" s="207">
        <v>866.7</v>
      </c>
      <c r="J165" s="208">
        <f t="shared" si="20"/>
        <v>5200.2</v>
      </c>
      <c r="K165" s="204" t="s">
        <v>24</v>
      </c>
      <c r="L165" s="62"/>
      <c r="M165" s="209" t="s">
        <v>24</v>
      </c>
      <c r="N165" s="210" t="s">
        <v>49</v>
      </c>
      <c r="O165" s="43"/>
      <c r="P165" s="211">
        <f t="shared" si="21"/>
        <v>0</v>
      </c>
      <c r="Q165" s="211">
        <v>0</v>
      </c>
      <c r="R165" s="211">
        <f t="shared" si="22"/>
        <v>0</v>
      </c>
      <c r="S165" s="211">
        <v>0</v>
      </c>
      <c r="T165" s="212">
        <f t="shared" si="23"/>
        <v>0</v>
      </c>
      <c r="AR165" s="25" t="s">
        <v>570</v>
      </c>
      <c r="AT165" s="25" t="s">
        <v>212</v>
      </c>
      <c r="AU165" s="25" t="s">
        <v>87</v>
      </c>
      <c r="AY165" s="25" t="s">
        <v>210</v>
      </c>
      <c r="BE165" s="213">
        <f t="shared" si="24"/>
        <v>5200.2</v>
      </c>
      <c r="BF165" s="213">
        <f t="shared" si="25"/>
        <v>0</v>
      </c>
      <c r="BG165" s="213">
        <f t="shared" si="26"/>
        <v>0</v>
      </c>
      <c r="BH165" s="213">
        <f t="shared" si="27"/>
        <v>0</v>
      </c>
      <c r="BI165" s="213">
        <f t="shared" si="28"/>
        <v>0</v>
      </c>
      <c r="BJ165" s="25" t="s">
        <v>83</v>
      </c>
      <c r="BK165" s="213">
        <f t="shared" si="29"/>
        <v>5200.2</v>
      </c>
      <c r="BL165" s="25" t="s">
        <v>570</v>
      </c>
      <c r="BM165" s="25" t="s">
        <v>4087</v>
      </c>
    </row>
    <row r="166" spans="2:65" s="1" customFormat="1" ht="16.5" customHeight="1">
      <c r="B166" s="42"/>
      <c r="C166" s="202" t="s">
        <v>633</v>
      </c>
      <c r="D166" s="202" t="s">
        <v>212</v>
      </c>
      <c r="E166" s="203" t="s">
        <v>4088</v>
      </c>
      <c r="F166" s="204" t="s">
        <v>4089</v>
      </c>
      <c r="G166" s="205" t="s">
        <v>862</v>
      </c>
      <c r="H166" s="206">
        <v>8</v>
      </c>
      <c r="I166" s="207">
        <v>105.9</v>
      </c>
      <c r="J166" s="208">
        <f t="shared" si="20"/>
        <v>847.2</v>
      </c>
      <c r="K166" s="204" t="s">
        <v>24</v>
      </c>
      <c r="L166" s="62"/>
      <c r="M166" s="209" t="s">
        <v>24</v>
      </c>
      <c r="N166" s="210" t="s">
        <v>49</v>
      </c>
      <c r="O166" s="43"/>
      <c r="P166" s="211">
        <f t="shared" si="21"/>
        <v>0</v>
      </c>
      <c r="Q166" s="211">
        <v>0</v>
      </c>
      <c r="R166" s="211">
        <f t="shared" si="22"/>
        <v>0</v>
      </c>
      <c r="S166" s="211">
        <v>0</v>
      </c>
      <c r="T166" s="212">
        <f t="shared" si="23"/>
        <v>0</v>
      </c>
      <c r="AR166" s="25" t="s">
        <v>570</v>
      </c>
      <c r="AT166" s="25" t="s">
        <v>212</v>
      </c>
      <c r="AU166" s="25" t="s">
        <v>87</v>
      </c>
      <c r="AY166" s="25" t="s">
        <v>210</v>
      </c>
      <c r="BE166" s="213">
        <f t="shared" si="24"/>
        <v>847.2</v>
      </c>
      <c r="BF166" s="213">
        <f t="shared" si="25"/>
        <v>0</v>
      </c>
      <c r="BG166" s="213">
        <f t="shared" si="26"/>
        <v>0</v>
      </c>
      <c r="BH166" s="213">
        <f t="shared" si="27"/>
        <v>0</v>
      </c>
      <c r="BI166" s="213">
        <f t="shared" si="28"/>
        <v>0</v>
      </c>
      <c r="BJ166" s="25" t="s">
        <v>83</v>
      </c>
      <c r="BK166" s="213">
        <f t="shared" si="29"/>
        <v>847.2</v>
      </c>
      <c r="BL166" s="25" t="s">
        <v>570</v>
      </c>
      <c r="BM166" s="25" t="s">
        <v>4090</v>
      </c>
    </row>
    <row r="167" spans="2:65" s="1" customFormat="1" ht="16.5" customHeight="1">
      <c r="B167" s="42"/>
      <c r="C167" s="202" t="s">
        <v>638</v>
      </c>
      <c r="D167" s="202" t="s">
        <v>212</v>
      </c>
      <c r="E167" s="203" t="s">
        <v>4088</v>
      </c>
      <c r="F167" s="204" t="s">
        <v>4089</v>
      </c>
      <c r="G167" s="205" t="s">
        <v>862</v>
      </c>
      <c r="H167" s="206">
        <v>26</v>
      </c>
      <c r="I167" s="207">
        <v>105.9</v>
      </c>
      <c r="J167" s="208">
        <f t="shared" ref="J167:J170" si="30">ROUND(I167*H167,2)</f>
        <v>2753.4</v>
      </c>
      <c r="K167" s="204" t="s">
        <v>24</v>
      </c>
      <c r="L167" s="62"/>
      <c r="M167" s="209" t="s">
        <v>24</v>
      </c>
      <c r="N167" s="210" t="s">
        <v>49</v>
      </c>
      <c r="O167" s="43"/>
      <c r="P167" s="211">
        <f t="shared" ref="P167:P170" si="31">O167*H167</f>
        <v>0</v>
      </c>
      <c r="Q167" s="211">
        <v>0</v>
      </c>
      <c r="R167" s="211">
        <f t="shared" ref="R167:R170" si="32">Q167*H167</f>
        <v>0</v>
      </c>
      <c r="S167" s="211">
        <v>0</v>
      </c>
      <c r="T167" s="212">
        <f t="shared" ref="T167:T170" si="33">S167*H167</f>
        <v>0</v>
      </c>
      <c r="AR167" s="25" t="s">
        <v>570</v>
      </c>
      <c r="AT167" s="25" t="s">
        <v>212</v>
      </c>
      <c r="AU167" s="25" t="s">
        <v>87</v>
      </c>
      <c r="AY167" s="25" t="s">
        <v>210</v>
      </c>
      <c r="BE167" s="213">
        <f t="shared" si="24"/>
        <v>2753.4</v>
      </c>
      <c r="BF167" s="213">
        <f t="shared" si="25"/>
        <v>0</v>
      </c>
      <c r="BG167" s="213">
        <f t="shared" si="26"/>
        <v>0</v>
      </c>
      <c r="BH167" s="213">
        <f t="shared" si="27"/>
        <v>0</v>
      </c>
      <c r="BI167" s="213">
        <f t="shared" si="28"/>
        <v>0</v>
      </c>
      <c r="BJ167" s="25" t="s">
        <v>83</v>
      </c>
      <c r="BK167" s="213">
        <f t="shared" si="29"/>
        <v>2753.4</v>
      </c>
      <c r="BL167" s="25" t="s">
        <v>570</v>
      </c>
      <c r="BM167" s="25" t="s">
        <v>4091</v>
      </c>
    </row>
    <row r="168" spans="2:65" s="1" customFormat="1" ht="16.5" customHeight="1">
      <c r="B168" s="42"/>
      <c r="C168" s="202" t="s">
        <v>643</v>
      </c>
      <c r="D168" s="202" t="s">
        <v>212</v>
      </c>
      <c r="E168" s="203" t="s">
        <v>4088</v>
      </c>
      <c r="F168" s="204" t="s">
        <v>4089</v>
      </c>
      <c r="G168" s="205" t="s">
        <v>862</v>
      </c>
      <c r="H168" s="206">
        <v>8</v>
      </c>
      <c r="I168" s="207">
        <v>105.9</v>
      </c>
      <c r="J168" s="208">
        <f t="shared" si="30"/>
        <v>847.2</v>
      </c>
      <c r="K168" s="204" t="s">
        <v>24</v>
      </c>
      <c r="L168" s="62"/>
      <c r="M168" s="209" t="s">
        <v>24</v>
      </c>
      <c r="N168" s="210" t="s">
        <v>49</v>
      </c>
      <c r="O168" s="43"/>
      <c r="P168" s="211">
        <f t="shared" si="31"/>
        <v>0</v>
      </c>
      <c r="Q168" s="211">
        <v>0</v>
      </c>
      <c r="R168" s="211">
        <f t="shared" si="32"/>
        <v>0</v>
      </c>
      <c r="S168" s="211">
        <v>0</v>
      </c>
      <c r="T168" s="212">
        <f t="shared" si="33"/>
        <v>0</v>
      </c>
      <c r="AR168" s="25" t="s">
        <v>570</v>
      </c>
      <c r="AT168" s="25" t="s">
        <v>212</v>
      </c>
      <c r="AU168" s="25" t="s">
        <v>87</v>
      </c>
      <c r="AY168" s="25" t="s">
        <v>210</v>
      </c>
      <c r="BE168" s="213">
        <f t="shared" si="24"/>
        <v>847.2</v>
      </c>
      <c r="BF168" s="213">
        <f t="shared" si="25"/>
        <v>0</v>
      </c>
      <c r="BG168" s="213">
        <f t="shared" si="26"/>
        <v>0</v>
      </c>
      <c r="BH168" s="213">
        <f t="shared" si="27"/>
        <v>0</v>
      </c>
      <c r="BI168" s="213">
        <f t="shared" si="28"/>
        <v>0</v>
      </c>
      <c r="BJ168" s="25" t="s">
        <v>83</v>
      </c>
      <c r="BK168" s="213">
        <f t="shared" si="29"/>
        <v>847.2</v>
      </c>
      <c r="BL168" s="25" t="s">
        <v>570</v>
      </c>
      <c r="BM168" s="25" t="s">
        <v>4092</v>
      </c>
    </row>
    <row r="169" spans="2:65" s="1" customFormat="1" ht="16.5" customHeight="1">
      <c r="B169" s="42"/>
      <c r="C169" s="202" t="s">
        <v>651</v>
      </c>
      <c r="D169" s="202" t="s">
        <v>212</v>
      </c>
      <c r="E169" s="203" t="s">
        <v>4093</v>
      </c>
      <c r="F169" s="204" t="s">
        <v>4094</v>
      </c>
      <c r="G169" s="205" t="s">
        <v>862</v>
      </c>
      <c r="H169" s="206">
        <v>8</v>
      </c>
      <c r="I169" s="207">
        <v>169.1</v>
      </c>
      <c r="J169" s="208">
        <f t="shared" si="30"/>
        <v>1352.8</v>
      </c>
      <c r="K169" s="204" t="s">
        <v>24</v>
      </c>
      <c r="L169" s="62"/>
      <c r="M169" s="209" t="s">
        <v>24</v>
      </c>
      <c r="N169" s="210" t="s">
        <v>49</v>
      </c>
      <c r="O169" s="43"/>
      <c r="P169" s="211">
        <f t="shared" si="31"/>
        <v>0</v>
      </c>
      <c r="Q169" s="211">
        <v>0</v>
      </c>
      <c r="R169" s="211">
        <f t="shared" si="32"/>
        <v>0</v>
      </c>
      <c r="S169" s="211">
        <v>0</v>
      </c>
      <c r="T169" s="212">
        <f t="shared" si="33"/>
        <v>0</v>
      </c>
      <c r="AR169" s="25" t="s">
        <v>570</v>
      </c>
      <c r="AT169" s="25" t="s">
        <v>212</v>
      </c>
      <c r="AU169" s="25" t="s">
        <v>87</v>
      </c>
      <c r="AY169" s="25" t="s">
        <v>210</v>
      </c>
      <c r="BE169" s="213">
        <f t="shared" si="24"/>
        <v>1352.8</v>
      </c>
      <c r="BF169" s="213">
        <f t="shared" si="25"/>
        <v>0</v>
      </c>
      <c r="BG169" s="213">
        <f t="shared" si="26"/>
        <v>0</v>
      </c>
      <c r="BH169" s="213">
        <f t="shared" si="27"/>
        <v>0</v>
      </c>
      <c r="BI169" s="213">
        <f t="shared" si="28"/>
        <v>0</v>
      </c>
      <c r="BJ169" s="25" t="s">
        <v>83</v>
      </c>
      <c r="BK169" s="213">
        <f t="shared" si="29"/>
        <v>1352.8</v>
      </c>
      <c r="BL169" s="25" t="s">
        <v>570</v>
      </c>
      <c r="BM169" s="25" t="s">
        <v>4095</v>
      </c>
    </row>
    <row r="170" spans="2:65" s="1" customFormat="1" ht="16.5" customHeight="1">
      <c r="B170" s="42"/>
      <c r="C170" s="202" t="s">
        <v>655</v>
      </c>
      <c r="D170" s="202" t="s">
        <v>212</v>
      </c>
      <c r="E170" s="203" t="s">
        <v>2977</v>
      </c>
      <c r="F170" s="204" t="s">
        <v>4096</v>
      </c>
      <c r="G170" s="205" t="s">
        <v>862</v>
      </c>
      <c r="H170" s="206">
        <v>1</v>
      </c>
      <c r="I170" s="207">
        <v>9095</v>
      </c>
      <c r="J170" s="208">
        <f t="shared" si="30"/>
        <v>9095</v>
      </c>
      <c r="K170" s="204" t="s">
        <v>24</v>
      </c>
      <c r="L170" s="62"/>
      <c r="M170" s="209" t="s">
        <v>24</v>
      </c>
      <c r="N170" s="210" t="s">
        <v>49</v>
      </c>
      <c r="O170" s="43"/>
      <c r="P170" s="211">
        <f t="shared" si="31"/>
        <v>0</v>
      </c>
      <c r="Q170" s="211">
        <v>0</v>
      </c>
      <c r="R170" s="211">
        <f t="shared" si="32"/>
        <v>0</v>
      </c>
      <c r="S170" s="211">
        <v>0</v>
      </c>
      <c r="T170" s="212">
        <f t="shared" si="33"/>
        <v>0</v>
      </c>
      <c r="AR170" s="25" t="s">
        <v>570</v>
      </c>
      <c r="AT170" s="25" t="s">
        <v>212</v>
      </c>
      <c r="AU170" s="25" t="s">
        <v>87</v>
      </c>
      <c r="AY170" s="25" t="s">
        <v>210</v>
      </c>
      <c r="BE170" s="213">
        <f t="shared" si="24"/>
        <v>9095</v>
      </c>
      <c r="BF170" s="213">
        <f t="shared" si="25"/>
        <v>0</v>
      </c>
      <c r="BG170" s="213">
        <f t="shared" si="26"/>
        <v>0</v>
      </c>
      <c r="BH170" s="213">
        <f t="shared" si="27"/>
        <v>0</v>
      </c>
      <c r="BI170" s="213">
        <f t="shared" si="28"/>
        <v>0</v>
      </c>
      <c r="BJ170" s="25" t="s">
        <v>83</v>
      </c>
      <c r="BK170" s="213">
        <f t="shared" si="29"/>
        <v>9095</v>
      </c>
      <c r="BL170" s="25" t="s">
        <v>570</v>
      </c>
      <c r="BM170" s="25" t="s">
        <v>4097</v>
      </c>
    </row>
    <row r="171" spans="2:65" s="11" customFormat="1" ht="29.85" customHeight="1">
      <c r="B171" s="186"/>
      <c r="C171" s="187"/>
      <c r="D171" s="188" t="s">
        <v>77</v>
      </c>
      <c r="E171" s="200" t="s">
        <v>90</v>
      </c>
      <c r="F171" s="200" t="s">
        <v>4098</v>
      </c>
      <c r="G171" s="187"/>
      <c r="H171" s="187"/>
      <c r="I171" s="190"/>
      <c r="J171" s="201">
        <f>BK171</f>
        <v>244272.56</v>
      </c>
      <c r="K171" s="187"/>
      <c r="L171" s="192"/>
      <c r="M171" s="193"/>
      <c r="N171" s="194"/>
      <c r="O171" s="194"/>
      <c r="P171" s="195">
        <f>SUM(P172:P226)</f>
        <v>0</v>
      </c>
      <c r="Q171" s="194"/>
      <c r="R171" s="195">
        <f>SUM(R172:R226)</f>
        <v>0</v>
      </c>
      <c r="S171" s="194"/>
      <c r="T171" s="196">
        <f>SUM(T172:T226)</f>
        <v>0</v>
      </c>
      <c r="AR171" s="197" t="s">
        <v>90</v>
      </c>
      <c r="AT171" s="198" t="s">
        <v>77</v>
      </c>
      <c r="AU171" s="198" t="s">
        <v>83</v>
      </c>
      <c r="AY171" s="197" t="s">
        <v>210</v>
      </c>
      <c r="BK171" s="199">
        <f>SUM(BK172:BK226)</f>
        <v>244272.56</v>
      </c>
    </row>
    <row r="172" spans="2:65" s="1" customFormat="1" ht="16.5" customHeight="1">
      <c r="B172" s="42"/>
      <c r="C172" s="202" t="s">
        <v>659</v>
      </c>
      <c r="D172" s="202" t="s">
        <v>212</v>
      </c>
      <c r="E172" s="203" t="s">
        <v>2781</v>
      </c>
      <c r="F172" s="204" t="s">
        <v>2782</v>
      </c>
      <c r="G172" s="205" t="s">
        <v>862</v>
      </c>
      <c r="H172" s="206">
        <v>225</v>
      </c>
      <c r="I172" s="207">
        <v>139.30000000000001</v>
      </c>
      <c r="J172" s="208">
        <f t="shared" ref="J172:J203" si="34">ROUND(I172*H172,2)</f>
        <v>31342.5</v>
      </c>
      <c r="K172" s="204" t="s">
        <v>24</v>
      </c>
      <c r="L172" s="62"/>
      <c r="M172" s="209" t="s">
        <v>24</v>
      </c>
      <c r="N172" s="210" t="s">
        <v>49</v>
      </c>
      <c r="O172" s="43"/>
      <c r="P172" s="211">
        <f t="shared" ref="P172:P203" si="35">O172*H172</f>
        <v>0</v>
      </c>
      <c r="Q172" s="211">
        <v>0</v>
      </c>
      <c r="R172" s="211">
        <f t="shared" ref="R172:R203" si="36">Q172*H172</f>
        <v>0</v>
      </c>
      <c r="S172" s="211">
        <v>0</v>
      </c>
      <c r="T172" s="212">
        <f t="shared" ref="T172:T203" si="37">S172*H172</f>
        <v>0</v>
      </c>
      <c r="AR172" s="25" t="s">
        <v>570</v>
      </c>
      <c r="AT172" s="25" t="s">
        <v>212</v>
      </c>
      <c r="AU172" s="25" t="s">
        <v>87</v>
      </c>
      <c r="AY172" s="25" t="s">
        <v>210</v>
      </c>
      <c r="BE172" s="213">
        <f t="shared" ref="BE172:BE203" si="38">IF(N172="základní",J172,0)</f>
        <v>31342.5</v>
      </c>
      <c r="BF172" s="213">
        <f t="shared" ref="BF172:BF203" si="39">IF(N172="snížená",J172,0)</f>
        <v>0</v>
      </c>
      <c r="BG172" s="213">
        <f t="shared" ref="BG172:BG203" si="40">IF(N172="zákl. přenesená",J172,0)</f>
        <v>0</v>
      </c>
      <c r="BH172" s="213">
        <f t="shared" ref="BH172:BH203" si="41">IF(N172="sníž. přenesená",J172,0)</f>
        <v>0</v>
      </c>
      <c r="BI172" s="213">
        <f t="shared" ref="BI172:BI203" si="42">IF(N172="nulová",J172,0)</f>
        <v>0</v>
      </c>
      <c r="BJ172" s="25" t="s">
        <v>83</v>
      </c>
      <c r="BK172" s="213">
        <f t="shared" ref="BK172:BK203" si="43">ROUND(I172*H172,2)</f>
        <v>31342.5</v>
      </c>
      <c r="BL172" s="25" t="s">
        <v>570</v>
      </c>
      <c r="BM172" s="25" t="s">
        <v>4099</v>
      </c>
    </row>
    <row r="173" spans="2:65" s="1" customFormat="1" ht="16.5" customHeight="1">
      <c r="B173" s="42"/>
      <c r="C173" s="202" t="s">
        <v>663</v>
      </c>
      <c r="D173" s="202" t="s">
        <v>212</v>
      </c>
      <c r="E173" s="203" t="s">
        <v>2784</v>
      </c>
      <c r="F173" s="204" t="s">
        <v>2785</v>
      </c>
      <c r="G173" s="205" t="s">
        <v>862</v>
      </c>
      <c r="H173" s="206">
        <v>10</v>
      </c>
      <c r="I173" s="207">
        <v>139.30000000000001</v>
      </c>
      <c r="J173" s="208">
        <f t="shared" si="34"/>
        <v>1393</v>
      </c>
      <c r="K173" s="204" t="s">
        <v>24</v>
      </c>
      <c r="L173" s="62"/>
      <c r="M173" s="209" t="s">
        <v>24</v>
      </c>
      <c r="N173" s="210" t="s">
        <v>49</v>
      </c>
      <c r="O173" s="43"/>
      <c r="P173" s="211">
        <f t="shared" si="35"/>
        <v>0</v>
      </c>
      <c r="Q173" s="211">
        <v>0</v>
      </c>
      <c r="R173" s="211">
        <f t="shared" si="36"/>
        <v>0</v>
      </c>
      <c r="S173" s="211">
        <v>0</v>
      </c>
      <c r="T173" s="212">
        <f t="shared" si="37"/>
        <v>0</v>
      </c>
      <c r="AR173" s="25" t="s">
        <v>570</v>
      </c>
      <c r="AT173" s="25" t="s">
        <v>212</v>
      </c>
      <c r="AU173" s="25" t="s">
        <v>87</v>
      </c>
      <c r="AY173" s="25" t="s">
        <v>210</v>
      </c>
      <c r="BE173" s="213">
        <f t="shared" si="38"/>
        <v>1393</v>
      </c>
      <c r="BF173" s="213">
        <f t="shared" si="39"/>
        <v>0</v>
      </c>
      <c r="BG173" s="213">
        <f t="shared" si="40"/>
        <v>0</v>
      </c>
      <c r="BH173" s="213">
        <f t="shared" si="41"/>
        <v>0</v>
      </c>
      <c r="BI173" s="213">
        <f t="shared" si="42"/>
        <v>0</v>
      </c>
      <c r="BJ173" s="25" t="s">
        <v>83</v>
      </c>
      <c r="BK173" s="213">
        <f t="shared" si="43"/>
        <v>1393</v>
      </c>
      <c r="BL173" s="25" t="s">
        <v>570</v>
      </c>
      <c r="BM173" s="25" t="s">
        <v>4100</v>
      </c>
    </row>
    <row r="174" spans="2:65" s="1" customFormat="1" ht="16.5" customHeight="1">
      <c r="B174" s="42"/>
      <c r="C174" s="202" t="s">
        <v>667</v>
      </c>
      <c r="D174" s="202" t="s">
        <v>212</v>
      </c>
      <c r="E174" s="203" t="s">
        <v>2787</v>
      </c>
      <c r="F174" s="204" t="s">
        <v>2788</v>
      </c>
      <c r="G174" s="205" t="s">
        <v>862</v>
      </c>
      <c r="H174" s="206">
        <v>10</v>
      </c>
      <c r="I174" s="207">
        <v>139.30000000000001</v>
      </c>
      <c r="J174" s="208">
        <f t="shared" si="34"/>
        <v>1393</v>
      </c>
      <c r="K174" s="204" t="s">
        <v>24</v>
      </c>
      <c r="L174" s="62"/>
      <c r="M174" s="209" t="s">
        <v>24</v>
      </c>
      <c r="N174" s="210" t="s">
        <v>49</v>
      </c>
      <c r="O174" s="43"/>
      <c r="P174" s="211">
        <f t="shared" si="35"/>
        <v>0</v>
      </c>
      <c r="Q174" s="211">
        <v>0</v>
      </c>
      <c r="R174" s="211">
        <f t="shared" si="36"/>
        <v>0</v>
      </c>
      <c r="S174" s="211">
        <v>0</v>
      </c>
      <c r="T174" s="212">
        <f t="shared" si="37"/>
        <v>0</v>
      </c>
      <c r="AR174" s="25" t="s">
        <v>570</v>
      </c>
      <c r="AT174" s="25" t="s">
        <v>212</v>
      </c>
      <c r="AU174" s="25" t="s">
        <v>87</v>
      </c>
      <c r="AY174" s="25" t="s">
        <v>210</v>
      </c>
      <c r="BE174" s="213">
        <f t="shared" si="38"/>
        <v>1393</v>
      </c>
      <c r="BF174" s="213">
        <f t="shared" si="39"/>
        <v>0</v>
      </c>
      <c r="BG174" s="213">
        <f t="shared" si="40"/>
        <v>0</v>
      </c>
      <c r="BH174" s="213">
        <f t="shared" si="41"/>
        <v>0</v>
      </c>
      <c r="BI174" s="213">
        <f t="shared" si="42"/>
        <v>0</v>
      </c>
      <c r="BJ174" s="25" t="s">
        <v>83</v>
      </c>
      <c r="BK174" s="213">
        <f t="shared" si="43"/>
        <v>1393</v>
      </c>
      <c r="BL174" s="25" t="s">
        <v>570</v>
      </c>
      <c r="BM174" s="25" t="s">
        <v>4101</v>
      </c>
    </row>
    <row r="175" spans="2:65" s="1" customFormat="1" ht="16.5" customHeight="1">
      <c r="B175" s="42"/>
      <c r="C175" s="202" t="s">
        <v>671</v>
      </c>
      <c r="D175" s="202" t="s">
        <v>212</v>
      </c>
      <c r="E175" s="203" t="s">
        <v>2790</v>
      </c>
      <c r="F175" s="204" t="s">
        <v>2791</v>
      </c>
      <c r="G175" s="205" t="s">
        <v>862</v>
      </c>
      <c r="H175" s="206">
        <v>12</v>
      </c>
      <c r="I175" s="207">
        <v>16.100000000000001</v>
      </c>
      <c r="J175" s="208">
        <f t="shared" si="34"/>
        <v>193.2</v>
      </c>
      <c r="K175" s="204" t="s">
        <v>24</v>
      </c>
      <c r="L175" s="62"/>
      <c r="M175" s="209" t="s">
        <v>24</v>
      </c>
      <c r="N175" s="210" t="s">
        <v>49</v>
      </c>
      <c r="O175" s="43"/>
      <c r="P175" s="211">
        <f t="shared" si="35"/>
        <v>0</v>
      </c>
      <c r="Q175" s="211">
        <v>0</v>
      </c>
      <c r="R175" s="211">
        <f t="shared" si="36"/>
        <v>0</v>
      </c>
      <c r="S175" s="211">
        <v>0</v>
      </c>
      <c r="T175" s="212">
        <f t="shared" si="37"/>
        <v>0</v>
      </c>
      <c r="AR175" s="25" t="s">
        <v>570</v>
      </c>
      <c r="AT175" s="25" t="s">
        <v>212</v>
      </c>
      <c r="AU175" s="25" t="s">
        <v>87</v>
      </c>
      <c r="AY175" s="25" t="s">
        <v>210</v>
      </c>
      <c r="BE175" s="213">
        <f t="shared" si="38"/>
        <v>193.2</v>
      </c>
      <c r="BF175" s="213">
        <f t="shared" si="39"/>
        <v>0</v>
      </c>
      <c r="BG175" s="213">
        <f t="shared" si="40"/>
        <v>0</v>
      </c>
      <c r="BH175" s="213">
        <f t="shared" si="41"/>
        <v>0</v>
      </c>
      <c r="BI175" s="213">
        <f t="shared" si="42"/>
        <v>0</v>
      </c>
      <c r="BJ175" s="25" t="s">
        <v>83</v>
      </c>
      <c r="BK175" s="213">
        <f t="shared" si="43"/>
        <v>193.2</v>
      </c>
      <c r="BL175" s="25" t="s">
        <v>570</v>
      </c>
      <c r="BM175" s="25" t="s">
        <v>4102</v>
      </c>
    </row>
    <row r="176" spans="2:65" s="1" customFormat="1" ht="16.5" customHeight="1">
      <c r="B176" s="42"/>
      <c r="C176" s="202" t="s">
        <v>675</v>
      </c>
      <c r="D176" s="202" t="s">
        <v>212</v>
      </c>
      <c r="E176" s="203" t="s">
        <v>2793</v>
      </c>
      <c r="F176" s="204" t="s">
        <v>4103</v>
      </c>
      <c r="G176" s="205" t="s">
        <v>862</v>
      </c>
      <c r="H176" s="206">
        <v>345</v>
      </c>
      <c r="I176" s="207">
        <v>10.7</v>
      </c>
      <c r="J176" s="208">
        <f t="shared" si="34"/>
        <v>3691.5</v>
      </c>
      <c r="K176" s="204" t="s">
        <v>24</v>
      </c>
      <c r="L176" s="62"/>
      <c r="M176" s="209" t="s">
        <v>24</v>
      </c>
      <c r="N176" s="210" t="s">
        <v>49</v>
      </c>
      <c r="O176" s="43"/>
      <c r="P176" s="211">
        <f t="shared" si="35"/>
        <v>0</v>
      </c>
      <c r="Q176" s="211">
        <v>0</v>
      </c>
      <c r="R176" s="211">
        <f t="shared" si="36"/>
        <v>0</v>
      </c>
      <c r="S176" s="211">
        <v>0</v>
      </c>
      <c r="T176" s="212">
        <f t="shared" si="37"/>
        <v>0</v>
      </c>
      <c r="AR176" s="25" t="s">
        <v>570</v>
      </c>
      <c r="AT176" s="25" t="s">
        <v>212</v>
      </c>
      <c r="AU176" s="25" t="s">
        <v>87</v>
      </c>
      <c r="AY176" s="25" t="s">
        <v>210</v>
      </c>
      <c r="BE176" s="213">
        <f t="shared" si="38"/>
        <v>3691.5</v>
      </c>
      <c r="BF176" s="213">
        <f t="shared" si="39"/>
        <v>0</v>
      </c>
      <c r="BG176" s="213">
        <f t="shared" si="40"/>
        <v>0</v>
      </c>
      <c r="BH176" s="213">
        <f t="shared" si="41"/>
        <v>0</v>
      </c>
      <c r="BI176" s="213">
        <f t="shared" si="42"/>
        <v>0</v>
      </c>
      <c r="BJ176" s="25" t="s">
        <v>83</v>
      </c>
      <c r="BK176" s="213">
        <f t="shared" si="43"/>
        <v>3691.5</v>
      </c>
      <c r="BL176" s="25" t="s">
        <v>570</v>
      </c>
      <c r="BM176" s="25" t="s">
        <v>4104</v>
      </c>
    </row>
    <row r="177" spans="2:65" s="1" customFormat="1" ht="16.5" customHeight="1">
      <c r="B177" s="42"/>
      <c r="C177" s="202" t="s">
        <v>679</v>
      </c>
      <c r="D177" s="202" t="s">
        <v>212</v>
      </c>
      <c r="E177" s="203" t="s">
        <v>2796</v>
      </c>
      <c r="F177" s="204" t="s">
        <v>2797</v>
      </c>
      <c r="G177" s="205" t="s">
        <v>862</v>
      </c>
      <c r="H177" s="206">
        <v>215</v>
      </c>
      <c r="I177" s="207">
        <v>21.1</v>
      </c>
      <c r="J177" s="208">
        <f t="shared" si="34"/>
        <v>4536.5</v>
      </c>
      <c r="K177" s="204" t="s">
        <v>24</v>
      </c>
      <c r="L177" s="62"/>
      <c r="M177" s="209" t="s">
        <v>24</v>
      </c>
      <c r="N177" s="210" t="s">
        <v>49</v>
      </c>
      <c r="O177" s="43"/>
      <c r="P177" s="211">
        <f t="shared" si="35"/>
        <v>0</v>
      </c>
      <c r="Q177" s="211">
        <v>0</v>
      </c>
      <c r="R177" s="211">
        <f t="shared" si="36"/>
        <v>0</v>
      </c>
      <c r="S177" s="211">
        <v>0</v>
      </c>
      <c r="T177" s="212">
        <f t="shared" si="37"/>
        <v>0</v>
      </c>
      <c r="AR177" s="25" t="s">
        <v>570</v>
      </c>
      <c r="AT177" s="25" t="s">
        <v>212</v>
      </c>
      <c r="AU177" s="25" t="s">
        <v>87</v>
      </c>
      <c r="AY177" s="25" t="s">
        <v>210</v>
      </c>
      <c r="BE177" s="213">
        <f t="shared" si="38"/>
        <v>4536.5</v>
      </c>
      <c r="BF177" s="213">
        <f t="shared" si="39"/>
        <v>0</v>
      </c>
      <c r="BG177" s="213">
        <f t="shared" si="40"/>
        <v>0</v>
      </c>
      <c r="BH177" s="213">
        <f t="shared" si="41"/>
        <v>0</v>
      </c>
      <c r="BI177" s="213">
        <f t="shared" si="42"/>
        <v>0</v>
      </c>
      <c r="BJ177" s="25" t="s">
        <v>83</v>
      </c>
      <c r="BK177" s="213">
        <f t="shared" si="43"/>
        <v>4536.5</v>
      </c>
      <c r="BL177" s="25" t="s">
        <v>570</v>
      </c>
      <c r="BM177" s="25" t="s">
        <v>4105</v>
      </c>
    </row>
    <row r="178" spans="2:65" s="1" customFormat="1" ht="16.5" customHeight="1">
      <c r="B178" s="42"/>
      <c r="C178" s="202" t="s">
        <v>683</v>
      </c>
      <c r="D178" s="202" t="s">
        <v>212</v>
      </c>
      <c r="E178" s="203" t="s">
        <v>2799</v>
      </c>
      <c r="F178" s="204" t="s">
        <v>2800</v>
      </c>
      <c r="G178" s="205" t="s">
        <v>862</v>
      </c>
      <c r="H178" s="206">
        <v>80</v>
      </c>
      <c r="I178" s="207">
        <v>52.6</v>
      </c>
      <c r="J178" s="208">
        <f t="shared" si="34"/>
        <v>4208</v>
      </c>
      <c r="K178" s="204" t="s">
        <v>24</v>
      </c>
      <c r="L178" s="62"/>
      <c r="M178" s="209" t="s">
        <v>24</v>
      </c>
      <c r="N178" s="210" t="s">
        <v>49</v>
      </c>
      <c r="O178" s="43"/>
      <c r="P178" s="211">
        <f t="shared" si="35"/>
        <v>0</v>
      </c>
      <c r="Q178" s="211">
        <v>0</v>
      </c>
      <c r="R178" s="211">
        <f t="shared" si="36"/>
        <v>0</v>
      </c>
      <c r="S178" s="211">
        <v>0</v>
      </c>
      <c r="T178" s="212">
        <f t="shared" si="37"/>
        <v>0</v>
      </c>
      <c r="AR178" s="25" t="s">
        <v>570</v>
      </c>
      <c r="AT178" s="25" t="s">
        <v>212</v>
      </c>
      <c r="AU178" s="25" t="s">
        <v>87</v>
      </c>
      <c r="AY178" s="25" t="s">
        <v>210</v>
      </c>
      <c r="BE178" s="213">
        <f t="shared" si="38"/>
        <v>4208</v>
      </c>
      <c r="BF178" s="213">
        <f t="shared" si="39"/>
        <v>0</v>
      </c>
      <c r="BG178" s="213">
        <f t="shared" si="40"/>
        <v>0</v>
      </c>
      <c r="BH178" s="213">
        <f t="shared" si="41"/>
        <v>0</v>
      </c>
      <c r="BI178" s="213">
        <f t="shared" si="42"/>
        <v>0</v>
      </c>
      <c r="BJ178" s="25" t="s">
        <v>83</v>
      </c>
      <c r="BK178" s="213">
        <f t="shared" si="43"/>
        <v>4208</v>
      </c>
      <c r="BL178" s="25" t="s">
        <v>570</v>
      </c>
      <c r="BM178" s="25" t="s">
        <v>4106</v>
      </c>
    </row>
    <row r="179" spans="2:65" s="1" customFormat="1" ht="16.5" customHeight="1">
      <c r="B179" s="42"/>
      <c r="C179" s="202" t="s">
        <v>687</v>
      </c>
      <c r="D179" s="202" t="s">
        <v>212</v>
      </c>
      <c r="E179" s="203" t="s">
        <v>4107</v>
      </c>
      <c r="F179" s="204" t="s">
        <v>4108</v>
      </c>
      <c r="G179" s="205" t="s">
        <v>862</v>
      </c>
      <c r="H179" s="206">
        <v>3</v>
      </c>
      <c r="I179" s="207">
        <v>78.8</v>
      </c>
      <c r="J179" s="208">
        <f t="shared" si="34"/>
        <v>236.4</v>
      </c>
      <c r="K179" s="204" t="s">
        <v>24</v>
      </c>
      <c r="L179" s="62"/>
      <c r="M179" s="209" t="s">
        <v>24</v>
      </c>
      <c r="N179" s="210" t="s">
        <v>49</v>
      </c>
      <c r="O179" s="43"/>
      <c r="P179" s="211">
        <f t="shared" si="35"/>
        <v>0</v>
      </c>
      <c r="Q179" s="211">
        <v>0</v>
      </c>
      <c r="R179" s="211">
        <f t="shared" si="36"/>
        <v>0</v>
      </c>
      <c r="S179" s="211">
        <v>0</v>
      </c>
      <c r="T179" s="212">
        <f t="shared" si="37"/>
        <v>0</v>
      </c>
      <c r="AR179" s="25" t="s">
        <v>570</v>
      </c>
      <c r="AT179" s="25" t="s">
        <v>212</v>
      </c>
      <c r="AU179" s="25" t="s">
        <v>87</v>
      </c>
      <c r="AY179" s="25" t="s">
        <v>210</v>
      </c>
      <c r="BE179" s="213">
        <f t="shared" si="38"/>
        <v>236.4</v>
      </c>
      <c r="BF179" s="213">
        <f t="shared" si="39"/>
        <v>0</v>
      </c>
      <c r="BG179" s="213">
        <f t="shared" si="40"/>
        <v>0</v>
      </c>
      <c r="BH179" s="213">
        <f t="shared" si="41"/>
        <v>0</v>
      </c>
      <c r="BI179" s="213">
        <f t="shared" si="42"/>
        <v>0</v>
      </c>
      <c r="BJ179" s="25" t="s">
        <v>83</v>
      </c>
      <c r="BK179" s="213">
        <f t="shared" si="43"/>
        <v>236.4</v>
      </c>
      <c r="BL179" s="25" t="s">
        <v>570</v>
      </c>
      <c r="BM179" s="25" t="s">
        <v>4109</v>
      </c>
    </row>
    <row r="180" spans="2:65" s="1" customFormat="1" ht="16.5" customHeight="1">
      <c r="B180" s="42"/>
      <c r="C180" s="202" t="s">
        <v>691</v>
      </c>
      <c r="D180" s="202" t="s">
        <v>212</v>
      </c>
      <c r="E180" s="203" t="s">
        <v>4110</v>
      </c>
      <c r="F180" s="204" t="s">
        <v>4111</v>
      </c>
      <c r="G180" s="205" t="s">
        <v>862</v>
      </c>
      <c r="H180" s="206">
        <v>9</v>
      </c>
      <c r="I180" s="207">
        <v>96.1</v>
      </c>
      <c r="J180" s="208">
        <f t="shared" si="34"/>
        <v>864.9</v>
      </c>
      <c r="K180" s="204" t="s">
        <v>24</v>
      </c>
      <c r="L180" s="62"/>
      <c r="M180" s="209" t="s">
        <v>24</v>
      </c>
      <c r="N180" s="210" t="s">
        <v>49</v>
      </c>
      <c r="O180" s="43"/>
      <c r="P180" s="211">
        <f t="shared" si="35"/>
        <v>0</v>
      </c>
      <c r="Q180" s="211">
        <v>0</v>
      </c>
      <c r="R180" s="211">
        <f t="shared" si="36"/>
        <v>0</v>
      </c>
      <c r="S180" s="211">
        <v>0</v>
      </c>
      <c r="T180" s="212">
        <f t="shared" si="37"/>
        <v>0</v>
      </c>
      <c r="AR180" s="25" t="s">
        <v>570</v>
      </c>
      <c r="AT180" s="25" t="s">
        <v>212</v>
      </c>
      <c r="AU180" s="25" t="s">
        <v>87</v>
      </c>
      <c r="AY180" s="25" t="s">
        <v>210</v>
      </c>
      <c r="BE180" s="213">
        <f t="shared" si="38"/>
        <v>864.9</v>
      </c>
      <c r="BF180" s="213">
        <f t="shared" si="39"/>
        <v>0</v>
      </c>
      <c r="BG180" s="213">
        <f t="shared" si="40"/>
        <v>0</v>
      </c>
      <c r="BH180" s="213">
        <f t="shared" si="41"/>
        <v>0</v>
      </c>
      <c r="BI180" s="213">
        <f t="shared" si="42"/>
        <v>0</v>
      </c>
      <c r="BJ180" s="25" t="s">
        <v>83</v>
      </c>
      <c r="BK180" s="213">
        <f t="shared" si="43"/>
        <v>864.9</v>
      </c>
      <c r="BL180" s="25" t="s">
        <v>570</v>
      </c>
      <c r="BM180" s="25" t="s">
        <v>4112</v>
      </c>
    </row>
    <row r="181" spans="2:65" s="1" customFormat="1" ht="16.5" customHeight="1">
      <c r="B181" s="42"/>
      <c r="C181" s="202" t="s">
        <v>696</v>
      </c>
      <c r="D181" s="202" t="s">
        <v>212</v>
      </c>
      <c r="E181" s="203" t="s">
        <v>2802</v>
      </c>
      <c r="F181" s="204" t="s">
        <v>2803</v>
      </c>
      <c r="G181" s="205" t="s">
        <v>862</v>
      </c>
      <c r="H181" s="206">
        <v>24</v>
      </c>
      <c r="I181" s="207">
        <v>56.7</v>
      </c>
      <c r="J181" s="208">
        <f t="shared" si="34"/>
        <v>1360.8</v>
      </c>
      <c r="K181" s="204" t="s">
        <v>24</v>
      </c>
      <c r="L181" s="62"/>
      <c r="M181" s="209" t="s">
        <v>24</v>
      </c>
      <c r="N181" s="210" t="s">
        <v>49</v>
      </c>
      <c r="O181" s="43"/>
      <c r="P181" s="211">
        <f t="shared" si="35"/>
        <v>0</v>
      </c>
      <c r="Q181" s="211">
        <v>0</v>
      </c>
      <c r="R181" s="211">
        <f t="shared" si="36"/>
        <v>0</v>
      </c>
      <c r="S181" s="211">
        <v>0</v>
      </c>
      <c r="T181" s="212">
        <f t="shared" si="37"/>
        <v>0</v>
      </c>
      <c r="AR181" s="25" t="s">
        <v>570</v>
      </c>
      <c r="AT181" s="25" t="s">
        <v>212</v>
      </c>
      <c r="AU181" s="25" t="s">
        <v>87</v>
      </c>
      <c r="AY181" s="25" t="s">
        <v>210</v>
      </c>
      <c r="BE181" s="213">
        <f t="shared" si="38"/>
        <v>1360.8</v>
      </c>
      <c r="BF181" s="213">
        <f t="shared" si="39"/>
        <v>0</v>
      </c>
      <c r="BG181" s="213">
        <f t="shared" si="40"/>
        <v>0</v>
      </c>
      <c r="BH181" s="213">
        <f t="shared" si="41"/>
        <v>0</v>
      </c>
      <c r="BI181" s="213">
        <f t="shared" si="42"/>
        <v>0</v>
      </c>
      <c r="BJ181" s="25" t="s">
        <v>83</v>
      </c>
      <c r="BK181" s="213">
        <f t="shared" si="43"/>
        <v>1360.8</v>
      </c>
      <c r="BL181" s="25" t="s">
        <v>570</v>
      </c>
      <c r="BM181" s="25" t="s">
        <v>4113</v>
      </c>
    </row>
    <row r="182" spans="2:65" s="1" customFormat="1" ht="16.5" customHeight="1">
      <c r="B182" s="42"/>
      <c r="C182" s="202" t="s">
        <v>701</v>
      </c>
      <c r="D182" s="202" t="s">
        <v>212</v>
      </c>
      <c r="E182" s="203" t="s">
        <v>4114</v>
      </c>
      <c r="F182" s="204" t="s">
        <v>4115</v>
      </c>
      <c r="G182" s="205" t="s">
        <v>862</v>
      </c>
      <c r="H182" s="206">
        <v>8</v>
      </c>
      <c r="I182" s="207">
        <v>103.6</v>
      </c>
      <c r="J182" s="208">
        <f t="shared" si="34"/>
        <v>828.8</v>
      </c>
      <c r="K182" s="204" t="s">
        <v>24</v>
      </c>
      <c r="L182" s="62"/>
      <c r="M182" s="209" t="s">
        <v>24</v>
      </c>
      <c r="N182" s="210" t="s">
        <v>49</v>
      </c>
      <c r="O182" s="43"/>
      <c r="P182" s="211">
        <f t="shared" si="35"/>
        <v>0</v>
      </c>
      <c r="Q182" s="211">
        <v>0</v>
      </c>
      <c r="R182" s="211">
        <f t="shared" si="36"/>
        <v>0</v>
      </c>
      <c r="S182" s="211">
        <v>0</v>
      </c>
      <c r="T182" s="212">
        <f t="shared" si="37"/>
        <v>0</v>
      </c>
      <c r="AR182" s="25" t="s">
        <v>570</v>
      </c>
      <c r="AT182" s="25" t="s">
        <v>212</v>
      </c>
      <c r="AU182" s="25" t="s">
        <v>87</v>
      </c>
      <c r="AY182" s="25" t="s">
        <v>210</v>
      </c>
      <c r="BE182" s="213">
        <f t="shared" si="38"/>
        <v>828.8</v>
      </c>
      <c r="BF182" s="213">
        <f t="shared" si="39"/>
        <v>0</v>
      </c>
      <c r="BG182" s="213">
        <f t="shared" si="40"/>
        <v>0</v>
      </c>
      <c r="BH182" s="213">
        <f t="shared" si="41"/>
        <v>0</v>
      </c>
      <c r="BI182" s="213">
        <f t="shared" si="42"/>
        <v>0</v>
      </c>
      <c r="BJ182" s="25" t="s">
        <v>83</v>
      </c>
      <c r="BK182" s="213">
        <f t="shared" si="43"/>
        <v>828.8</v>
      </c>
      <c r="BL182" s="25" t="s">
        <v>570</v>
      </c>
      <c r="BM182" s="25" t="s">
        <v>4116</v>
      </c>
    </row>
    <row r="183" spans="2:65" s="1" customFormat="1" ht="16.5" customHeight="1">
      <c r="B183" s="42"/>
      <c r="C183" s="202" t="s">
        <v>707</v>
      </c>
      <c r="D183" s="202" t="s">
        <v>212</v>
      </c>
      <c r="E183" s="203" t="s">
        <v>2808</v>
      </c>
      <c r="F183" s="204" t="s">
        <v>2809</v>
      </c>
      <c r="G183" s="205" t="s">
        <v>862</v>
      </c>
      <c r="H183" s="206">
        <v>8</v>
      </c>
      <c r="I183" s="207">
        <v>96.1</v>
      </c>
      <c r="J183" s="208">
        <f t="shared" si="34"/>
        <v>768.8</v>
      </c>
      <c r="K183" s="204" t="s">
        <v>24</v>
      </c>
      <c r="L183" s="62"/>
      <c r="M183" s="209" t="s">
        <v>24</v>
      </c>
      <c r="N183" s="210" t="s">
        <v>49</v>
      </c>
      <c r="O183" s="43"/>
      <c r="P183" s="211">
        <f t="shared" si="35"/>
        <v>0</v>
      </c>
      <c r="Q183" s="211">
        <v>0</v>
      </c>
      <c r="R183" s="211">
        <f t="shared" si="36"/>
        <v>0</v>
      </c>
      <c r="S183" s="211">
        <v>0</v>
      </c>
      <c r="T183" s="212">
        <f t="shared" si="37"/>
        <v>0</v>
      </c>
      <c r="AR183" s="25" t="s">
        <v>570</v>
      </c>
      <c r="AT183" s="25" t="s">
        <v>212</v>
      </c>
      <c r="AU183" s="25" t="s">
        <v>87</v>
      </c>
      <c r="AY183" s="25" t="s">
        <v>210</v>
      </c>
      <c r="BE183" s="213">
        <f t="shared" si="38"/>
        <v>768.8</v>
      </c>
      <c r="BF183" s="213">
        <f t="shared" si="39"/>
        <v>0</v>
      </c>
      <c r="BG183" s="213">
        <f t="shared" si="40"/>
        <v>0</v>
      </c>
      <c r="BH183" s="213">
        <f t="shared" si="41"/>
        <v>0</v>
      </c>
      <c r="BI183" s="213">
        <f t="shared" si="42"/>
        <v>0</v>
      </c>
      <c r="BJ183" s="25" t="s">
        <v>83</v>
      </c>
      <c r="BK183" s="213">
        <f t="shared" si="43"/>
        <v>768.8</v>
      </c>
      <c r="BL183" s="25" t="s">
        <v>570</v>
      </c>
      <c r="BM183" s="25" t="s">
        <v>4117</v>
      </c>
    </row>
    <row r="184" spans="2:65" s="1" customFormat="1" ht="16.5" customHeight="1">
      <c r="B184" s="42"/>
      <c r="C184" s="202" t="s">
        <v>712</v>
      </c>
      <c r="D184" s="202" t="s">
        <v>212</v>
      </c>
      <c r="E184" s="203" t="s">
        <v>2811</v>
      </c>
      <c r="F184" s="204" t="s">
        <v>2812</v>
      </c>
      <c r="G184" s="205" t="s">
        <v>862</v>
      </c>
      <c r="H184" s="206">
        <v>33</v>
      </c>
      <c r="I184" s="207">
        <v>78</v>
      </c>
      <c r="J184" s="208">
        <f t="shared" si="34"/>
        <v>2574</v>
      </c>
      <c r="K184" s="204" t="s">
        <v>24</v>
      </c>
      <c r="L184" s="62"/>
      <c r="M184" s="209" t="s">
        <v>24</v>
      </c>
      <c r="N184" s="210" t="s">
        <v>49</v>
      </c>
      <c r="O184" s="43"/>
      <c r="P184" s="211">
        <f t="shared" si="35"/>
        <v>0</v>
      </c>
      <c r="Q184" s="211">
        <v>0</v>
      </c>
      <c r="R184" s="211">
        <f t="shared" si="36"/>
        <v>0</v>
      </c>
      <c r="S184" s="211">
        <v>0</v>
      </c>
      <c r="T184" s="212">
        <f t="shared" si="37"/>
        <v>0</v>
      </c>
      <c r="AR184" s="25" t="s">
        <v>570</v>
      </c>
      <c r="AT184" s="25" t="s">
        <v>212</v>
      </c>
      <c r="AU184" s="25" t="s">
        <v>87</v>
      </c>
      <c r="AY184" s="25" t="s">
        <v>210</v>
      </c>
      <c r="BE184" s="213">
        <f t="shared" si="38"/>
        <v>2574</v>
      </c>
      <c r="BF184" s="213">
        <f t="shared" si="39"/>
        <v>0</v>
      </c>
      <c r="BG184" s="213">
        <f t="shared" si="40"/>
        <v>0</v>
      </c>
      <c r="BH184" s="213">
        <f t="shared" si="41"/>
        <v>0</v>
      </c>
      <c r="BI184" s="213">
        <f t="shared" si="42"/>
        <v>0</v>
      </c>
      <c r="BJ184" s="25" t="s">
        <v>83</v>
      </c>
      <c r="BK184" s="213">
        <f t="shared" si="43"/>
        <v>2574</v>
      </c>
      <c r="BL184" s="25" t="s">
        <v>570</v>
      </c>
      <c r="BM184" s="25" t="s">
        <v>4118</v>
      </c>
    </row>
    <row r="185" spans="2:65" s="1" customFormat="1" ht="16.5" customHeight="1">
      <c r="B185" s="42"/>
      <c r="C185" s="202" t="s">
        <v>717</v>
      </c>
      <c r="D185" s="202" t="s">
        <v>212</v>
      </c>
      <c r="E185" s="203" t="s">
        <v>2814</v>
      </c>
      <c r="F185" s="204" t="s">
        <v>2815</v>
      </c>
      <c r="G185" s="205" t="s">
        <v>862</v>
      </c>
      <c r="H185" s="206">
        <v>13</v>
      </c>
      <c r="I185" s="207">
        <v>91</v>
      </c>
      <c r="J185" s="208">
        <f t="shared" si="34"/>
        <v>1183</v>
      </c>
      <c r="K185" s="204" t="s">
        <v>24</v>
      </c>
      <c r="L185" s="62"/>
      <c r="M185" s="209" t="s">
        <v>24</v>
      </c>
      <c r="N185" s="210" t="s">
        <v>49</v>
      </c>
      <c r="O185" s="43"/>
      <c r="P185" s="211">
        <f t="shared" si="35"/>
        <v>0</v>
      </c>
      <c r="Q185" s="211">
        <v>0</v>
      </c>
      <c r="R185" s="211">
        <f t="shared" si="36"/>
        <v>0</v>
      </c>
      <c r="S185" s="211">
        <v>0</v>
      </c>
      <c r="T185" s="212">
        <f t="shared" si="37"/>
        <v>0</v>
      </c>
      <c r="AR185" s="25" t="s">
        <v>570</v>
      </c>
      <c r="AT185" s="25" t="s">
        <v>212</v>
      </c>
      <c r="AU185" s="25" t="s">
        <v>87</v>
      </c>
      <c r="AY185" s="25" t="s">
        <v>210</v>
      </c>
      <c r="BE185" s="213">
        <f t="shared" si="38"/>
        <v>1183</v>
      </c>
      <c r="BF185" s="213">
        <f t="shared" si="39"/>
        <v>0</v>
      </c>
      <c r="BG185" s="213">
        <f t="shared" si="40"/>
        <v>0</v>
      </c>
      <c r="BH185" s="213">
        <f t="shared" si="41"/>
        <v>0</v>
      </c>
      <c r="BI185" s="213">
        <f t="shared" si="42"/>
        <v>0</v>
      </c>
      <c r="BJ185" s="25" t="s">
        <v>83</v>
      </c>
      <c r="BK185" s="213">
        <f t="shared" si="43"/>
        <v>1183</v>
      </c>
      <c r="BL185" s="25" t="s">
        <v>570</v>
      </c>
      <c r="BM185" s="25" t="s">
        <v>4119</v>
      </c>
    </row>
    <row r="186" spans="2:65" s="1" customFormat="1" ht="16.5" customHeight="1">
      <c r="B186" s="42"/>
      <c r="C186" s="202" t="s">
        <v>724</v>
      </c>
      <c r="D186" s="202" t="s">
        <v>212</v>
      </c>
      <c r="E186" s="203" t="s">
        <v>2817</v>
      </c>
      <c r="F186" s="204" t="s">
        <v>2818</v>
      </c>
      <c r="G186" s="205" t="s">
        <v>862</v>
      </c>
      <c r="H186" s="206">
        <v>4</v>
      </c>
      <c r="I186" s="207">
        <v>78</v>
      </c>
      <c r="J186" s="208">
        <f t="shared" si="34"/>
        <v>312</v>
      </c>
      <c r="K186" s="204" t="s">
        <v>24</v>
      </c>
      <c r="L186" s="62"/>
      <c r="M186" s="209" t="s">
        <v>24</v>
      </c>
      <c r="N186" s="210" t="s">
        <v>49</v>
      </c>
      <c r="O186" s="43"/>
      <c r="P186" s="211">
        <f t="shared" si="35"/>
        <v>0</v>
      </c>
      <c r="Q186" s="211">
        <v>0</v>
      </c>
      <c r="R186" s="211">
        <f t="shared" si="36"/>
        <v>0</v>
      </c>
      <c r="S186" s="211">
        <v>0</v>
      </c>
      <c r="T186" s="212">
        <f t="shared" si="37"/>
        <v>0</v>
      </c>
      <c r="AR186" s="25" t="s">
        <v>570</v>
      </c>
      <c r="AT186" s="25" t="s">
        <v>212</v>
      </c>
      <c r="AU186" s="25" t="s">
        <v>87</v>
      </c>
      <c r="AY186" s="25" t="s">
        <v>210</v>
      </c>
      <c r="BE186" s="213">
        <f t="shared" si="38"/>
        <v>312</v>
      </c>
      <c r="BF186" s="213">
        <f t="shared" si="39"/>
        <v>0</v>
      </c>
      <c r="BG186" s="213">
        <f t="shared" si="40"/>
        <v>0</v>
      </c>
      <c r="BH186" s="213">
        <f t="shared" si="41"/>
        <v>0</v>
      </c>
      <c r="BI186" s="213">
        <f t="shared" si="42"/>
        <v>0</v>
      </c>
      <c r="BJ186" s="25" t="s">
        <v>83</v>
      </c>
      <c r="BK186" s="213">
        <f t="shared" si="43"/>
        <v>312</v>
      </c>
      <c r="BL186" s="25" t="s">
        <v>570</v>
      </c>
      <c r="BM186" s="25" t="s">
        <v>4120</v>
      </c>
    </row>
    <row r="187" spans="2:65" s="1" customFormat="1" ht="16.5" customHeight="1">
      <c r="B187" s="42"/>
      <c r="C187" s="202" t="s">
        <v>729</v>
      </c>
      <c r="D187" s="202" t="s">
        <v>212</v>
      </c>
      <c r="E187" s="203" t="s">
        <v>2821</v>
      </c>
      <c r="F187" s="204" t="s">
        <v>2822</v>
      </c>
      <c r="G187" s="205" t="s">
        <v>862</v>
      </c>
      <c r="H187" s="206">
        <v>175</v>
      </c>
      <c r="I187" s="207">
        <v>87.5</v>
      </c>
      <c r="J187" s="208">
        <f t="shared" si="34"/>
        <v>15312.5</v>
      </c>
      <c r="K187" s="204" t="s">
        <v>24</v>
      </c>
      <c r="L187" s="62"/>
      <c r="M187" s="209" t="s">
        <v>24</v>
      </c>
      <c r="N187" s="210" t="s">
        <v>49</v>
      </c>
      <c r="O187" s="43"/>
      <c r="P187" s="211">
        <f t="shared" si="35"/>
        <v>0</v>
      </c>
      <c r="Q187" s="211">
        <v>0</v>
      </c>
      <c r="R187" s="211">
        <f t="shared" si="36"/>
        <v>0</v>
      </c>
      <c r="S187" s="211">
        <v>0</v>
      </c>
      <c r="T187" s="212">
        <f t="shared" si="37"/>
        <v>0</v>
      </c>
      <c r="AR187" s="25" t="s">
        <v>570</v>
      </c>
      <c r="AT187" s="25" t="s">
        <v>212</v>
      </c>
      <c r="AU187" s="25" t="s">
        <v>87</v>
      </c>
      <c r="AY187" s="25" t="s">
        <v>210</v>
      </c>
      <c r="BE187" s="213">
        <f t="shared" si="38"/>
        <v>15312.5</v>
      </c>
      <c r="BF187" s="213">
        <f t="shared" si="39"/>
        <v>0</v>
      </c>
      <c r="BG187" s="213">
        <f t="shared" si="40"/>
        <v>0</v>
      </c>
      <c r="BH187" s="213">
        <f t="shared" si="41"/>
        <v>0</v>
      </c>
      <c r="BI187" s="213">
        <f t="shared" si="42"/>
        <v>0</v>
      </c>
      <c r="BJ187" s="25" t="s">
        <v>83</v>
      </c>
      <c r="BK187" s="213">
        <f t="shared" si="43"/>
        <v>15312.5</v>
      </c>
      <c r="BL187" s="25" t="s">
        <v>570</v>
      </c>
      <c r="BM187" s="25" t="s">
        <v>4121</v>
      </c>
    </row>
    <row r="188" spans="2:65" s="1" customFormat="1" ht="16.5" customHeight="1">
      <c r="B188" s="42"/>
      <c r="C188" s="202" t="s">
        <v>734</v>
      </c>
      <c r="D188" s="202" t="s">
        <v>212</v>
      </c>
      <c r="E188" s="203" t="s">
        <v>4122</v>
      </c>
      <c r="F188" s="204" t="s">
        <v>4123</v>
      </c>
      <c r="G188" s="205" t="s">
        <v>862</v>
      </c>
      <c r="H188" s="206">
        <v>3</v>
      </c>
      <c r="I188" s="207">
        <v>6.42</v>
      </c>
      <c r="J188" s="208">
        <f t="shared" si="34"/>
        <v>19.260000000000002</v>
      </c>
      <c r="K188" s="204" t="s">
        <v>24</v>
      </c>
      <c r="L188" s="62"/>
      <c r="M188" s="209" t="s">
        <v>24</v>
      </c>
      <c r="N188" s="210" t="s">
        <v>49</v>
      </c>
      <c r="O188" s="43"/>
      <c r="P188" s="211">
        <f t="shared" si="35"/>
        <v>0</v>
      </c>
      <c r="Q188" s="211">
        <v>0</v>
      </c>
      <c r="R188" s="211">
        <f t="shared" si="36"/>
        <v>0</v>
      </c>
      <c r="S188" s="211">
        <v>0</v>
      </c>
      <c r="T188" s="212">
        <f t="shared" si="37"/>
        <v>0</v>
      </c>
      <c r="AR188" s="25" t="s">
        <v>570</v>
      </c>
      <c r="AT188" s="25" t="s">
        <v>212</v>
      </c>
      <c r="AU188" s="25" t="s">
        <v>87</v>
      </c>
      <c r="AY188" s="25" t="s">
        <v>210</v>
      </c>
      <c r="BE188" s="213">
        <f t="shared" si="38"/>
        <v>19.260000000000002</v>
      </c>
      <c r="BF188" s="213">
        <f t="shared" si="39"/>
        <v>0</v>
      </c>
      <c r="BG188" s="213">
        <f t="shared" si="40"/>
        <v>0</v>
      </c>
      <c r="BH188" s="213">
        <f t="shared" si="41"/>
        <v>0</v>
      </c>
      <c r="BI188" s="213">
        <f t="shared" si="42"/>
        <v>0</v>
      </c>
      <c r="BJ188" s="25" t="s">
        <v>83</v>
      </c>
      <c r="BK188" s="213">
        <f t="shared" si="43"/>
        <v>19.260000000000002</v>
      </c>
      <c r="BL188" s="25" t="s">
        <v>570</v>
      </c>
      <c r="BM188" s="25" t="s">
        <v>4124</v>
      </c>
    </row>
    <row r="189" spans="2:65" s="1" customFormat="1" ht="16.5" customHeight="1">
      <c r="B189" s="42"/>
      <c r="C189" s="202" t="s">
        <v>738</v>
      </c>
      <c r="D189" s="202" t="s">
        <v>212</v>
      </c>
      <c r="E189" s="203" t="s">
        <v>4125</v>
      </c>
      <c r="F189" s="204" t="s">
        <v>4126</v>
      </c>
      <c r="G189" s="205" t="s">
        <v>862</v>
      </c>
      <c r="H189" s="206">
        <v>2</v>
      </c>
      <c r="I189" s="207">
        <v>155.19999999999999</v>
      </c>
      <c r="J189" s="208">
        <f t="shared" si="34"/>
        <v>310.39999999999998</v>
      </c>
      <c r="K189" s="204" t="s">
        <v>24</v>
      </c>
      <c r="L189" s="62"/>
      <c r="M189" s="209" t="s">
        <v>24</v>
      </c>
      <c r="N189" s="210" t="s">
        <v>49</v>
      </c>
      <c r="O189" s="43"/>
      <c r="P189" s="211">
        <f t="shared" si="35"/>
        <v>0</v>
      </c>
      <c r="Q189" s="211">
        <v>0</v>
      </c>
      <c r="R189" s="211">
        <f t="shared" si="36"/>
        <v>0</v>
      </c>
      <c r="S189" s="211">
        <v>0</v>
      </c>
      <c r="T189" s="212">
        <f t="shared" si="37"/>
        <v>0</v>
      </c>
      <c r="AR189" s="25" t="s">
        <v>570</v>
      </c>
      <c r="AT189" s="25" t="s">
        <v>212</v>
      </c>
      <c r="AU189" s="25" t="s">
        <v>87</v>
      </c>
      <c r="AY189" s="25" t="s">
        <v>210</v>
      </c>
      <c r="BE189" s="213">
        <f t="shared" si="38"/>
        <v>310.39999999999998</v>
      </c>
      <c r="BF189" s="213">
        <f t="shared" si="39"/>
        <v>0</v>
      </c>
      <c r="BG189" s="213">
        <f t="shared" si="40"/>
        <v>0</v>
      </c>
      <c r="BH189" s="213">
        <f t="shared" si="41"/>
        <v>0</v>
      </c>
      <c r="BI189" s="213">
        <f t="shared" si="42"/>
        <v>0</v>
      </c>
      <c r="BJ189" s="25" t="s">
        <v>83</v>
      </c>
      <c r="BK189" s="213">
        <f t="shared" si="43"/>
        <v>310.39999999999998</v>
      </c>
      <c r="BL189" s="25" t="s">
        <v>570</v>
      </c>
      <c r="BM189" s="25" t="s">
        <v>4127</v>
      </c>
    </row>
    <row r="190" spans="2:65" s="1" customFormat="1" ht="16.5" customHeight="1">
      <c r="B190" s="42"/>
      <c r="C190" s="202" t="s">
        <v>742</v>
      </c>
      <c r="D190" s="202" t="s">
        <v>212</v>
      </c>
      <c r="E190" s="203" t="s">
        <v>4128</v>
      </c>
      <c r="F190" s="204" t="s">
        <v>4126</v>
      </c>
      <c r="G190" s="205" t="s">
        <v>862</v>
      </c>
      <c r="H190" s="206">
        <v>6</v>
      </c>
      <c r="I190" s="207">
        <v>211.9</v>
      </c>
      <c r="J190" s="208">
        <f t="shared" si="34"/>
        <v>1271.4000000000001</v>
      </c>
      <c r="K190" s="204" t="s">
        <v>24</v>
      </c>
      <c r="L190" s="62"/>
      <c r="M190" s="209" t="s">
        <v>24</v>
      </c>
      <c r="N190" s="210" t="s">
        <v>49</v>
      </c>
      <c r="O190" s="43"/>
      <c r="P190" s="211">
        <f t="shared" si="35"/>
        <v>0</v>
      </c>
      <c r="Q190" s="211">
        <v>0</v>
      </c>
      <c r="R190" s="211">
        <f t="shared" si="36"/>
        <v>0</v>
      </c>
      <c r="S190" s="211">
        <v>0</v>
      </c>
      <c r="T190" s="212">
        <f t="shared" si="37"/>
        <v>0</v>
      </c>
      <c r="AR190" s="25" t="s">
        <v>570</v>
      </c>
      <c r="AT190" s="25" t="s">
        <v>212</v>
      </c>
      <c r="AU190" s="25" t="s">
        <v>87</v>
      </c>
      <c r="AY190" s="25" t="s">
        <v>210</v>
      </c>
      <c r="BE190" s="213">
        <f t="shared" si="38"/>
        <v>1271.4000000000001</v>
      </c>
      <c r="BF190" s="213">
        <f t="shared" si="39"/>
        <v>0</v>
      </c>
      <c r="BG190" s="213">
        <f t="shared" si="40"/>
        <v>0</v>
      </c>
      <c r="BH190" s="213">
        <f t="shared" si="41"/>
        <v>0</v>
      </c>
      <c r="BI190" s="213">
        <f t="shared" si="42"/>
        <v>0</v>
      </c>
      <c r="BJ190" s="25" t="s">
        <v>83</v>
      </c>
      <c r="BK190" s="213">
        <f t="shared" si="43"/>
        <v>1271.4000000000001</v>
      </c>
      <c r="BL190" s="25" t="s">
        <v>570</v>
      </c>
      <c r="BM190" s="25" t="s">
        <v>4129</v>
      </c>
    </row>
    <row r="191" spans="2:65" s="1" customFormat="1" ht="16.5" customHeight="1">
      <c r="B191" s="42"/>
      <c r="C191" s="202" t="s">
        <v>748</v>
      </c>
      <c r="D191" s="202" t="s">
        <v>212</v>
      </c>
      <c r="E191" s="203" t="s">
        <v>2824</v>
      </c>
      <c r="F191" s="204" t="s">
        <v>2825</v>
      </c>
      <c r="G191" s="205" t="s">
        <v>862</v>
      </c>
      <c r="H191" s="206">
        <v>8</v>
      </c>
      <c r="I191" s="207">
        <v>578.9</v>
      </c>
      <c r="J191" s="208">
        <f t="shared" si="34"/>
        <v>4631.2</v>
      </c>
      <c r="K191" s="204" t="s">
        <v>24</v>
      </c>
      <c r="L191" s="62"/>
      <c r="M191" s="209" t="s">
        <v>24</v>
      </c>
      <c r="N191" s="210" t="s">
        <v>49</v>
      </c>
      <c r="O191" s="43"/>
      <c r="P191" s="211">
        <f t="shared" si="35"/>
        <v>0</v>
      </c>
      <c r="Q191" s="211">
        <v>0</v>
      </c>
      <c r="R191" s="211">
        <f t="shared" si="36"/>
        <v>0</v>
      </c>
      <c r="S191" s="211">
        <v>0</v>
      </c>
      <c r="T191" s="212">
        <f t="shared" si="37"/>
        <v>0</v>
      </c>
      <c r="AR191" s="25" t="s">
        <v>570</v>
      </c>
      <c r="AT191" s="25" t="s">
        <v>212</v>
      </c>
      <c r="AU191" s="25" t="s">
        <v>87</v>
      </c>
      <c r="AY191" s="25" t="s">
        <v>210</v>
      </c>
      <c r="BE191" s="213">
        <f t="shared" si="38"/>
        <v>4631.2</v>
      </c>
      <c r="BF191" s="213">
        <f t="shared" si="39"/>
        <v>0</v>
      </c>
      <c r="BG191" s="213">
        <f t="shared" si="40"/>
        <v>0</v>
      </c>
      <c r="BH191" s="213">
        <f t="shared" si="41"/>
        <v>0</v>
      </c>
      <c r="BI191" s="213">
        <f t="shared" si="42"/>
        <v>0</v>
      </c>
      <c r="BJ191" s="25" t="s">
        <v>83</v>
      </c>
      <c r="BK191" s="213">
        <f t="shared" si="43"/>
        <v>4631.2</v>
      </c>
      <c r="BL191" s="25" t="s">
        <v>570</v>
      </c>
      <c r="BM191" s="25" t="s">
        <v>4130</v>
      </c>
    </row>
    <row r="192" spans="2:65" s="1" customFormat="1" ht="16.5" customHeight="1">
      <c r="B192" s="42"/>
      <c r="C192" s="202" t="s">
        <v>754</v>
      </c>
      <c r="D192" s="202" t="s">
        <v>212</v>
      </c>
      <c r="E192" s="203" t="s">
        <v>2824</v>
      </c>
      <c r="F192" s="204" t="s">
        <v>2825</v>
      </c>
      <c r="G192" s="205" t="s">
        <v>862</v>
      </c>
      <c r="H192" s="206">
        <v>1</v>
      </c>
      <c r="I192" s="207">
        <v>578.9</v>
      </c>
      <c r="J192" s="208">
        <f t="shared" si="34"/>
        <v>578.9</v>
      </c>
      <c r="K192" s="204" t="s">
        <v>24</v>
      </c>
      <c r="L192" s="62"/>
      <c r="M192" s="209" t="s">
        <v>24</v>
      </c>
      <c r="N192" s="210" t="s">
        <v>49</v>
      </c>
      <c r="O192" s="43"/>
      <c r="P192" s="211">
        <f t="shared" si="35"/>
        <v>0</v>
      </c>
      <c r="Q192" s="211">
        <v>0</v>
      </c>
      <c r="R192" s="211">
        <f t="shared" si="36"/>
        <v>0</v>
      </c>
      <c r="S192" s="211">
        <v>0</v>
      </c>
      <c r="T192" s="212">
        <f t="shared" si="37"/>
        <v>0</v>
      </c>
      <c r="AR192" s="25" t="s">
        <v>570</v>
      </c>
      <c r="AT192" s="25" t="s">
        <v>212</v>
      </c>
      <c r="AU192" s="25" t="s">
        <v>87</v>
      </c>
      <c r="AY192" s="25" t="s">
        <v>210</v>
      </c>
      <c r="BE192" s="213">
        <f t="shared" si="38"/>
        <v>578.9</v>
      </c>
      <c r="BF192" s="213">
        <f t="shared" si="39"/>
        <v>0</v>
      </c>
      <c r="BG192" s="213">
        <f t="shared" si="40"/>
        <v>0</v>
      </c>
      <c r="BH192" s="213">
        <f t="shared" si="41"/>
        <v>0</v>
      </c>
      <c r="BI192" s="213">
        <f t="shared" si="42"/>
        <v>0</v>
      </c>
      <c r="BJ192" s="25" t="s">
        <v>83</v>
      </c>
      <c r="BK192" s="213">
        <f t="shared" si="43"/>
        <v>578.9</v>
      </c>
      <c r="BL192" s="25" t="s">
        <v>570</v>
      </c>
      <c r="BM192" s="25" t="s">
        <v>4131</v>
      </c>
    </row>
    <row r="193" spans="2:65" s="1" customFormat="1" ht="16.5" customHeight="1">
      <c r="B193" s="42"/>
      <c r="C193" s="202" t="s">
        <v>761</v>
      </c>
      <c r="D193" s="202" t="s">
        <v>212</v>
      </c>
      <c r="E193" s="203" t="s">
        <v>2824</v>
      </c>
      <c r="F193" s="204" t="s">
        <v>2825</v>
      </c>
      <c r="G193" s="205" t="s">
        <v>862</v>
      </c>
      <c r="H193" s="206">
        <v>2</v>
      </c>
      <c r="I193" s="207">
        <v>578.9</v>
      </c>
      <c r="J193" s="208">
        <f t="shared" si="34"/>
        <v>1157.8</v>
      </c>
      <c r="K193" s="204" t="s">
        <v>24</v>
      </c>
      <c r="L193" s="62"/>
      <c r="M193" s="209" t="s">
        <v>24</v>
      </c>
      <c r="N193" s="210" t="s">
        <v>49</v>
      </c>
      <c r="O193" s="43"/>
      <c r="P193" s="211">
        <f t="shared" si="35"/>
        <v>0</v>
      </c>
      <c r="Q193" s="211">
        <v>0</v>
      </c>
      <c r="R193" s="211">
        <f t="shared" si="36"/>
        <v>0</v>
      </c>
      <c r="S193" s="211">
        <v>0</v>
      </c>
      <c r="T193" s="212">
        <f t="shared" si="37"/>
        <v>0</v>
      </c>
      <c r="AR193" s="25" t="s">
        <v>570</v>
      </c>
      <c r="AT193" s="25" t="s">
        <v>212</v>
      </c>
      <c r="AU193" s="25" t="s">
        <v>87</v>
      </c>
      <c r="AY193" s="25" t="s">
        <v>210</v>
      </c>
      <c r="BE193" s="213">
        <f t="shared" si="38"/>
        <v>1157.8</v>
      </c>
      <c r="BF193" s="213">
        <f t="shared" si="39"/>
        <v>0</v>
      </c>
      <c r="BG193" s="213">
        <f t="shared" si="40"/>
        <v>0</v>
      </c>
      <c r="BH193" s="213">
        <f t="shared" si="41"/>
        <v>0</v>
      </c>
      <c r="BI193" s="213">
        <f t="shared" si="42"/>
        <v>0</v>
      </c>
      <c r="BJ193" s="25" t="s">
        <v>83</v>
      </c>
      <c r="BK193" s="213">
        <f t="shared" si="43"/>
        <v>1157.8</v>
      </c>
      <c r="BL193" s="25" t="s">
        <v>570</v>
      </c>
      <c r="BM193" s="25" t="s">
        <v>4132</v>
      </c>
    </row>
    <row r="194" spans="2:65" s="1" customFormat="1" ht="16.5" customHeight="1">
      <c r="B194" s="42"/>
      <c r="C194" s="202" t="s">
        <v>766</v>
      </c>
      <c r="D194" s="202" t="s">
        <v>212</v>
      </c>
      <c r="E194" s="203" t="s">
        <v>4133</v>
      </c>
      <c r="F194" s="204" t="s">
        <v>4134</v>
      </c>
      <c r="G194" s="205" t="s">
        <v>862</v>
      </c>
      <c r="H194" s="206">
        <v>1</v>
      </c>
      <c r="I194" s="207">
        <v>890.2</v>
      </c>
      <c r="J194" s="208">
        <f t="shared" si="34"/>
        <v>890.2</v>
      </c>
      <c r="K194" s="204" t="s">
        <v>24</v>
      </c>
      <c r="L194" s="62"/>
      <c r="M194" s="209" t="s">
        <v>24</v>
      </c>
      <c r="N194" s="210" t="s">
        <v>49</v>
      </c>
      <c r="O194" s="43"/>
      <c r="P194" s="211">
        <f t="shared" si="35"/>
        <v>0</v>
      </c>
      <c r="Q194" s="211">
        <v>0</v>
      </c>
      <c r="R194" s="211">
        <f t="shared" si="36"/>
        <v>0</v>
      </c>
      <c r="S194" s="211">
        <v>0</v>
      </c>
      <c r="T194" s="212">
        <f t="shared" si="37"/>
        <v>0</v>
      </c>
      <c r="AR194" s="25" t="s">
        <v>570</v>
      </c>
      <c r="AT194" s="25" t="s">
        <v>212</v>
      </c>
      <c r="AU194" s="25" t="s">
        <v>87</v>
      </c>
      <c r="AY194" s="25" t="s">
        <v>210</v>
      </c>
      <c r="BE194" s="213">
        <f t="shared" si="38"/>
        <v>890.2</v>
      </c>
      <c r="BF194" s="213">
        <f t="shared" si="39"/>
        <v>0</v>
      </c>
      <c r="BG194" s="213">
        <f t="shared" si="40"/>
        <v>0</v>
      </c>
      <c r="BH194" s="213">
        <f t="shared" si="41"/>
        <v>0</v>
      </c>
      <c r="BI194" s="213">
        <f t="shared" si="42"/>
        <v>0</v>
      </c>
      <c r="BJ194" s="25" t="s">
        <v>83</v>
      </c>
      <c r="BK194" s="213">
        <f t="shared" si="43"/>
        <v>890.2</v>
      </c>
      <c r="BL194" s="25" t="s">
        <v>570</v>
      </c>
      <c r="BM194" s="25" t="s">
        <v>4135</v>
      </c>
    </row>
    <row r="195" spans="2:65" s="1" customFormat="1" ht="16.5" customHeight="1">
      <c r="B195" s="42"/>
      <c r="C195" s="202" t="s">
        <v>770</v>
      </c>
      <c r="D195" s="202" t="s">
        <v>212</v>
      </c>
      <c r="E195" s="203" t="s">
        <v>4136</v>
      </c>
      <c r="F195" s="204" t="s">
        <v>4137</v>
      </c>
      <c r="G195" s="205" t="s">
        <v>862</v>
      </c>
      <c r="H195" s="206">
        <v>1</v>
      </c>
      <c r="I195" s="207">
        <v>131.6</v>
      </c>
      <c r="J195" s="208">
        <f t="shared" si="34"/>
        <v>131.6</v>
      </c>
      <c r="K195" s="204" t="s">
        <v>24</v>
      </c>
      <c r="L195" s="62"/>
      <c r="M195" s="209" t="s">
        <v>24</v>
      </c>
      <c r="N195" s="210" t="s">
        <v>49</v>
      </c>
      <c r="O195" s="43"/>
      <c r="P195" s="211">
        <f t="shared" si="35"/>
        <v>0</v>
      </c>
      <c r="Q195" s="211">
        <v>0</v>
      </c>
      <c r="R195" s="211">
        <f t="shared" si="36"/>
        <v>0</v>
      </c>
      <c r="S195" s="211">
        <v>0</v>
      </c>
      <c r="T195" s="212">
        <f t="shared" si="37"/>
        <v>0</v>
      </c>
      <c r="AR195" s="25" t="s">
        <v>570</v>
      </c>
      <c r="AT195" s="25" t="s">
        <v>212</v>
      </c>
      <c r="AU195" s="25" t="s">
        <v>87</v>
      </c>
      <c r="AY195" s="25" t="s">
        <v>210</v>
      </c>
      <c r="BE195" s="213">
        <f t="shared" si="38"/>
        <v>131.6</v>
      </c>
      <c r="BF195" s="213">
        <f t="shared" si="39"/>
        <v>0</v>
      </c>
      <c r="BG195" s="213">
        <f t="shared" si="40"/>
        <v>0</v>
      </c>
      <c r="BH195" s="213">
        <f t="shared" si="41"/>
        <v>0</v>
      </c>
      <c r="BI195" s="213">
        <f t="shared" si="42"/>
        <v>0</v>
      </c>
      <c r="BJ195" s="25" t="s">
        <v>83</v>
      </c>
      <c r="BK195" s="213">
        <f t="shared" si="43"/>
        <v>131.6</v>
      </c>
      <c r="BL195" s="25" t="s">
        <v>570</v>
      </c>
      <c r="BM195" s="25" t="s">
        <v>4138</v>
      </c>
    </row>
    <row r="196" spans="2:65" s="1" customFormat="1" ht="16.5" customHeight="1">
      <c r="B196" s="42"/>
      <c r="C196" s="202" t="s">
        <v>777</v>
      </c>
      <c r="D196" s="202" t="s">
        <v>212</v>
      </c>
      <c r="E196" s="203" t="s">
        <v>4136</v>
      </c>
      <c r="F196" s="204" t="s">
        <v>4137</v>
      </c>
      <c r="G196" s="205" t="s">
        <v>862</v>
      </c>
      <c r="H196" s="206">
        <v>1</v>
      </c>
      <c r="I196" s="207">
        <v>131.6</v>
      </c>
      <c r="J196" s="208">
        <f t="shared" si="34"/>
        <v>131.6</v>
      </c>
      <c r="K196" s="204" t="s">
        <v>24</v>
      </c>
      <c r="L196" s="62"/>
      <c r="M196" s="209" t="s">
        <v>24</v>
      </c>
      <c r="N196" s="210" t="s">
        <v>49</v>
      </c>
      <c r="O196" s="43"/>
      <c r="P196" s="211">
        <f t="shared" si="35"/>
        <v>0</v>
      </c>
      <c r="Q196" s="211">
        <v>0</v>
      </c>
      <c r="R196" s="211">
        <f t="shared" si="36"/>
        <v>0</v>
      </c>
      <c r="S196" s="211">
        <v>0</v>
      </c>
      <c r="T196" s="212">
        <f t="shared" si="37"/>
        <v>0</v>
      </c>
      <c r="AR196" s="25" t="s">
        <v>570</v>
      </c>
      <c r="AT196" s="25" t="s">
        <v>212</v>
      </c>
      <c r="AU196" s="25" t="s">
        <v>87</v>
      </c>
      <c r="AY196" s="25" t="s">
        <v>210</v>
      </c>
      <c r="BE196" s="213">
        <f t="shared" si="38"/>
        <v>131.6</v>
      </c>
      <c r="BF196" s="213">
        <f t="shared" si="39"/>
        <v>0</v>
      </c>
      <c r="BG196" s="213">
        <f t="shared" si="40"/>
        <v>0</v>
      </c>
      <c r="BH196" s="213">
        <f t="shared" si="41"/>
        <v>0</v>
      </c>
      <c r="BI196" s="213">
        <f t="shared" si="42"/>
        <v>0</v>
      </c>
      <c r="BJ196" s="25" t="s">
        <v>83</v>
      </c>
      <c r="BK196" s="213">
        <f t="shared" si="43"/>
        <v>131.6</v>
      </c>
      <c r="BL196" s="25" t="s">
        <v>570</v>
      </c>
      <c r="BM196" s="25" t="s">
        <v>4139</v>
      </c>
    </row>
    <row r="197" spans="2:65" s="1" customFormat="1" ht="16.5" customHeight="1">
      <c r="B197" s="42"/>
      <c r="C197" s="202" t="s">
        <v>782</v>
      </c>
      <c r="D197" s="202" t="s">
        <v>212</v>
      </c>
      <c r="E197" s="203" t="s">
        <v>4140</v>
      </c>
      <c r="F197" s="204" t="s">
        <v>4141</v>
      </c>
      <c r="G197" s="205" t="s">
        <v>862</v>
      </c>
      <c r="H197" s="206">
        <v>4</v>
      </c>
      <c r="I197" s="207">
        <v>171.2</v>
      </c>
      <c r="J197" s="208">
        <f t="shared" si="34"/>
        <v>684.8</v>
      </c>
      <c r="K197" s="204" t="s">
        <v>24</v>
      </c>
      <c r="L197" s="62"/>
      <c r="M197" s="209" t="s">
        <v>24</v>
      </c>
      <c r="N197" s="210" t="s">
        <v>49</v>
      </c>
      <c r="O197" s="43"/>
      <c r="P197" s="211">
        <f t="shared" si="35"/>
        <v>0</v>
      </c>
      <c r="Q197" s="211">
        <v>0</v>
      </c>
      <c r="R197" s="211">
        <f t="shared" si="36"/>
        <v>0</v>
      </c>
      <c r="S197" s="211">
        <v>0</v>
      </c>
      <c r="T197" s="212">
        <f t="shared" si="37"/>
        <v>0</v>
      </c>
      <c r="AR197" s="25" t="s">
        <v>570</v>
      </c>
      <c r="AT197" s="25" t="s">
        <v>212</v>
      </c>
      <c r="AU197" s="25" t="s">
        <v>87</v>
      </c>
      <c r="AY197" s="25" t="s">
        <v>210</v>
      </c>
      <c r="BE197" s="213">
        <f t="shared" si="38"/>
        <v>684.8</v>
      </c>
      <c r="BF197" s="213">
        <f t="shared" si="39"/>
        <v>0</v>
      </c>
      <c r="BG197" s="213">
        <f t="shared" si="40"/>
        <v>0</v>
      </c>
      <c r="BH197" s="213">
        <f t="shared" si="41"/>
        <v>0</v>
      </c>
      <c r="BI197" s="213">
        <f t="shared" si="42"/>
        <v>0</v>
      </c>
      <c r="BJ197" s="25" t="s">
        <v>83</v>
      </c>
      <c r="BK197" s="213">
        <f t="shared" si="43"/>
        <v>684.8</v>
      </c>
      <c r="BL197" s="25" t="s">
        <v>570</v>
      </c>
      <c r="BM197" s="25" t="s">
        <v>4142</v>
      </c>
    </row>
    <row r="198" spans="2:65" s="1" customFormat="1" ht="16.5" customHeight="1">
      <c r="B198" s="42"/>
      <c r="C198" s="202" t="s">
        <v>787</v>
      </c>
      <c r="D198" s="202" t="s">
        <v>212</v>
      </c>
      <c r="E198" s="203" t="s">
        <v>4140</v>
      </c>
      <c r="F198" s="204" t="s">
        <v>4141</v>
      </c>
      <c r="G198" s="205" t="s">
        <v>862</v>
      </c>
      <c r="H198" s="206">
        <v>13</v>
      </c>
      <c r="I198" s="207">
        <v>171.2</v>
      </c>
      <c r="J198" s="208">
        <f t="shared" si="34"/>
        <v>2225.6</v>
      </c>
      <c r="K198" s="204" t="s">
        <v>24</v>
      </c>
      <c r="L198" s="62"/>
      <c r="M198" s="209" t="s">
        <v>24</v>
      </c>
      <c r="N198" s="210" t="s">
        <v>49</v>
      </c>
      <c r="O198" s="43"/>
      <c r="P198" s="211">
        <f t="shared" si="35"/>
        <v>0</v>
      </c>
      <c r="Q198" s="211">
        <v>0</v>
      </c>
      <c r="R198" s="211">
        <f t="shared" si="36"/>
        <v>0</v>
      </c>
      <c r="S198" s="211">
        <v>0</v>
      </c>
      <c r="T198" s="212">
        <f t="shared" si="37"/>
        <v>0</v>
      </c>
      <c r="AR198" s="25" t="s">
        <v>570</v>
      </c>
      <c r="AT198" s="25" t="s">
        <v>212</v>
      </c>
      <c r="AU198" s="25" t="s">
        <v>87</v>
      </c>
      <c r="AY198" s="25" t="s">
        <v>210</v>
      </c>
      <c r="BE198" s="213">
        <f t="shared" si="38"/>
        <v>2225.6</v>
      </c>
      <c r="BF198" s="213">
        <f t="shared" si="39"/>
        <v>0</v>
      </c>
      <c r="BG198" s="213">
        <f t="shared" si="40"/>
        <v>0</v>
      </c>
      <c r="BH198" s="213">
        <f t="shared" si="41"/>
        <v>0</v>
      </c>
      <c r="BI198" s="213">
        <f t="shared" si="42"/>
        <v>0</v>
      </c>
      <c r="BJ198" s="25" t="s">
        <v>83</v>
      </c>
      <c r="BK198" s="213">
        <f t="shared" si="43"/>
        <v>2225.6</v>
      </c>
      <c r="BL198" s="25" t="s">
        <v>570</v>
      </c>
      <c r="BM198" s="25" t="s">
        <v>4143</v>
      </c>
    </row>
    <row r="199" spans="2:65" s="1" customFormat="1" ht="16.5" customHeight="1">
      <c r="B199" s="42"/>
      <c r="C199" s="202" t="s">
        <v>792</v>
      </c>
      <c r="D199" s="202" t="s">
        <v>212</v>
      </c>
      <c r="E199" s="203" t="s">
        <v>4140</v>
      </c>
      <c r="F199" s="204" t="s">
        <v>4141</v>
      </c>
      <c r="G199" s="205" t="s">
        <v>862</v>
      </c>
      <c r="H199" s="206">
        <v>4</v>
      </c>
      <c r="I199" s="207">
        <v>171.2</v>
      </c>
      <c r="J199" s="208">
        <f t="shared" si="34"/>
        <v>684.8</v>
      </c>
      <c r="K199" s="204" t="s">
        <v>24</v>
      </c>
      <c r="L199" s="62"/>
      <c r="M199" s="209" t="s">
        <v>24</v>
      </c>
      <c r="N199" s="210" t="s">
        <v>49</v>
      </c>
      <c r="O199" s="43"/>
      <c r="P199" s="211">
        <f t="shared" si="35"/>
        <v>0</v>
      </c>
      <c r="Q199" s="211">
        <v>0</v>
      </c>
      <c r="R199" s="211">
        <f t="shared" si="36"/>
        <v>0</v>
      </c>
      <c r="S199" s="211">
        <v>0</v>
      </c>
      <c r="T199" s="212">
        <f t="shared" si="37"/>
        <v>0</v>
      </c>
      <c r="AR199" s="25" t="s">
        <v>570</v>
      </c>
      <c r="AT199" s="25" t="s">
        <v>212</v>
      </c>
      <c r="AU199" s="25" t="s">
        <v>87</v>
      </c>
      <c r="AY199" s="25" t="s">
        <v>210</v>
      </c>
      <c r="BE199" s="213">
        <f t="shared" si="38"/>
        <v>684.8</v>
      </c>
      <c r="BF199" s="213">
        <f t="shared" si="39"/>
        <v>0</v>
      </c>
      <c r="BG199" s="213">
        <f t="shared" si="40"/>
        <v>0</v>
      </c>
      <c r="BH199" s="213">
        <f t="shared" si="41"/>
        <v>0</v>
      </c>
      <c r="BI199" s="213">
        <f t="shared" si="42"/>
        <v>0</v>
      </c>
      <c r="BJ199" s="25" t="s">
        <v>83</v>
      </c>
      <c r="BK199" s="213">
        <f t="shared" si="43"/>
        <v>684.8</v>
      </c>
      <c r="BL199" s="25" t="s">
        <v>570</v>
      </c>
      <c r="BM199" s="25" t="s">
        <v>4144</v>
      </c>
    </row>
    <row r="200" spans="2:65" s="1" customFormat="1" ht="16.5" customHeight="1">
      <c r="B200" s="42"/>
      <c r="C200" s="202" t="s">
        <v>797</v>
      </c>
      <c r="D200" s="202" t="s">
        <v>212</v>
      </c>
      <c r="E200" s="203" t="s">
        <v>4145</v>
      </c>
      <c r="F200" s="204" t="s">
        <v>2829</v>
      </c>
      <c r="G200" s="205" t="s">
        <v>862</v>
      </c>
      <c r="H200" s="206">
        <v>15</v>
      </c>
      <c r="I200" s="207">
        <v>171.2</v>
      </c>
      <c r="J200" s="208">
        <f t="shared" si="34"/>
        <v>2568</v>
      </c>
      <c r="K200" s="204" t="s">
        <v>24</v>
      </c>
      <c r="L200" s="62"/>
      <c r="M200" s="209" t="s">
        <v>24</v>
      </c>
      <c r="N200" s="210" t="s">
        <v>49</v>
      </c>
      <c r="O200" s="43"/>
      <c r="P200" s="211">
        <f t="shared" si="35"/>
        <v>0</v>
      </c>
      <c r="Q200" s="211">
        <v>0</v>
      </c>
      <c r="R200" s="211">
        <f t="shared" si="36"/>
        <v>0</v>
      </c>
      <c r="S200" s="211">
        <v>0</v>
      </c>
      <c r="T200" s="212">
        <f t="shared" si="37"/>
        <v>0</v>
      </c>
      <c r="AR200" s="25" t="s">
        <v>570</v>
      </c>
      <c r="AT200" s="25" t="s">
        <v>212</v>
      </c>
      <c r="AU200" s="25" t="s">
        <v>87</v>
      </c>
      <c r="AY200" s="25" t="s">
        <v>210</v>
      </c>
      <c r="BE200" s="213">
        <f t="shared" si="38"/>
        <v>2568</v>
      </c>
      <c r="BF200" s="213">
        <f t="shared" si="39"/>
        <v>0</v>
      </c>
      <c r="BG200" s="213">
        <f t="shared" si="40"/>
        <v>0</v>
      </c>
      <c r="BH200" s="213">
        <f t="shared" si="41"/>
        <v>0</v>
      </c>
      <c r="BI200" s="213">
        <f t="shared" si="42"/>
        <v>0</v>
      </c>
      <c r="BJ200" s="25" t="s">
        <v>83</v>
      </c>
      <c r="BK200" s="213">
        <f t="shared" si="43"/>
        <v>2568</v>
      </c>
      <c r="BL200" s="25" t="s">
        <v>570</v>
      </c>
      <c r="BM200" s="25" t="s">
        <v>4146</v>
      </c>
    </row>
    <row r="201" spans="2:65" s="1" customFormat="1" ht="16.5" customHeight="1">
      <c r="B201" s="42"/>
      <c r="C201" s="202" t="s">
        <v>804</v>
      </c>
      <c r="D201" s="202" t="s">
        <v>212</v>
      </c>
      <c r="E201" s="203" t="s">
        <v>4147</v>
      </c>
      <c r="F201" s="204" t="s">
        <v>4148</v>
      </c>
      <c r="G201" s="205" t="s">
        <v>862</v>
      </c>
      <c r="H201" s="206">
        <v>16</v>
      </c>
      <c r="I201" s="207">
        <v>171.2</v>
      </c>
      <c r="J201" s="208">
        <f t="shared" si="34"/>
        <v>2739.2</v>
      </c>
      <c r="K201" s="204" t="s">
        <v>24</v>
      </c>
      <c r="L201" s="62"/>
      <c r="M201" s="209" t="s">
        <v>24</v>
      </c>
      <c r="N201" s="210" t="s">
        <v>49</v>
      </c>
      <c r="O201" s="43"/>
      <c r="P201" s="211">
        <f t="shared" si="35"/>
        <v>0</v>
      </c>
      <c r="Q201" s="211">
        <v>0</v>
      </c>
      <c r="R201" s="211">
        <f t="shared" si="36"/>
        <v>0</v>
      </c>
      <c r="S201" s="211">
        <v>0</v>
      </c>
      <c r="T201" s="212">
        <f t="shared" si="37"/>
        <v>0</v>
      </c>
      <c r="AR201" s="25" t="s">
        <v>570</v>
      </c>
      <c r="AT201" s="25" t="s">
        <v>212</v>
      </c>
      <c r="AU201" s="25" t="s">
        <v>87</v>
      </c>
      <c r="AY201" s="25" t="s">
        <v>210</v>
      </c>
      <c r="BE201" s="213">
        <f t="shared" si="38"/>
        <v>2739.2</v>
      </c>
      <c r="BF201" s="213">
        <f t="shared" si="39"/>
        <v>0</v>
      </c>
      <c r="BG201" s="213">
        <f t="shared" si="40"/>
        <v>0</v>
      </c>
      <c r="BH201" s="213">
        <f t="shared" si="41"/>
        <v>0</v>
      </c>
      <c r="BI201" s="213">
        <f t="shared" si="42"/>
        <v>0</v>
      </c>
      <c r="BJ201" s="25" t="s">
        <v>83</v>
      </c>
      <c r="BK201" s="213">
        <f t="shared" si="43"/>
        <v>2739.2</v>
      </c>
      <c r="BL201" s="25" t="s">
        <v>570</v>
      </c>
      <c r="BM201" s="25" t="s">
        <v>4149</v>
      </c>
    </row>
    <row r="202" spans="2:65" s="1" customFormat="1" ht="16.5" customHeight="1">
      <c r="B202" s="42"/>
      <c r="C202" s="202" t="s">
        <v>810</v>
      </c>
      <c r="D202" s="202" t="s">
        <v>212</v>
      </c>
      <c r="E202" s="203" t="s">
        <v>4147</v>
      </c>
      <c r="F202" s="204" t="s">
        <v>4148</v>
      </c>
      <c r="G202" s="205" t="s">
        <v>862</v>
      </c>
      <c r="H202" s="206">
        <v>5</v>
      </c>
      <c r="I202" s="207">
        <v>171.2</v>
      </c>
      <c r="J202" s="208">
        <f t="shared" si="34"/>
        <v>856</v>
      </c>
      <c r="K202" s="204" t="s">
        <v>24</v>
      </c>
      <c r="L202" s="62"/>
      <c r="M202" s="209" t="s">
        <v>24</v>
      </c>
      <c r="N202" s="210" t="s">
        <v>49</v>
      </c>
      <c r="O202" s="43"/>
      <c r="P202" s="211">
        <f t="shared" si="35"/>
        <v>0</v>
      </c>
      <c r="Q202" s="211">
        <v>0</v>
      </c>
      <c r="R202" s="211">
        <f t="shared" si="36"/>
        <v>0</v>
      </c>
      <c r="S202" s="211">
        <v>0</v>
      </c>
      <c r="T202" s="212">
        <f t="shared" si="37"/>
        <v>0</v>
      </c>
      <c r="AR202" s="25" t="s">
        <v>570</v>
      </c>
      <c r="AT202" s="25" t="s">
        <v>212</v>
      </c>
      <c r="AU202" s="25" t="s">
        <v>87</v>
      </c>
      <c r="AY202" s="25" t="s">
        <v>210</v>
      </c>
      <c r="BE202" s="213">
        <f t="shared" si="38"/>
        <v>856</v>
      </c>
      <c r="BF202" s="213">
        <f t="shared" si="39"/>
        <v>0</v>
      </c>
      <c r="BG202" s="213">
        <f t="shared" si="40"/>
        <v>0</v>
      </c>
      <c r="BH202" s="213">
        <f t="shared" si="41"/>
        <v>0</v>
      </c>
      <c r="BI202" s="213">
        <f t="shared" si="42"/>
        <v>0</v>
      </c>
      <c r="BJ202" s="25" t="s">
        <v>83</v>
      </c>
      <c r="BK202" s="213">
        <f t="shared" si="43"/>
        <v>856</v>
      </c>
      <c r="BL202" s="25" t="s">
        <v>570</v>
      </c>
      <c r="BM202" s="25" t="s">
        <v>4150</v>
      </c>
    </row>
    <row r="203" spans="2:65" s="1" customFormat="1" ht="16.5" customHeight="1">
      <c r="B203" s="42"/>
      <c r="C203" s="202" t="s">
        <v>815</v>
      </c>
      <c r="D203" s="202" t="s">
        <v>212</v>
      </c>
      <c r="E203" s="203" t="s">
        <v>2828</v>
      </c>
      <c r="F203" s="204" t="s">
        <v>4151</v>
      </c>
      <c r="G203" s="205" t="s">
        <v>862</v>
      </c>
      <c r="H203" s="206">
        <v>4</v>
      </c>
      <c r="I203" s="207">
        <v>224.7</v>
      </c>
      <c r="J203" s="208">
        <f t="shared" si="34"/>
        <v>898.8</v>
      </c>
      <c r="K203" s="204" t="s">
        <v>24</v>
      </c>
      <c r="L203" s="62"/>
      <c r="M203" s="209" t="s">
        <v>24</v>
      </c>
      <c r="N203" s="210" t="s">
        <v>49</v>
      </c>
      <c r="O203" s="43"/>
      <c r="P203" s="211">
        <f t="shared" si="35"/>
        <v>0</v>
      </c>
      <c r="Q203" s="211">
        <v>0</v>
      </c>
      <c r="R203" s="211">
        <f t="shared" si="36"/>
        <v>0</v>
      </c>
      <c r="S203" s="211">
        <v>0</v>
      </c>
      <c r="T203" s="212">
        <f t="shared" si="37"/>
        <v>0</v>
      </c>
      <c r="AR203" s="25" t="s">
        <v>570</v>
      </c>
      <c r="AT203" s="25" t="s">
        <v>212</v>
      </c>
      <c r="AU203" s="25" t="s">
        <v>87</v>
      </c>
      <c r="AY203" s="25" t="s">
        <v>210</v>
      </c>
      <c r="BE203" s="213">
        <f t="shared" si="38"/>
        <v>898.8</v>
      </c>
      <c r="BF203" s="213">
        <f t="shared" si="39"/>
        <v>0</v>
      </c>
      <c r="BG203" s="213">
        <f t="shared" si="40"/>
        <v>0</v>
      </c>
      <c r="BH203" s="213">
        <f t="shared" si="41"/>
        <v>0</v>
      </c>
      <c r="BI203" s="213">
        <f t="shared" si="42"/>
        <v>0</v>
      </c>
      <c r="BJ203" s="25" t="s">
        <v>83</v>
      </c>
      <c r="BK203" s="213">
        <f t="shared" si="43"/>
        <v>898.8</v>
      </c>
      <c r="BL203" s="25" t="s">
        <v>570</v>
      </c>
      <c r="BM203" s="25" t="s">
        <v>4152</v>
      </c>
    </row>
    <row r="204" spans="2:65" s="1" customFormat="1" ht="16.5" customHeight="1">
      <c r="B204" s="42"/>
      <c r="C204" s="202" t="s">
        <v>820</v>
      </c>
      <c r="D204" s="202" t="s">
        <v>212</v>
      </c>
      <c r="E204" s="203" t="s">
        <v>2831</v>
      </c>
      <c r="F204" s="204" t="s">
        <v>2832</v>
      </c>
      <c r="G204" s="205" t="s">
        <v>862</v>
      </c>
      <c r="H204" s="206">
        <v>8</v>
      </c>
      <c r="I204" s="207">
        <v>160.5</v>
      </c>
      <c r="J204" s="208">
        <f t="shared" ref="J204:J226" si="44">ROUND(I204*H204,2)</f>
        <v>1284</v>
      </c>
      <c r="K204" s="204" t="s">
        <v>24</v>
      </c>
      <c r="L204" s="62"/>
      <c r="M204" s="209" t="s">
        <v>24</v>
      </c>
      <c r="N204" s="210" t="s">
        <v>49</v>
      </c>
      <c r="O204" s="43"/>
      <c r="P204" s="211">
        <f t="shared" ref="P204:P226" si="45">O204*H204</f>
        <v>0</v>
      </c>
      <c r="Q204" s="211">
        <v>0</v>
      </c>
      <c r="R204" s="211">
        <f t="shared" ref="R204:R226" si="46">Q204*H204</f>
        <v>0</v>
      </c>
      <c r="S204" s="211">
        <v>0</v>
      </c>
      <c r="T204" s="212">
        <f t="shared" ref="T204:T226" si="47">S204*H204</f>
        <v>0</v>
      </c>
      <c r="AR204" s="25" t="s">
        <v>570</v>
      </c>
      <c r="AT204" s="25" t="s">
        <v>212</v>
      </c>
      <c r="AU204" s="25" t="s">
        <v>87</v>
      </c>
      <c r="AY204" s="25" t="s">
        <v>210</v>
      </c>
      <c r="BE204" s="213">
        <f t="shared" ref="BE204:BE226" si="48">IF(N204="základní",J204,0)</f>
        <v>1284</v>
      </c>
      <c r="BF204" s="213">
        <f t="shared" ref="BF204:BF226" si="49">IF(N204="snížená",J204,0)</f>
        <v>0</v>
      </c>
      <c r="BG204" s="213">
        <f t="shared" ref="BG204:BG226" si="50">IF(N204="zákl. přenesená",J204,0)</f>
        <v>0</v>
      </c>
      <c r="BH204" s="213">
        <f t="shared" ref="BH204:BH226" si="51">IF(N204="sníž. přenesená",J204,0)</f>
        <v>0</v>
      </c>
      <c r="BI204" s="213">
        <f t="shared" ref="BI204:BI226" si="52">IF(N204="nulová",J204,0)</f>
        <v>0</v>
      </c>
      <c r="BJ204" s="25" t="s">
        <v>83</v>
      </c>
      <c r="BK204" s="213">
        <f t="shared" ref="BK204:BK226" si="53">ROUND(I204*H204,2)</f>
        <v>1284</v>
      </c>
      <c r="BL204" s="25" t="s">
        <v>570</v>
      </c>
      <c r="BM204" s="25" t="s">
        <v>4153</v>
      </c>
    </row>
    <row r="205" spans="2:65" s="1" customFormat="1" ht="16.5" customHeight="1">
      <c r="B205" s="42"/>
      <c r="C205" s="202" t="s">
        <v>826</v>
      </c>
      <c r="D205" s="202" t="s">
        <v>212</v>
      </c>
      <c r="E205" s="203" t="s">
        <v>4154</v>
      </c>
      <c r="F205" s="204" t="s">
        <v>4155</v>
      </c>
      <c r="G205" s="205" t="s">
        <v>295</v>
      </c>
      <c r="H205" s="206">
        <v>50</v>
      </c>
      <c r="I205" s="207">
        <v>45.5</v>
      </c>
      <c r="J205" s="208">
        <f t="shared" si="44"/>
        <v>2275</v>
      </c>
      <c r="K205" s="204" t="s">
        <v>24</v>
      </c>
      <c r="L205" s="62"/>
      <c r="M205" s="209" t="s">
        <v>24</v>
      </c>
      <c r="N205" s="210" t="s">
        <v>49</v>
      </c>
      <c r="O205" s="43"/>
      <c r="P205" s="211">
        <f t="shared" si="45"/>
        <v>0</v>
      </c>
      <c r="Q205" s="211">
        <v>0</v>
      </c>
      <c r="R205" s="211">
        <f t="shared" si="46"/>
        <v>0</v>
      </c>
      <c r="S205" s="211">
        <v>0</v>
      </c>
      <c r="T205" s="212">
        <f t="shared" si="47"/>
        <v>0</v>
      </c>
      <c r="AR205" s="25" t="s">
        <v>570</v>
      </c>
      <c r="AT205" s="25" t="s">
        <v>212</v>
      </c>
      <c r="AU205" s="25" t="s">
        <v>87</v>
      </c>
      <c r="AY205" s="25" t="s">
        <v>210</v>
      </c>
      <c r="BE205" s="213">
        <f t="shared" si="48"/>
        <v>2275</v>
      </c>
      <c r="BF205" s="213">
        <f t="shared" si="49"/>
        <v>0</v>
      </c>
      <c r="BG205" s="213">
        <f t="shared" si="50"/>
        <v>0</v>
      </c>
      <c r="BH205" s="213">
        <f t="shared" si="51"/>
        <v>0</v>
      </c>
      <c r="BI205" s="213">
        <f t="shared" si="52"/>
        <v>0</v>
      </c>
      <c r="BJ205" s="25" t="s">
        <v>83</v>
      </c>
      <c r="BK205" s="213">
        <f t="shared" si="53"/>
        <v>2275</v>
      </c>
      <c r="BL205" s="25" t="s">
        <v>570</v>
      </c>
      <c r="BM205" s="25" t="s">
        <v>4156</v>
      </c>
    </row>
    <row r="206" spans="2:65" s="1" customFormat="1" ht="16.5" customHeight="1">
      <c r="B206" s="42"/>
      <c r="C206" s="202" t="s">
        <v>832</v>
      </c>
      <c r="D206" s="202" t="s">
        <v>212</v>
      </c>
      <c r="E206" s="203" t="s">
        <v>4157</v>
      </c>
      <c r="F206" s="204" t="s">
        <v>4158</v>
      </c>
      <c r="G206" s="205" t="s">
        <v>295</v>
      </c>
      <c r="H206" s="206">
        <v>90</v>
      </c>
      <c r="I206" s="207">
        <v>51.8</v>
      </c>
      <c r="J206" s="208">
        <f t="shared" si="44"/>
        <v>4662</v>
      </c>
      <c r="K206" s="204" t="s">
        <v>24</v>
      </c>
      <c r="L206" s="62"/>
      <c r="M206" s="209" t="s">
        <v>24</v>
      </c>
      <c r="N206" s="210" t="s">
        <v>49</v>
      </c>
      <c r="O206" s="43"/>
      <c r="P206" s="211">
        <f t="shared" si="45"/>
        <v>0</v>
      </c>
      <c r="Q206" s="211">
        <v>0</v>
      </c>
      <c r="R206" s="211">
        <f t="shared" si="46"/>
        <v>0</v>
      </c>
      <c r="S206" s="211">
        <v>0</v>
      </c>
      <c r="T206" s="212">
        <f t="shared" si="47"/>
        <v>0</v>
      </c>
      <c r="AR206" s="25" t="s">
        <v>570</v>
      </c>
      <c r="AT206" s="25" t="s">
        <v>212</v>
      </c>
      <c r="AU206" s="25" t="s">
        <v>87</v>
      </c>
      <c r="AY206" s="25" t="s">
        <v>210</v>
      </c>
      <c r="BE206" s="213">
        <f t="shared" si="48"/>
        <v>4662</v>
      </c>
      <c r="BF206" s="213">
        <f t="shared" si="49"/>
        <v>0</v>
      </c>
      <c r="BG206" s="213">
        <f t="shared" si="50"/>
        <v>0</v>
      </c>
      <c r="BH206" s="213">
        <f t="shared" si="51"/>
        <v>0</v>
      </c>
      <c r="BI206" s="213">
        <f t="shared" si="52"/>
        <v>0</v>
      </c>
      <c r="BJ206" s="25" t="s">
        <v>83</v>
      </c>
      <c r="BK206" s="213">
        <f t="shared" si="53"/>
        <v>4662</v>
      </c>
      <c r="BL206" s="25" t="s">
        <v>570</v>
      </c>
      <c r="BM206" s="25" t="s">
        <v>4159</v>
      </c>
    </row>
    <row r="207" spans="2:65" s="1" customFormat="1" ht="16.5" customHeight="1">
      <c r="B207" s="42"/>
      <c r="C207" s="202" t="s">
        <v>838</v>
      </c>
      <c r="D207" s="202" t="s">
        <v>212</v>
      </c>
      <c r="E207" s="203" t="s">
        <v>4160</v>
      </c>
      <c r="F207" s="204" t="s">
        <v>4161</v>
      </c>
      <c r="G207" s="205" t="s">
        <v>295</v>
      </c>
      <c r="H207" s="206">
        <v>170</v>
      </c>
      <c r="I207" s="207">
        <v>184</v>
      </c>
      <c r="J207" s="208">
        <f t="shared" si="44"/>
        <v>31280</v>
      </c>
      <c r="K207" s="204" t="s">
        <v>24</v>
      </c>
      <c r="L207" s="62"/>
      <c r="M207" s="209" t="s">
        <v>24</v>
      </c>
      <c r="N207" s="210" t="s">
        <v>49</v>
      </c>
      <c r="O207" s="43"/>
      <c r="P207" s="211">
        <f t="shared" si="45"/>
        <v>0</v>
      </c>
      <c r="Q207" s="211">
        <v>0</v>
      </c>
      <c r="R207" s="211">
        <f t="shared" si="46"/>
        <v>0</v>
      </c>
      <c r="S207" s="211">
        <v>0</v>
      </c>
      <c r="T207" s="212">
        <f t="shared" si="47"/>
        <v>0</v>
      </c>
      <c r="AR207" s="25" t="s">
        <v>570</v>
      </c>
      <c r="AT207" s="25" t="s">
        <v>212</v>
      </c>
      <c r="AU207" s="25" t="s">
        <v>87</v>
      </c>
      <c r="AY207" s="25" t="s">
        <v>210</v>
      </c>
      <c r="BE207" s="213">
        <f t="shared" si="48"/>
        <v>31280</v>
      </c>
      <c r="BF207" s="213">
        <f t="shared" si="49"/>
        <v>0</v>
      </c>
      <c r="BG207" s="213">
        <f t="shared" si="50"/>
        <v>0</v>
      </c>
      <c r="BH207" s="213">
        <f t="shared" si="51"/>
        <v>0</v>
      </c>
      <c r="BI207" s="213">
        <f t="shared" si="52"/>
        <v>0</v>
      </c>
      <c r="BJ207" s="25" t="s">
        <v>83</v>
      </c>
      <c r="BK207" s="213">
        <f t="shared" si="53"/>
        <v>31280</v>
      </c>
      <c r="BL207" s="25" t="s">
        <v>570</v>
      </c>
      <c r="BM207" s="25" t="s">
        <v>4162</v>
      </c>
    </row>
    <row r="208" spans="2:65" s="1" customFormat="1" ht="16.5" customHeight="1">
      <c r="B208" s="42"/>
      <c r="C208" s="202" t="s">
        <v>845</v>
      </c>
      <c r="D208" s="202" t="s">
        <v>212</v>
      </c>
      <c r="E208" s="203" t="s">
        <v>4163</v>
      </c>
      <c r="F208" s="204" t="s">
        <v>4164</v>
      </c>
      <c r="G208" s="205" t="s">
        <v>862</v>
      </c>
      <c r="H208" s="206">
        <v>5</v>
      </c>
      <c r="I208" s="207">
        <v>179.8</v>
      </c>
      <c r="J208" s="208">
        <f t="shared" si="44"/>
        <v>899</v>
      </c>
      <c r="K208" s="204" t="s">
        <v>24</v>
      </c>
      <c r="L208" s="62"/>
      <c r="M208" s="209" t="s">
        <v>24</v>
      </c>
      <c r="N208" s="210" t="s">
        <v>49</v>
      </c>
      <c r="O208" s="43"/>
      <c r="P208" s="211">
        <f t="shared" si="45"/>
        <v>0</v>
      </c>
      <c r="Q208" s="211">
        <v>0</v>
      </c>
      <c r="R208" s="211">
        <f t="shared" si="46"/>
        <v>0</v>
      </c>
      <c r="S208" s="211">
        <v>0</v>
      </c>
      <c r="T208" s="212">
        <f t="shared" si="47"/>
        <v>0</v>
      </c>
      <c r="AR208" s="25" t="s">
        <v>570</v>
      </c>
      <c r="AT208" s="25" t="s">
        <v>212</v>
      </c>
      <c r="AU208" s="25" t="s">
        <v>87</v>
      </c>
      <c r="AY208" s="25" t="s">
        <v>210</v>
      </c>
      <c r="BE208" s="213">
        <f t="shared" si="48"/>
        <v>899</v>
      </c>
      <c r="BF208" s="213">
        <f t="shared" si="49"/>
        <v>0</v>
      </c>
      <c r="BG208" s="213">
        <f t="shared" si="50"/>
        <v>0</v>
      </c>
      <c r="BH208" s="213">
        <f t="shared" si="51"/>
        <v>0</v>
      </c>
      <c r="BI208" s="213">
        <f t="shared" si="52"/>
        <v>0</v>
      </c>
      <c r="BJ208" s="25" t="s">
        <v>83</v>
      </c>
      <c r="BK208" s="213">
        <f t="shared" si="53"/>
        <v>899</v>
      </c>
      <c r="BL208" s="25" t="s">
        <v>570</v>
      </c>
      <c r="BM208" s="25" t="s">
        <v>4165</v>
      </c>
    </row>
    <row r="209" spans="2:65" s="1" customFormat="1" ht="16.5" customHeight="1">
      <c r="B209" s="42"/>
      <c r="C209" s="202" t="s">
        <v>849</v>
      </c>
      <c r="D209" s="202" t="s">
        <v>212</v>
      </c>
      <c r="E209" s="203" t="s">
        <v>4166</v>
      </c>
      <c r="F209" s="204" t="s">
        <v>4167</v>
      </c>
      <c r="G209" s="205" t="s">
        <v>862</v>
      </c>
      <c r="H209" s="206">
        <v>27</v>
      </c>
      <c r="I209" s="207">
        <v>93.2</v>
      </c>
      <c r="J209" s="208">
        <f t="shared" si="44"/>
        <v>2516.4</v>
      </c>
      <c r="K209" s="204" t="s">
        <v>24</v>
      </c>
      <c r="L209" s="62"/>
      <c r="M209" s="209" t="s">
        <v>24</v>
      </c>
      <c r="N209" s="210" t="s">
        <v>49</v>
      </c>
      <c r="O209" s="43"/>
      <c r="P209" s="211">
        <f t="shared" si="45"/>
        <v>0</v>
      </c>
      <c r="Q209" s="211">
        <v>0</v>
      </c>
      <c r="R209" s="211">
        <f t="shared" si="46"/>
        <v>0</v>
      </c>
      <c r="S209" s="211">
        <v>0</v>
      </c>
      <c r="T209" s="212">
        <f t="shared" si="47"/>
        <v>0</v>
      </c>
      <c r="AR209" s="25" t="s">
        <v>570</v>
      </c>
      <c r="AT209" s="25" t="s">
        <v>212</v>
      </c>
      <c r="AU209" s="25" t="s">
        <v>87</v>
      </c>
      <c r="AY209" s="25" t="s">
        <v>210</v>
      </c>
      <c r="BE209" s="213">
        <f t="shared" si="48"/>
        <v>2516.4</v>
      </c>
      <c r="BF209" s="213">
        <f t="shared" si="49"/>
        <v>0</v>
      </c>
      <c r="BG209" s="213">
        <f t="shared" si="50"/>
        <v>0</v>
      </c>
      <c r="BH209" s="213">
        <f t="shared" si="51"/>
        <v>0</v>
      </c>
      <c r="BI209" s="213">
        <f t="shared" si="52"/>
        <v>0</v>
      </c>
      <c r="BJ209" s="25" t="s">
        <v>83</v>
      </c>
      <c r="BK209" s="213">
        <f t="shared" si="53"/>
        <v>2516.4</v>
      </c>
      <c r="BL209" s="25" t="s">
        <v>570</v>
      </c>
      <c r="BM209" s="25" t="s">
        <v>4168</v>
      </c>
    </row>
    <row r="210" spans="2:65" s="1" customFormat="1" ht="16.5" customHeight="1">
      <c r="B210" s="42"/>
      <c r="C210" s="202" t="s">
        <v>855</v>
      </c>
      <c r="D210" s="202" t="s">
        <v>212</v>
      </c>
      <c r="E210" s="203" t="s">
        <v>4166</v>
      </c>
      <c r="F210" s="204" t="s">
        <v>4167</v>
      </c>
      <c r="G210" s="205" t="s">
        <v>862</v>
      </c>
      <c r="H210" s="206">
        <v>5</v>
      </c>
      <c r="I210" s="207">
        <v>93.2</v>
      </c>
      <c r="J210" s="208">
        <f t="shared" si="44"/>
        <v>466</v>
      </c>
      <c r="K210" s="204" t="s">
        <v>24</v>
      </c>
      <c r="L210" s="62"/>
      <c r="M210" s="209" t="s">
        <v>24</v>
      </c>
      <c r="N210" s="210" t="s">
        <v>49</v>
      </c>
      <c r="O210" s="43"/>
      <c r="P210" s="211">
        <f t="shared" si="45"/>
        <v>0</v>
      </c>
      <c r="Q210" s="211">
        <v>0</v>
      </c>
      <c r="R210" s="211">
        <f t="shared" si="46"/>
        <v>0</v>
      </c>
      <c r="S210" s="211">
        <v>0</v>
      </c>
      <c r="T210" s="212">
        <f t="shared" si="47"/>
        <v>0</v>
      </c>
      <c r="AR210" s="25" t="s">
        <v>570</v>
      </c>
      <c r="AT210" s="25" t="s">
        <v>212</v>
      </c>
      <c r="AU210" s="25" t="s">
        <v>87</v>
      </c>
      <c r="AY210" s="25" t="s">
        <v>210</v>
      </c>
      <c r="BE210" s="213">
        <f t="shared" si="48"/>
        <v>466</v>
      </c>
      <c r="BF210" s="213">
        <f t="shared" si="49"/>
        <v>0</v>
      </c>
      <c r="BG210" s="213">
        <f t="shared" si="50"/>
        <v>0</v>
      </c>
      <c r="BH210" s="213">
        <f t="shared" si="51"/>
        <v>0</v>
      </c>
      <c r="BI210" s="213">
        <f t="shared" si="52"/>
        <v>0</v>
      </c>
      <c r="BJ210" s="25" t="s">
        <v>83</v>
      </c>
      <c r="BK210" s="213">
        <f t="shared" si="53"/>
        <v>466</v>
      </c>
      <c r="BL210" s="25" t="s">
        <v>570</v>
      </c>
      <c r="BM210" s="25" t="s">
        <v>4169</v>
      </c>
    </row>
    <row r="211" spans="2:65" s="1" customFormat="1" ht="16.5" customHeight="1">
      <c r="B211" s="42"/>
      <c r="C211" s="202" t="s">
        <v>859</v>
      </c>
      <c r="D211" s="202" t="s">
        <v>212</v>
      </c>
      <c r="E211" s="203" t="s">
        <v>4166</v>
      </c>
      <c r="F211" s="204" t="s">
        <v>4167</v>
      </c>
      <c r="G211" s="205" t="s">
        <v>862</v>
      </c>
      <c r="H211" s="206">
        <v>12</v>
      </c>
      <c r="I211" s="207">
        <v>93.2</v>
      </c>
      <c r="J211" s="208">
        <f t="shared" si="44"/>
        <v>1118.4000000000001</v>
      </c>
      <c r="K211" s="204" t="s">
        <v>24</v>
      </c>
      <c r="L211" s="62"/>
      <c r="M211" s="209" t="s">
        <v>24</v>
      </c>
      <c r="N211" s="210" t="s">
        <v>49</v>
      </c>
      <c r="O211" s="43"/>
      <c r="P211" s="211">
        <f t="shared" si="45"/>
        <v>0</v>
      </c>
      <c r="Q211" s="211">
        <v>0</v>
      </c>
      <c r="R211" s="211">
        <f t="shared" si="46"/>
        <v>0</v>
      </c>
      <c r="S211" s="211">
        <v>0</v>
      </c>
      <c r="T211" s="212">
        <f t="shared" si="47"/>
        <v>0</v>
      </c>
      <c r="AR211" s="25" t="s">
        <v>570</v>
      </c>
      <c r="AT211" s="25" t="s">
        <v>212</v>
      </c>
      <c r="AU211" s="25" t="s">
        <v>87</v>
      </c>
      <c r="AY211" s="25" t="s">
        <v>210</v>
      </c>
      <c r="BE211" s="213">
        <f t="shared" si="48"/>
        <v>1118.4000000000001</v>
      </c>
      <c r="BF211" s="213">
        <f t="shared" si="49"/>
        <v>0</v>
      </c>
      <c r="BG211" s="213">
        <f t="shared" si="50"/>
        <v>0</v>
      </c>
      <c r="BH211" s="213">
        <f t="shared" si="51"/>
        <v>0</v>
      </c>
      <c r="BI211" s="213">
        <f t="shared" si="52"/>
        <v>0</v>
      </c>
      <c r="BJ211" s="25" t="s">
        <v>83</v>
      </c>
      <c r="BK211" s="213">
        <f t="shared" si="53"/>
        <v>1118.4000000000001</v>
      </c>
      <c r="BL211" s="25" t="s">
        <v>570</v>
      </c>
      <c r="BM211" s="25" t="s">
        <v>4170</v>
      </c>
    </row>
    <row r="212" spans="2:65" s="1" customFormat="1" ht="16.5" customHeight="1">
      <c r="B212" s="42"/>
      <c r="C212" s="202" t="s">
        <v>864</v>
      </c>
      <c r="D212" s="202" t="s">
        <v>212</v>
      </c>
      <c r="E212" s="203" t="s">
        <v>4166</v>
      </c>
      <c r="F212" s="204" t="s">
        <v>4167</v>
      </c>
      <c r="G212" s="205" t="s">
        <v>862</v>
      </c>
      <c r="H212" s="206">
        <v>5</v>
      </c>
      <c r="I212" s="207">
        <v>93.2</v>
      </c>
      <c r="J212" s="208">
        <f t="shared" si="44"/>
        <v>466</v>
      </c>
      <c r="K212" s="204" t="s">
        <v>24</v>
      </c>
      <c r="L212" s="62"/>
      <c r="M212" s="209" t="s">
        <v>24</v>
      </c>
      <c r="N212" s="210" t="s">
        <v>49</v>
      </c>
      <c r="O212" s="43"/>
      <c r="P212" s="211">
        <f t="shared" si="45"/>
        <v>0</v>
      </c>
      <c r="Q212" s="211">
        <v>0</v>
      </c>
      <c r="R212" s="211">
        <f t="shared" si="46"/>
        <v>0</v>
      </c>
      <c r="S212" s="211">
        <v>0</v>
      </c>
      <c r="T212" s="212">
        <f t="shared" si="47"/>
        <v>0</v>
      </c>
      <c r="AR212" s="25" t="s">
        <v>570</v>
      </c>
      <c r="AT212" s="25" t="s">
        <v>212</v>
      </c>
      <c r="AU212" s="25" t="s">
        <v>87</v>
      </c>
      <c r="AY212" s="25" t="s">
        <v>210</v>
      </c>
      <c r="BE212" s="213">
        <f t="shared" si="48"/>
        <v>466</v>
      </c>
      <c r="BF212" s="213">
        <f t="shared" si="49"/>
        <v>0</v>
      </c>
      <c r="BG212" s="213">
        <f t="shared" si="50"/>
        <v>0</v>
      </c>
      <c r="BH212" s="213">
        <f t="shared" si="51"/>
        <v>0</v>
      </c>
      <c r="BI212" s="213">
        <f t="shared" si="52"/>
        <v>0</v>
      </c>
      <c r="BJ212" s="25" t="s">
        <v>83</v>
      </c>
      <c r="BK212" s="213">
        <f t="shared" si="53"/>
        <v>466</v>
      </c>
      <c r="BL212" s="25" t="s">
        <v>570</v>
      </c>
      <c r="BM212" s="25" t="s">
        <v>4171</v>
      </c>
    </row>
    <row r="213" spans="2:65" s="1" customFormat="1" ht="16.5" customHeight="1">
      <c r="B213" s="42"/>
      <c r="C213" s="202" t="s">
        <v>868</v>
      </c>
      <c r="D213" s="202" t="s">
        <v>212</v>
      </c>
      <c r="E213" s="203" t="s">
        <v>4166</v>
      </c>
      <c r="F213" s="204" t="s">
        <v>4167</v>
      </c>
      <c r="G213" s="205" t="s">
        <v>862</v>
      </c>
      <c r="H213" s="206">
        <v>5</v>
      </c>
      <c r="I213" s="207">
        <v>93.2</v>
      </c>
      <c r="J213" s="208">
        <f t="shared" si="44"/>
        <v>466</v>
      </c>
      <c r="K213" s="204" t="s">
        <v>24</v>
      </c>
      <c r="L213" s="62"/>
      <c r="M213" s="209" t="s">
        <v>24</v>
      </c>
      <c r="N213" s="210" t="s">
        <v>49</v>
      </c>
      <c r="O213" s="43"/>
      <c r="P213" s="211">
        <f t="shared" si="45"/>
        <v>0</v>
      </c>
      <c r="Q213" s="211">
        <v>0</v>
      </c>
      <c r="R213" s="211">
        <f t="shared" si="46"/>
        <v>0</v>
      </c>
      <c r="S213" s="211">
        <v>0</v>
      </c>
      <c r="T213" s="212">
        <f t="shared" si="47"/>
        <v>0</v>
      </c>
      <c r="AR213" s="25" t="s">
        <v>570</v>
      </c>
      <c r="AT213" s="25" t="s">
        <v>212</v>
      </c>
      <c r="AU213" s="25" t="s">
        <v>87</v>
      </c>
      <c r="AY213" s="25" t="s">
        <v>210</v>
      </c>
      <c r="BE213" s="213">
        <f t="shared" si="48"/>
        <v>466</v>
      </c>
      <c r="BF213" s="213">
        <f t="shared" si="49"/>
        <v>0</v>
      </c>
      <c r="BG213" s="213">
        <f t="shared" si="50"/>
        <v>0</v>
      </c>
      <c r="BH213" s="213">
        <f t="shared" si="51"/>
        <v>0</v>
      </c>
      <c r="BI213" s="213">
        <f t="shared" si="52"/>
        <v>0</v>
      </c>
      <c r="BJ213" s="25" t="s">
        <v>83</v>
      </c>
      <c r="BK213" s="213">
        <f t="shared" si="53"/>
        <v>466</v>
      </c>
      <c r="BL213" s="25" t="s">
        <v>570</v>
      </c>
      <c r="BM213" s="25" t="s">
        <v>4172</v>
      </c>
    </row>
    <row r="214" spans="2:65" s="1" customFormat="1" ht="16.5" customHeight="1">
      <c r="B214" s="42"/>
      <c r="C214" s="202" t="s">
        <v>872</v>
      </c>
      <c r="D214" s="202" t="s">
        <v>212</v>
      </c>
      <c r="E214" s="203" t="s">
        <v>4173</v>
      </c>
      <c r="F214" s="204" t="s">
        <v>4174</v>
      </c>
      <c r="G214" s="205" t="s">
        <v>862</v>
      </c>
      <c r="H214" s="206">
        <v>4</v>
      </c>
      <c r="I214" s="207">
        <v>130.5</v>
      </c>
      <c r="J214" s="208">
        <f t="shared" si="44"/>
        <v>522</v>
      </c>
      <c r="K214" s="204" t="s">
        <v>24</v>
      </c>
      <c r="L214" s="62"/>
      <c r="M214" s="209" t="s">
        <v>24</v>
      </c>
      <c r="N214" s="210" t="s">
        <v>49</v>
      </c>
      <c r="O214" s="43"/>
      <c r="P214" s="211">
        <f t="shared" si="45"/>
        <v>0</v>
      </c>
      <c r="Q214" s="211">
        <v>0</v>
      </c>
      <c r="R214" s="211">
        <f t="shared" si="46"/>
        <v>0</v>
      </c>
      <c r="S214" s="211">
        <v>0</v>
      </c>
      <c r="T214" s="212">
        <f t="shared" si="47"/>
        <v>0</v>
      </c>
      <c r="AR214" s="25" t="s">
        <v>570</v>
      </c>
      <c r="AT214" s="25" t="s">
        <v>212</v>
      </c>
      <c r="AU214" s="25" t="s">
        <v>87</v>
      </c>
      <c r="AY214" s="25" t="s">
        <v>210</v>
      </c>
      <c r="BE214" s="213">
        <f t="shared" si="48"/>
        <v>522</v>
      </c>
      <c r="BF214" s="213">
        <f t="shared" si="49"/>
        <v>0</v>
      </c>
      <c r="BG214" s="213">
        <f t="shared" si="50"/>
        <v>0</v>
      </c>
      <c r="BH214" s="213">
        <f t="shared" si="51"/>
        <v>0</v>
      </c>
      <c r="BI214" s="213">
        <f t="shared" si="52"/>
        <v>0</v>
      </c>
      <c r="BJ214" s="25" t="s">
        <v>83</v>
      </c>
      <c r="BK214" s="213">
        <f t="shared" si="53"/>
        <v>522</v>
      </c>
      <c r="BL214" s="25" t="s">
        <v>570</v>
      </c>
      <c r="BM214" s="25" t="s">
        <v>4175</v>
      </c>
    </row>
    <row r="215" spans="2:65" s="1" customFormat="1" ht="16.5" customHeight="1">
      <c r="B215" s="42"/>
      <c r="C215" s="202" t="s">
        <v>876</v>
      </c>
      <c r="D215" s="202" t="s">
        <v>212</v>
      </c>
      <c r="E215" s="203" t="s">
        <v>2846</v>
      </c>
      <c r="F215" s="204" t="s">
        <v>2847</v>
      </c>
      <c r="G215" s="205" t="s">
        <v>862</v>
      </c>
      <c r="H215" s="206">
        <v>24</v>
      </c>
      <c r="I215" s="207">
        <v>94.2</v>
      </c>
      <c r="J215" s="208">
        <f t="shared" si="44"/>
        <v>2260.8000000000002</v>
      </c>
      <c r="K215" s="204" t="s">
        <v>24</v>
      </c>
      <c r="L215" s="62"/>
      <c r="M215" s="209" t="s">
        <v>24</v>
      </c>
      <c r="N215" s="210" t="s">
        <v>49</v>
      </c>
      <c r="O215" s="43"/>
      <c r="P215" s="211">
        <f t="shared" si="45"/>
        <v>0</v>
      </c>
      <c r="Q215" s="211">
        <v>0</v>
      </c>
      <c r="R215" s="211">
        <f t="shared" si="46"/>
        <v>0</v>
      </c>
      <c r="S215" s="211">
        <v>0</v>
      </c>
      <c r="T215" s="212">
        <f t="shared" si="47"/>
        <v>0</v>
      </c>
      <c r="AR215" s="25" t="s">
        <v>570</v>
      </c>
      <c r="AT215" s="25" t="s">
        <v>212</v>
      </c>
      <c r="AU215" s="25" t="s">
        <v>87</v>
      </c>
      <c r="AY215" s="25" t="s">
        <v>210</v>
      </c>
      <c r="BE215" s="213">
        <f t="shared" si="48"/>
        <v>2260.8000000000002</v>
      </c>
      <c r="BF215" s="213">
        <f t="shared" si="49"/>
        <v>0</v>
      </c>
      <c r="BG215" s="213">
        <f t="shared" si="50"/>
        <v>0</v>
      </c>
      <c r="BH215" s="213">
        <f t="shared" si="51"/>
        <v>0</v>
      </c>
      <c r="BI215" s="213">
        <f t="shared" si="52"/>
        <v>0</v>
      </c>
      <c r="BJ215" s="25" t="s">
        <v>83</v>
      </c>
      <c r="BK215" s="213">
        <f t="shared" si="53"/>
        <v>2260.8000000000002</v>
      </c>
      <c r="BL215" s="25" t="s">
        <v>570</v>
      </c>
      <c r="BM215" s="25" t="s">
        <v>4176</v>
      </c>
    </row>
    <row r="216" spans="2:65" s="1" customFormat="1" ht="16.5" customHeight="1">
      <c r="B216" s="42"/>
      <c r="C216" s="202" t="s">
        <v>880</v>
      </c>
      <c r="D216" s="202" t="s">
        <v>212</v>
      </c>
      <c r="E216" s="203" t="s">
        <v>4177</v>
      </c>
      <c r="F216" s="204" t="s">
        <v>4178</v>
      </c>
      <c r="G216" s="205" t="s">
        <v>862</v>
      </c>
      <c r="H216" s="206">
        <v>5</v>
      </c>
      <c r="I216" s="207">
        <v>322.10000000000002</v>
      </c>
      <c r="J216" s="208">
        <f t="shared" si="44"/>
        <v>1610.5</v>
      </c>
      <c r="K216" s="204" t="s">
        <v>24</v>
      </c>
      <c r="L216" s="62"/>
      <c r="M216" s="209" t="s">
        <v>24</v>
      </c>
      <c r="N216" s="210" t="s">
        <v>49</v>
      </c>
      <c r="O216" s="43"/>
      <c r="P216" s="211">
        <f t="shared" si="45"/>
        <v>0</v>
      </c>
      <c r="Q216" s="211">
        <v>0</v>
      </c>
      <c r="R216" s="211">
        <f t="shared" si="46"/>
        <v>0</v>
      </c>
      <c r="S216" s="211">
        <v>0</v>
      </c>
      <c r="T216" s="212">
        <f t="shared" si="47"/>
        <v>0</v>
      </c>
      <c r="AR216" s="25" t="s">
        <v>570</v>
      </c>
      <c r="AT216" s="25" t="s">
        <v>212</v>
      </c>
      <c r="AU216" s="25" t="s">
        <v>87</v>
      </c>
      <c r="AY216" s="25" t="s">
        <v>210</v>
      </c>
      <c r="BE216" s="213">
        <f t="shared" si="48"/>
        <v>1610.5</v>
      </c>
      <c r="BF216" s="213">
        <f t="shared" si="49"/>
        <v>0</v>
      </c>
      <c r="BG216" s="213">
        <f t="shared" si="50"/>
        <v>0</v>
      </c>
      <c r="BH216" s="213">
        <f t="shared" si="51"/>
        <v>0</v>
      </c>
      <c r="BI216" s="213">
        <f t="shared" si="52"/>
        <v>0</v>
      </c>
      <c r="BJ216" s="25" t="s">
        <v>83</v>
      </c>
      <c r="BK216" s="213">
        <f t="shared" si="53"/>
        <v>1610.5</v>
      </c>
      <c r="BL216" s="25" t="s">
        <v>570</v>
      </c>
      <c r="BM216" s="25" t="s">
        <v>4179</v>
      </c>
    </row>
    <row r="217" spans="2:65" s="1" customFormat="1" ht="16.5" customHeight="1">
      <c r="B217" s="42"/>
      <c r="C217" s="202" t="s">
        <v>884</v>
      </c>
      <c r="D217" s="202" t="s">
        <v>212</v>
      </c>
      <c r="E217" s="203" t="s">
        <v>4180</v>
      </c>
      <c r="F217" s="204" t="s">
        <v>4181</v>
      </c>
      <c r="G217" s="205" t="s">
        <v>862</v>
      </c>
      <c r="H217" s="206">
        <v>10</v>
      </c>
      <c r="I217" s="207">
        <v>66.599999999999994</v>
      </c>
      <c r="J217" s="208">
        <f t="shared" si="44"/>
        <v>666</v>
      </c>
      <c r="K217" s="204" t="s">
        <v>24</v>
      </c>
      <c r="L217" s="62"/>
      <c r="M217" s="209" t="s">
        <v>24</v>
      </c>
      <c r="N217" s="210" t="s">
        <v>49</v>
      </c>
      <c r="O217" s="43"/>
      <c r="P217" s="211">
        <f t="shared" si="45"/>
        <v>0</v>
      </c>
      <c r="Q217" s="211">
        <v>0</v>
      </c>
      <c r="R217" s="211">
        <f t="shared" si="46"/>
        <v>0</v>
      </c>
      <c r="S217" s="211">
        <v>0</v>
      </c>
      <c r="T217" s="212">
        <f t="shared" si="47"/>
        <v>0</v>
      </c>
      <c r="AR217" s="25" t="s">
        <v>570</v>
      </c>
      <c r="AT217" s="25" t="s">
        <v>212</v>
      </c>
      <c r="AU217" s="25" t="s">
        <v>87</v>
      </c>
      <c r="AY217" s="25" t="s">
        <v>210</v>
      </c>
      <c r="BE217" s="213">
        <f t="shared" si="48"/>
        <v>666</v>
      </c>
      <c r="BF217" s="213">
        <f t="shared" si="49"/>
        <v>0</v>
      </c>
      <c r="BG217" s="213">
        <f t="shared" si="50"/>
        <v>0</v>
      </c>
      <c r="BH217" s="213">
        <f t="shared" si="51"/>
        <v>0</v>
      </c>
      <c r="BI217" s="213">
        <f t="shared" si="52"/>
        <v>0</v>
      </c>
      <c r="BJ217" s="25" t="s">
        <v>83</v>
      </c>
      <c r="BK217" s="213">
        <f t="shared" si="53"/>
        <v>666</v>
      </c>
      <c r="BL217" s="25" t="s">
        <v>570</v>
      </c>
      <c r="BM217" s="25" t="s">
        <v>4182</v>
      </c>
    </row>
    <row r="218" spans="2:65" s="1" customFormat="1" ht="16.5" customHeight="1">
      <c r="B218" s="42"/>
      <c r="C218" s="202" t="s">
        <v>888</v>
      </c>
      <c r="D218" s="202" t="s">
        <v>212</v>
      </c>
      <c r="E218" s="203" t="s">
        <v>2849</v>
      </c>
      <c r="F218" s="204" t="s">
        <v>2850</v>
      </c>
      <c r="G218" s="205" t="s">
        <v>295</v>
      </c>
      <c r="H218" s="206">
        <v>360</v>
      </c>
      <c r="I218" s="207">
        <v>22.5</v>
      </c>
      <c r="J218" s="208">
        <f t="shared" si="44"/>
        <v>8100</v>
      </c>
      <c r="K218" s="204" t="s">
        <v>24</v>
      </c>
      <c r="L218" s="62"/>
      <c r="M218" s="209" t="s">
        <v>24</v>
      </c>
      <c r="N218" s="210" t="s">
        <v>49</v>
      </c>
      <c r="O218" s="43"/>
      <c r="P218" s="211">
        <f t="shared" si="45"/>
        <v>0</v>
      </c>
      <c r="Q218" s="211">
        <v>0</v>
      </c>
      <c r="R218" s="211">
        <f t="shared" si="46"/>
        <v>0</v>
      </c>
      <c r="S218" s="211">
        <v>0</v>
      </c>
      <c r="T218" s="212">
        <f t="shared" si="47"/>
        <v>0</v>
      </c>
      <c r="AR218" s="25" t="s">
        <v>570</v>
      </c>
      <c r="AT218" s="25" t="s">
        <v>212</v>
      </c>
      <c r="AU218" s="25" t="s">
        <v>87</v>
      </c>
      <c r="AY218" s="25" t="s">
        <v>210</v>
      </c>
      <c r="BE218" s="213">
        <f t="shared" si="48"/>
        <v>8100</v>
      </c>
      <c r="BF218" s="213">
        <f t="shared" si="49"/>
        <v>0</v>
      </c>
      <c r="BG218" s="213">
        <f t="shared" si="50"/>
        <v>0</v>
      </c>
      <c r="BH218" s="213">
        <f t="shared" si="51"/>
        <v>0</v>
      </c>
      <c r="BI218" s="213">
        <f t="shared" si="52"/>
        <v>0</v>
      </c>
      <c r="BJ218" s="25" t="s">
        <v>83</v>
      </c>
      <c r="BK218" s="213">
        <f t="shared" si="53"/>
        <v>8100</v>
      </c>
      <c r="BL218" s="25" t="s">
        <v>570</v>
      </c>
      <c r="BM218" s="25" t="s">
        <v>4183</v>
      </c>
    </row>
    <row r="219" spans="2:65" s="1" customFormat="1" ht="16.5" customHeight="1">
      <c r="B219" s="42"/>
      <c r="C219" s="202" t="s">
        <v>892</v>
      </c>
      <c r="D219" s="202" t="s">
        <v>212</v>
      </c>
      <c r="E219" s="203" t="s">
        <v>2849</v>
      </c>
      <c r="F219" s="204" t="s">
        <v>2850</v>
      </c>
      <c r="G219" s="205" t="s">
        <v>295</v>
      </c>
      <c r="H219" s="206">
        <v>220</v>
      </c>
      <c r="I219" s="207">
        <v>22.5</v>
      </c>
      <c r="J219" s="208">
        <f t="shared" si="44"/>
        <v>4950</v>
      </c>
      <c r="K219" s="204" t="s">
        <v>24</v>
      </c>
      <c r="L219" s="62"/>
      <c r="M219" s="209" t="s">
        <v>24</v>
      </c>
      <c r="N219" s="210" t="s">
        <v>49</v>
      </c>
      <c r="O219" s="43"/>
      <c r="P219" s="211">
        <f t="shared" si="45"/>
        <v>0</v>
      </c>
      <c r="Q219" s="211">
        <v>0</v>
      </c>
      <c r="R219" s="211">
        <f t="shared" si="46"/>
        <v>0</v>
      </c>
      <c r="S219" s="211">
        <v>0</v>
      </c>
      <c r="T219" s="212">
        <f t="shared" si="47"/>
        <v>0</v>
      </c>
      <c r="AR219" s="25" t="s">
        <v>570</v>
      </c>
      <c r="AT219" s="25" t="s">
        <v>212</v>
      </c>
      <c r="AU219" s="25" t="s">
        <v>87</v>
      </c>
      <c r="AY219" s="25" t="s">
        <v>210</v>
      </c>
      <c r="BE219" s="213">
        <f t="shared" si="48"/>
        <v>4950</v>
      </c>
      <c r="BF219" s="213">
        <f t="shared" si="49"/>
        <v>0</v>
      </c>
      <c r="BG219" s="213">
        <f t="shared" si="50"/>
        <v>0</v>
      </c>
      <c r="BH219" s="213">
        <f t="shared" si="51"/>
        <v>0</v>
      </c>
      <c r="BI219" s="213">
        <f t="shared" si="52"/>
        <v>0</v>
      </c>
      <c r="BJ219" s="25" t="s">
        <v>83</v>
      </c>
      <c r="BK219" s="213">
        <f t="shared" si="53"/>
        <v>4950</v>
      </c>
      <c r="BL219" s="25" t="s">
        <v>570</v>
      </c>
      <c r="BM219" s="25" t="s">
        <v>4184</v>
      </c>
    </row>
    <row r="220" spans="2:65" s="1" customFormat="1" ht="16.5" customHeight="1">
      <c r="B220" s="42"/>
      <c r="C220" s="202" t="s">
        <v>896</v>
      </c>
      <c r="D220" s="202" t="s">
        <v>212</v>
      </c>
      <c r="E220" s="203" t="s">
        <v>2849</v>
      </c>
      <c r="F220" s="204" t="s">
        <v>2850</v>
      </c>
      <c r="G220" s="205" t="s">
        <v>295</v>
      </c>
      <c r="H220" s="206">
        <v>40</v>
      </c>
      <c r="I220" s="207">
        <v>22.5</v>
      </c>
      <c r="J220" s="208">
        <f t="shared" si="44"/>
        <v>900</v>
      </c>
      <c r="K220" s="204" t="s">
        <v>24</v>
      </c>
      <c r="L220" s="62"/>
      <c r="M220" s="209" t="s">
        <v>24</v>
      </c>
      <c r="N220" s="210" t="s">
        <v>49</v>
      </c>
      <c r="O220" s="43"/>
      <c r="P220" s="211">
        <f t="shared" si="45"/>
        <v>0</v>
      </c>
      <c r="Q220" s="211">
        <v>0</v>
      </c>
      <c r="R220" s="211">
        <f t="shared" si="46"/>
        <v>0</v>
      </c>
      <c r="S220" s="211">
        <v>0</v>
      </c>
      <c r="T220" s="212">
        <f t="shared" si="47"/>
        <v>0</v>
      </c>
      <c r="AR220" s="25" t="s">
        <v>570</v>
      </c>
      <c r="AT220" s="25" t="s">
        <v>212</v>
      </c>
      <c r="AU220" s="25" t="s">
        <v>87</v>
      </c>
      <c r="AY220" s="25" t="s">
        <v>210</v>
      </c>
      <c r="BE220" s="213">
        <f t="shared" si="48"/>
        <v>900</v>
      </c>
      <c r="BF220" s="213">
        <f t="shared" si="49"/>
        <v>0</v>
      </c>
      <c r="BG220" s="213">
        <f t="shared" si="50"/>
        <v>0</v>
      </c>
      <c r="BH220" s="213">
        <f t="shared" si="51"/>
        <v>0</v>
      </c>
      <c r="BI220" s="213">
        <f t="shared" si="52"/>
        <v>0</v>
      </c>
      <c r="BJ220" s="25" t="s">
        <v>83</v>
      </c>
      <c r="BK220" s="213">
        <f t="shared" si="53"/>
        <v>900</v>
      </c>
      <c r="BL220" s="25" t="s">
        <v>570</v>
      </c>
      <c r="BM220" s="25" t="s">
        <v>4185</v>
      </c>
    </row>
    <row r="221" spans="2:65" s="1" customFormat="1" ht="16.5" customHeight="1">
      <c r="B221" s="42"/>
      <c r="C221" s="202" t="s">
        <v>902</v>
      </c>
      <c r="D221" s="202" t="s">
        <v>212</v>
      </c>
      <c r="E221" s="203" t="s">
        <v>2853</v>
      </c>
      <c r="F221" s="204" t="s">
        <v>2854</v>
      </c>
      <c r="G221" s="205" t="s">
        <v>295</v>
      </c>
      <c r="H221" s="206">
        <v>630</v>
      </c>
      <c r="I221" s="207">
        <v>39.5</v>
      </c>
      <c r="J221" s="208">
        <f t="shared" si="44"/>
        <v>24885</v>
      </c>
      <c r="K221" s="204" t="s">
        <v>24</v>
      </c>
      <c r="L221" s="62"/>
      <c r="M221" s="209" t="s">
        <v>24</v>
      </c>
      <c r="N221" s="210" t="s">
        <v>49</v>
      </c>
      <c r="O221" s="43"/>
      <c r="P221" s="211">
        <f t="shared" si="45"/>
        <v>0</v>
      </c>
      <c r="Q221" s="211">
        <v>0</v>
      </c>
      <c r="R221" s="211">
        <f t="shared" si="46"/>
        <v>0</v>
      </c>
      <c r="S221" s="211">
        <v>0</v>
      </c>
      <c r="T221" s="212">
        <f t="shared" si="47"/>
        <v>0</v>
      </c>
      <c r="AR221" s="25" t="s">
        <v>570</v>
      </c>
      <c r="AT221" s="25" t="s">
        <v>212</v>
      </c>
      <c r="AU221" s="25" t="s">
        <v>87</v>
      </c>
      <c r="AY221" s="25" t="s">
        <v>210</v>
      </c>
      <c r="BE221" s="213">
        <f t="shared" si="48"/>
        <v>24885</v>
      </c>
      <c r="BF221" s="213">
        <f t="shared" si="49"/>
        <v>0</v>
      </c>
      <c r="BG221" s="213">
        <f t="shared" si="50"/>
        <v>0</v>
      </c>
      <c r="BH221" s="213">
        <f t="shared" si="51"/>
        <v>0</v>
      </c>
      <c r="BI221" s="213">
        <f t="shared" si="52"/>
        <v>0</v>
      </c>
      <c r="BJ221" s="25" t="s">
        <v>83</v>
      </c>
      <c r="BK221" s="213">
        <f t="shared" si="53"/>
        <v>24885</v>
      </c>
      <c r="BL221" s="25" t="s">
        <v>570</v>
      </c>
      <c r="BM221" s="25" t="s">
        <v>4186</v>
      </c>
    </row>
    <row r="222" spans="2:65" s="1" customFormat="1" ht="16.5" customHeight="1">
      <c r="B222" s="42"/>
      <c r="C222" s="202" t="s">
        <v>907</v>
      </c>
      <c r="D222" s="202" t="s">
        <v>212</v>
      </c>
      <c r="E222" s="203" t="s">
        <v>2853</v>
      </c>
      <c r="F222" s="204" t="s">
        <v>2854</v>
      </c>
      <c r="G222" s="205" t="s">
        <v>295</v>
      </c>
      <c r="H222" s="206">
        <v>930</v>
      </c>
      <c r="I222" s="207">
        <v>39.5</v>
      </c>
      <c r="J222" s="208">
        <f t="shared" si="44"/>
        <v>36735</v>
      </c>
      <c r="K222" s="204" t="s">
        <v>24</v>
      </c>
      <c r="L222" s="62"/>
      <c r="M222" s="209" t="s">
        <v>24</v>
      </c>
      <c r="N222" s="210" t="s">
        <v>49</v>
      </c>
      <c r="O222" s="43"/>
      <c r="P222" s="211">
        <f t="shared" si="45"/>
        <v>0</v>
      </c>
      <c r="Q222" s="211">
        <v>0</v>
      </c>
      <c r="R222" s="211">
        <f t="shared" si="46"/>
        <v>0</v>
      </c>
      <c r="S222" s="211">
        <v>0</v>
      </c>
      <c r="T222" s="212">
        <f t="shared" si="47"/>
        <v>0</v>
      </c>
      <c r="AR222" s="25" t="s">
        <v>570</v>
      </c>
      <c r="AT222" s="25" t="s">
        <v>212</v>
      </c>
      <c r="AU222" s="25" t="s">
        <v>87</v>
      </c>
      <c r="AY222" s="25" t="s">
        <v>210</v>
      </c>
      <c r="BE222" s="213">
        <f t="shared" si="48"/>
        <v>36735</v>
      </c>
      <c r="BF222" s="213">
        <f t="shared" si="49"/>
        <v>0</v>
      </c>
      <c r="BG222" s="213">
        <f t="shared" si="50"/>
        <v>0</v>
      </c>
      <c r="BH222" s="213">
        <f t="shared" si="51"/>
        <v>0</v>
      </c>
      <c r="BI222" s="213">
        <f t="shared" si="52"/>
        <v>0</v>
      </c>
      <c r="BJ222" s="25" t="s">
        <v>83</v>
      </c>
      <c r="BK222" s="213">
        <f t="shared" si="53"/>
        <v>36735</v>
      </c>
      <c r="BL222" s="25" t="s">
        <v>570</v>
      </c>
      <c r="BM222" s="25" t="s">
        <v>4187</v>
      </c>
    </row>
    <row r="223" spans="2:65" s="1" customFormat="1" ht="16.5" customHeight="1">
      <c r="B223" s="42"/>
      <c r="C223" s="202" t="s">
        <v>911</v>
      </c>
      <c r="D223" s="202" t="s">
        <v>212</v>
      </c>
      <c r="E223" s="203" t="s">
        <v>2853</v>
      </c>
      <c r="F223" s="204" t="s">
        <v>2854</v>
      </c>
      <c r="G223" s="205" t="s">
        <v>295</v>
      </c>
      <c r="H223" s="206">
        <v>170</v>
      </c>
      <c r="I223" s="207">
        <v>39.5</v>
      </c>
      <c r="J223" s="208">
        <f t="shared" si="44"/>
        <v>6715</v>
      </c>
      <c r="K223" s="204" t="s">
        <v>24</v>
      </c>
      <c r="L223" s="62"/>
      <c r="M223" s="209" t="s">
        <v>24</v>
      </c>
      <c r="N223" s="210" t="s">
        <v>49</v>
      </c>
      <c r="O223" s="43"/>
      <c r="P223" s="211">
        <f t="shared" si="45"/>
        <v>0</v>
      </c>
      <c r="Q223" s="211">
        <v>0</v>
      </c>
      <c r="R223" s="211">
        <f t="shared" si="46"/>
        <v>0</v>
      </c>
      <c r="S223" s="211">
        <v>0</v>
      </c>
      <c r="T223" s="212">
        <f t="shared" si="47"/>
        <v>0</v>
      </c>
      <c r="AR223" s="25" t="s">
        <v>570</v>
      </c>
      <c r="AT223" s="25" t="s">
        <v>212</v>
      </c>
      <c r="AU223" s="25" t="s">
        <v>87</v>
      </c>
      <c r="AY223" s="25" t="s">
        <v>210</v>
      </c>
      <c r="BE223" s="213">
        <f t="shared" si="48"/>
        <v>6715</v>
      </c>
      <c r="BF223" s="213">
        <f t="shared" si="49"/>
        <v>0</v>
      </c>
      <c r="BG223" s="213">
        <f t="shared" si="50"/>
        <v>0</v>
      </c>
      <c r="BH223" s="213">
        <f t="shared" si="51"/>
        <v>0</v>
      </c>
      <c r="BI223" s="213">
        <f t="shared" si="52"/>
        <v>0</v>
      </c>
      <c r="BJ223" s="25" t="s">
        <v>83</v>
      </c>
      <c r="BK223" s="213">
        <f t="shared" si="53"/>
        <v>6715</v>
      </c>
      <c r="BL223" s="25" t="s">
        <v>570</v>
      </c>
      <c r="BM223" s="25" t="s">
        <v>4188</v>
      </c>
    </row>
    <row r="224" spans="2:65" s="1" customFormat="1" ht="16.5" customHeight="1">
      <c r="B224" s="42"/>
      <c r="C224" s="202" t="s">
        <v>916</v>
      </c>
      <c r="D224" s="202" t="s">
        <v>212</v>
      </c>
      <c r="E224" s="203" t="s">
        <v>2857</v>
      </c>
      <c r="F224" s="204" t="s">
        <v>2858</v>
      </c>
      <c r="G224" s="205" t="s">
        <v>295</v>
      </c>
      <c r="H224" s="206">
        <v>330</v>
      </c>
      <c r="I224" s="207">
        <v>42.2</v>
      </c>
      <c r="J224" s="208">
        <f t="shared" si="44"/>
        <v>13926</v>
      </c>
      <c r="K224" s="204" t="s">
        <v>24</v>
      </c>
      <c r="L224" s="62"/>
      <c r="M224" s="209" t="s">
        <v>24</v>
      </c>
      <c r="N224" s="210" t="s">
        <v>49</v>
      </c>
      <c r="O224" s="43"/>
      <c r="P224" s="211">
        <f t="shared" si="45"/>
        <v>0</v>
      </c>
      <c r="Q224" s="211">
        <v>0</v>
      </c>
      <c r="R224" s="211">
        <f t="shared" si="46"/>
        <v>0</v>
      </c>
      <c r="S224" s="211">
        <v>0</v>
      </c>
      <c r="T224" s="212">
        <f t="shared" si="47"/>
        <v>0</v>
      </c>
      <c r="AR224" s="25" t="s">
        <v>570</v>
      </c>
      <c r="AT224" s="25" t="s">
        <v>212</v>
      </c>
      <c r="AU224" s="25" t="s">
        <v>87</v>
      </c>
      <c r="AY224" s="25" t="s">
        <v>210</v>
      </c>
      <c r="BE224" s="213">
        <f t="shared" si="48"/>
        <v>13926</v>
      </c>
      <c r="BF224" s="213">
        <f t="shared" si="49"/>
        <v>0</v>
      </c>
      <c r="BG224" s="213">
        <f t="shared" si="50"/>
        <v>0</v>
      </c>
      <c r="BH224" s="213">
        <f t="shared" si="51"/>
        <v>0</v>
      </c>
      <c r="BI224" s="213">
        <f t="shared" si="52"/>
        <v>0</v>
      </c>
      <c r="BJ224" s="25" t="s">
        <v>83</v>
      </c>
      <c r="BK224" s="213">
        <f t="shared" si="53"/>
        <v>13926</v>
      </c>
      <c r="BL224" s="25" t="s">
        <v>570</v>
      </c>
      <c r="BM224" s="25" t="s">
        <v>4189</v>
      </c>
    </row>
    <row r="225" spans="2:65" s="1" customFormat="1" ht="16.5" customHeight="1">
      <c r="B225" s="42"/>
      <c r="C225" s="202" t="s">
        <v>921</v>
      </c>
      <c r="D225" s="202" t="s">
        <v>212</v>
      </c>
      <c r="E225" s="203" t="s">
        <v>4190</v>
      </c>
      <c r="F225" s="204" t="s">
        <v>4191</v>
      </c>
      <c r="G225" s="205" t="s">
        <v>295</v>
      </c>
      <c r="H225" s="206">
        <v>30</v>
      </c>
      <c r="I225" s="207">
        <v>74.7</v>
      </c>
      <c r="J225" s="208">
        <f t="shared" si="44"/>
        <v>2241</v>
      </c>
      <c r="K225" s="204" t="s">
        <v>24</v>
      </c>
      <c r="L225" s="62"/>
      <c r="M225" s="209" t="s">
        <v>24</v>
      </c>
      <c r="N225" s="210" t="s">
        <v>49</v>
      </c>
      <c r="O225" s="43"/>
      <c r="P225" s="211">
        <f t="shared" si="45"/>
        <v>0</v>
      </c>
      <c r="Q225" s="211">
        <v>0</v>
      </c>
      <c r="R225" s="211">
        <f t="shared" si="46"/>
        <v>0</v>
      </c>
      <c r="S225" s="211">
        <v>0</v>
      </c>
      <c r="T225" s="212">
        <f t="shared" si="47"/>
        <v>0</v>
      </c>
      <c r="AR225" s="25" t="s">
        <v>570</v>
      </c>
      <c r="AT225" s="25" t="s">
        <v>212</v>
      </c>
      <c r="AU225" s="25" t="s">
        <v>87</v>
      </c>
      <c r="AY225" s="25" t="s">
        <v>210</v>
      </c>
      <c r="BE225" s="213">
        <f t="shared" si="48"/>
        <v>2241</v>
      </c>
      <c r="BF225" s="213">
        <f t="shared" si="49"/>
        <v>0</v>
      </c>
      <c r="BG225" s="213">
        <f t="shared" si="50"/>
        <v>0</v>
      </c>
      <c r="BH225" s="213">
        <f t="shared" si="51"/>
        <v>0</v>
      </c>
      <c r="BI225" s="213">
        <f t="shared" si="52"/>
        <v>0</v>
      </c>
      <c r="BJ225" s="25" t="s">
        <v>83</v>
      </c>
      <c r="BK225" s="213">
        <f t="shared" si="53"/>
        <v>2241</v>
      </c>
      <c r="BL225" s="25" t="s">
        <v>570</v>
      </c>
      <c r="BM225" s="25" t="s">
        <v>4192</v>
      </c>
    </row>
    <row r="226" spans="2:65" s="1" customFormat="1" ht="16.5" customHeight="1">
      <c r="B226" s="42"/>
      <c r="C226" s="202" t="s">
        <v>928</v>
      </c>
      <c r="D226" s="202" t="s">
        <v>212</v>
      </c>
      <c r="E226" s="203" t="s">
        <v>2860</v>
      </c>
      <c r="F226" s="204" t="s">
        <v>4193</v>
      </c>
      <c r="G226" s="205" t="s">
        <v>862</v>
      </c>
      <c r="H226" s="206">
        <v>1</v>
      </c>
      <c r="I226" s="207">
        <v>5350</v>
      </c>
      <c r="J226" s="208">
        <f t="shared" si="44"/>
        <v>5350</v>
      </c>
      <c r="K226" s="204" t="s">
        <v>24</v>
      </c>
      <c r="L226" s="62"/>
      <c r="M226" s="209" t="s">
        <v>24</v>
      </c>
      <c r="N226" s="210" t="s">
        <v>49</v>
      </c>
      <c r="O226" s="43"/>
      <c r="P226" s="211">
        <f t="shared" si="45"/>
        <v>0</v>
      </c>
      <c r="Q226" s="211">
        <v>0</v>
      </c>
      <c r="R226" s="211">
        <f t="shared" si="46"/>
        <v>0</v>
      </c>
      <c r="S226" s="211">
        <v>0</v>
      </c>
      <c r="T226" s="212">
        <f t="shared" si="47"/>
        <v>0</v>
      </c>
      <c r="AR226" s="25" t="s">
        <v>570</v>
      </c>
      <c r="AT226" s="25" t="s">
        <v>212</v>
      </c>
      <c r="AU226" s="25" t="s">
        <v>87</v>
      </c>
      <c r="AY226" s="25" t="s">
        <v>210</v>
      </c>
      <c r="BE226" s="213">
        <f t="shared" si="48"/>
        <v>5350</v>
      </c>
      <c r="BF226" s="213">
        <f t="shared" si="49"/>
        <v>0</v>
      </c>
      <c r="BG226" s="213">
        <f t="shared" si="50"/>
        <v>0</v>
      </c>
      <c r="BH226" s="213">
        <f t="shared" si="51"/>
        <v>0</v>
      </c>
      <c r="BI226" s="213">
        <f t="shared" si="52"/>
        <v>0</v>
      </c>
      <c r="BJ226" s="25" t="s">
        <v>83</v>
      </c>
      <c r="BK226" s="213">
        <f t="shared" si="53"/>
        <v>5350</v>
      </c>
      <c r="BL226" s="25" t="s">
        <v>570</v>
      </c>
      <c r="BM226" s="25" t="s">
        <v>4194</v>
      </c>
    </row>
    <row r="227" spans="2:65" s="11" customFormat="1" ht="29.85" customHeight="1">
      <c r="B227" s="186"/>
      <c r="C227" s="187"/>
      <c r="D227" s="188" t="s">
        <v>77</v>
      </c>
      <c r="E227" s="200" t="s">
        <v>93</v>
      </c>
      <c r="F227" s="200" t="s">
        <v>4195</v>
      </c>
      <c r="G227" s="187"/>
      <c r="H227" s="187"/>
      <c r="I227" s="190"/>
      <c r="J227" s="201">
        <f>BK227</f>
        <v>32774.699999999997</v>
      </c>
      <c r="K227" s="187"/>
      <c r="L227" s="192"/>
      <c r="M227" s="193"/>
      <c r="N227" s="194"/>
      <c r="O227" s="194"/>
      <c r="P227" s="195">
        <f>SUM(P228:P243)</f>
        <v>0</v>
      </c>
      <c r="Q227" s="194"/>
      <c r="R227" s="195">
        <f>SUM(R228:R243)</f>
        <v>0</v>
      </c>
      <c r="S227" s="194"/>
      <c r="T227" s="196">
        <f>SUM(T228:T243)</f>
        <v>0</v>
      </c>
      <c r="AR227" s="197" t="s">
        <v>90</v>
      </c>
      <c r="AT227" s="198" t="s">
        <v>77</v>
      </c>
      <c r="AU227" s="198" t="s">
        <v>83</v>
      </c>
      <c r="AY227" s="197" t="s">
        <v>210</v>
      </c>
      <c r="BK227" s="199">
        <f>SUM(BK228:BK243)</f>
        <v>32774.699999999997</v>
      </c>
    </row>
    <row r="228" spans="2:65" s="1" customFormat="1" ht="16.5" customHeight="1">
      <c r="B228" s="42"/>
      <c r="C228" s="202" t="s">
        <v>937</v>
      </c>
      <c r="D228" s="202" t="s">
        <v>212</v>
      </c>
      <c r="E228" s="203" t="s">
        <v>2863</v>
      </c>
      <c r="F228" s="204" t="s">
        <v>2864</v>
      </c>
      <c r="G228" s="205" t="s">
        <v>862</v>
      </c>
      <c r="H228" s="206">
        <v>15</v>
      </c>
      <c r="I228" s="207">
        <v>37.5</v>
      </c>
      <c r="J228" s="208">
        <f t="shared" ref="J228:J243" si="54">ROUND(I228*H228,2)</f>
        <v>562.5</v>
      </c>
      <c r="K228" s="204" t="s">
        <v>24</v>
      </c>
      <c r="L228" s="62"/>
      <c r="M228" s="209" t="s">
        <v>24</v>
      </c>
      <c r="N228" s="210" t="s">
        <v>49</v>
      </c>
      <c r="O228" s="43"/>
      <c r="P228" s="211">
        <f t="shared" ref="P228:P243" si="55">O228*H228</f>
        <v>0</v>
      </c>
      <c r="Q228" s="211">
        <v>0</v>
      </c>
      <c r="R228" s="211">
        <f t="shared" ref="R228:R243" si="56">Q228*H228</f>
        <v>0</v>
      </c>
      <c r="S228" s="211">
        <v>0</v>
      </c>
      <c r="T228" s="212">
        <f t="shared" ref="T228:T243" si="57">S228*H228</f>
        <v>0</v>
      </c>
      <c r="AR228" s="25" t="s">
        <v>570</v>
      </c>
      <c r="AT228" s="25" t="s">
        <v>212</v>
      </c>
      <c r="AU228" s="25" t="s">
        <v>87</v>
      </c>
      <c r="AY228" s="25" t="s">
        <v>210</v>
      </c>
      <c r="BE228" s="213">
        <f t="shared" ref="BE228:BE243" si="58">IF(N228="základní",J228,0)</f>
        <v>562.5</v>
      </c>
      <c r="BF228" s="213">
        <f t="shared" ref="BF228:BF243" si="59">IF(N228="snížená",J228,0)</f>
        <v>0</v>
      </c>
      <c r="BG228" s="213">
        <f t="shared" ref="BG228:BG243" si="60">IF(N228="zákl. přenesená",J228,0)</f>
        <v>0</v>
      </c>
      <c r="BH228" s="213">
        <f t="shared" ref="BH228:BH243" si="61">IF(N228="sníž. přenesená",J228,0)</f>
        <v>0</v>
      </c>
      <c r="BI228" s="213">
        <f t="shared" ref="BI228:BI243" si="62">IF(N228="nulová",J228,0)</f>
        <v>0</v>
      </c>
      <c r="BJ228" s="25" t="s">
        <v>83</v>
      </c>
      <c r="BK228" s="213">
        <f t="shared" ref="BK228:BK243" si="63">ROUND(I228*H228,2)</f>
        <v>562.5</v>
      </c>
      <c r="BL228" s="25" t="s">
        <v>570</v>
      </c>
      <c r="BM228" s="25" t="s">
        <v>4196</v>
      </c>
    </row>
    <row r="229" spans="2:65" s="1" customFormat="1" ht="16.5" customHeight="1">
      <c r="B229" s="42"/>
      <c r="C229" s="202" t="s">
        <v>944</v>
      </c>
      <c r="D229" s="202" t="s">
        <v>212</v>
      </c>
      <c r="E229" s="203" t="s">
        <v>2863</v>
      </c>
      <c r="F229" s="204" t="s">
        <v>2864</v>
      </c>
      <c r="G229" s="205" t="s">
        <v>862</v>
      </c>
      <c r="H229" s="206">
        <v>16</v>
      </c>
      <c r="I229" s="207">
        <v>37.5</v>
      </c>
      <c r="J229" s="208">
        <f t="shared" si="54"/>
        <v>600</v>
      </c>
      <c r="K229" s="204" t="s">
        <v>24</v>
      </c>
      <c r="L229" s="62"/>
      <c r="M229" s="209" t="s">
        <v>24</v>
      </c>
      <c r="N229" s="210" t="s">
        <v>49</v>
      </c>
      <c r="O229" s="43"/>
      <c r="P229" s="211">
        <f t="shared" si="55"/>
        <v>0</v>
      </c>
      <c r="Q229" s="211">
        <v>0</v>
      </c>
      <c r="R229" s="211">
        <f t="shared" si="56"/>
        <v>0</v>
      </c>
      <c r="S229" s="211">
        <v>0</v>
      </c>
      <c r="T229" s="212">
        <f t="shared" si="57"/>
        <v>0</v>
      </c>
      <c r="AR229" s="25" t="s">
        <v>570</v>
      </c>
      <c r="AT229" s="25" t="s">
        <v>212</v>
      </c>
      <c r="AU229" s="25" t="s">
        <v>87</v>
      </c>
      <c r="AY229" s="25" t="s">
        <v>210</v>
      </c>
      <c r="BE229" s="213">
        <f t="shared" si="58"/>
        <v>600</v>
      </c>
      <c r="BF229" s="213">
        <f t="shared" si="59"/>
        <v>0</v>
      </c>
      <c r="BG229" s="213">
        <f t="shared" si="60"/>
        <v>0</v>
      </c>
      <c r="BH229" s="213">
        <f t="shared" si="61"/>
        <v>0</v>
      </c>
      <c r="BI229" s="213">
        <f t="shared" si="62"/>
        <v>0</v>
      </c>
      <c r="BJ229" s="25" t="s">
        <v>83</v>
      </c>
      <c r="BK229" s="213">
        <f t="shared" si="63"/>
        <v>600</v>
      </c>
      <c r="BL229" s="25" t="s">
        <v>570</v>
      </c>
      <c r="BM229" s="25" t="s">
        <v>4197</v>
      </c>
    </row>
    <row r="230" spans="2:65" s="1" customFormat="1" ht="16.5" customHeight="1">
      <c r="B230" s="42"/>
      <c r="C230" s="202" t="s">
        <v>950</v>
      </c>
      <c r="D230" s="202" t="s">
        <v>212</v>
      </c>
      <c r="E230" s="203" t="s">
        <v>2863</v>
      </c>
      <c r="F230" s="204" t="s">
        <v>2864</v>
      </c>
      <c r="G230" s="205" t="s">
        <v>862</v>
      </c>
      <c r="H230" s="206">
        <v>5</v>
      </c>
      <c r="I230" s="207">
        <v>37.5</v>
      </c>
      <c r="J230" s="208">
        <f t="shared" si="54"/>
        <v>187.5</v>
      </c>
      <c r="K230" s="204" t="s">
        <v>24</v>
      </c>
      <c r="L230" s="62"/>
      <c r="M230" s="209" t="s">
        <v>24</v>
      </c>
      <c r="N230" s="210" t="s">
        <v>49</v>
      </c>
      <c r="O230" s="43"/>
      <c r="P230" s="211">
        <f t="shared" si="55"/>
        <v>0</v>
      </c>
      <c r="Q230" s="211">
        <v>0</v>
      </c>
      <c r="R230" s="211">
        <f t="shared" si="56"/>
        <v>0</v>
      </c>
      <c r="S230" s="211">
        <v>0</v>
      </c>
      <c r="T230" s="212">
        <f t="shared" si="57"/>
        <v>0</v>
      </c>
      <c r="AR230" s="25" t="s">
        <v>570</v>
      </c>
      <c r="AT230" s="25" t="s">
        <v>212</v>
      </c>
      <c r="AU230" s="25" t="s">
        <v>87</v>
      </c>
      <c r="AY230" s="25" t="s">
        <v>210</v>
      </c>
      <c r="BE230" s="213">
        <f t="shared" si="58"/>
        <v>187.5</v>
      </c>
      <c r="BF230" s="213">
        <f t="shared" si="59"/>
        <v>0</v>
      </c>
      <c r="BG230" s="213">
        <f t="shared" si="60"/>
        <v>0</v>
      </c>
      <c r="BH230" s="213">
        <f t="shared" si="61"/>
        <v>0</v>
      </c>
      <c r="BI230" s="213">
        <f t="shared" si="62"/>
        <v>0</v>
      </c>
      <c r="BJ230" s="25" t="s">
        <v>83</v>
      </c>
      <c r="BK230" s="213">
        <f t="shared" si="63"/>
        <v>187.5</v>
      </c>
      <c r="BL230" s="25" t="s">
        <v>570</v>
      </c>
      <c r="BM230" s="25" t="s">
        <v>4198</v>
      </c>
    </row>
    <row r="231" spans="2:65" s="1" customFormat="1" ht="16.5" customHeight="1">
      <c r="B231" s="42"/>
      <c r="C231" s="202" t="s">
        <v>956</v>
      </c>
      <c r="D231" s="202" t="s">
        <v>212</v>
      </c>
      <c r="E231" s="203" t="s">
        <v>2863</v>
      </c>
      <c r="F231" s="204" t="s">
        <v>2864</v>
      </c>
      <c r="G231" s="205" t="s">
        <v>862</v>
      </c>
      <c r="H231" s="206">
        <v>4</v>
      </c>
      <c r="I231" s="207">
        <v>37.5</v>
      </c>
      <c r="J231" s="208">
        <f t="shared" si="54"/>
        <v>150</v>
      </c>
      <c r="K231" s="204" t="s">
        <v>24</v>
      </c>
      <c r="L231" s="62"/>
      <c r="M231" s="209" t="s">
        <v>24</v>
      </c>
      <c r="N231" s="210" t="s">
        <v>49</v>
      </c>
      <c r="O231" s="43"/>
      <c r="P231" s="211">
        <f t="shared" si="55"/>
        <v>0</v>
      </c>
      <c r="Q231" s="211">
        <v>0</v>
      </c>
      <c r="R231" s="211">
        <f t="shared" si="56"/>
        <v>0</v>
      </c>
      <c r="S231" s="211">
        <v>0</v>
      </c>
      <c r="T231" s="212">
        <f t="shared" si="57"/>
        <v>0</v>
      </c>
      <c r="AR231" s="25" t="s">
        <v>570</v>
      </c>
      <c r="AT231" s="25" t="s">
        <v>212</v>
      </c>
      <c r="AU231" s="25" t="s">
        <v>87</v>
      </c>
      <c r="AY231" s="25" t="s">
        <v>210</v>
      </c>
      <c r="BE231" s="213">
        <f t="shared" si="58"/>
        <v>150</v>
      </c>
      <c r="BF231" s="213">
        <f t="shared" si="59"/>
        <v>0</v>
      </c>
      <c r="BG231" s="213">
        <f t="shared" si="60"/>
        <v>0</v>
      </c>
      <c r="BH231" s="213">
        <f t="shared" si="61"/>
        <v>0</v>
      </c>
      <c r="BI231" s="213">
        <f t="shared" si="62"/>
        <v>0</v>
      </c>
      <c r="BJ231" s="25" t="s">
        <v>83</v>
      </c>
      <c r="BK231" s="213">
        <f t="shared" si="63"/>
        <v>150</v>
      </c>
      <c r="BL231" s="25" t="s">
        <v>570</v>
      </c>
      <c r="BM231" s="25" t="s">
        <v>4199</v>
      </c>
    </row>
    <row r="232" spans="2:65" s="1" customFormat="1" ht="16.5" customHeight="1">
      <c r="B232" s="42"/>
      <c r="C232" s="202" t="s">
        <v>961</v>
      </c>
      <c r="D232" s="202" t="s">
        <v>212</v>
      </c>
      <c r="E232" s="203" t="s">
        <v>2863</v>
      </c>
      <c r="F232" s="204" t="s">
        <v>2864</v>
      </c>
      <c r="G232" s="205" t="s">
        <v>862</v>
      </c>
      <c r="H232" s="206">
        <v>8</v>
      </c>
      <c r="I232" s="207">
        <v>37.5</v>
      </c>
      <c r="J232" s="208">
        <f t="shared" si="54"/>
        <v>300</v>
      </c>
      <c r="K232" s="204" t="s">
        <v>24</v>
      </c>
      <c r="L232" s="62"/>
      <c r="M232" s="209" t="s">
        <v>24</v>
      </c>
      <c r="N232" s="210" t="s">
        <v>49</v>
      </c>
      <c r="O232" s="43"/>
      <c r="P232" s="211">
        <f t="shared" si="55"/>
        <v>0</v>
      </c>
      <c r="Q232" s="211">
        <v>0</v>
      </c>
      <c r="R232" s="211">
        <f t="shared" si="56"/>
        <v>0</v>
      </c>
      <c r="S232" s="211">
        <v>0</v>
      </c>
      <c r="T232" s="212">
        <f t="shared" si="57"/>
        <v>0</v>
      </c>
      <c r="AR232" s="25" t="s">
        <v>570</v>
      </c>
      <c r="AT232" s="25" t="s">
        <v>212</v>
      </c>
      <c r="AU232" s="25" t="s">
        <v>87</v>
      </c>
      <c r="AY232" s="25" t="s">
        <v>210</v>
      </c>
      <c r="BE232" s="213">
        <f t="shared" si="58"/>
        <v>300</v>
      </c>
      <c r="BF232" s="213">
        <f t="shared" si="59"/>
        <v>0</v>
      </c>
      <c r="BG232" s="213">
        <f t="shared" si="60"/>
        <v>0</v>
      </c>
      <c r="BH232" s="213">
        <f t="shared" si="61"/>
        <v>0</v>
      </c>
      <c r="BI232" s="213">
        <f t="shared" si="62"/>
        <v>0</v>
      </c>
      <c r="BJ232" s="25" t="s">
        <v>83</v>
      </c>
      <c r="BK232" s="213">
        <f t="shared" si="63"/>
        <v>300</v>
      </c>
      <c r="BL232" s="25" t="s">
        <v>570</v>
      </c>
      <c r="BM232" s="25" t="s">
        <v>4200</v>
      </c>
    </row>
    <row r="233" spans="2:65" s="1" customFormat="1" ht="16.5" customHeight="1">
      <c r="B233" s="42"/>
      <c r="C233" s="202" t="s">
        <v>967</v>
      </c>
      <c r="D233" s="202" t="s">
        <v>212</v>
      </c>
      <c r="E233" s="203" t="s">
        <v>2863</v>
      </c>
      <c r="F233" s="204" t="s">
        <v>2864</v>
      </c>
      <c r="G233" s="205" t="s">
        <v>862</v>
      </c>
      <c r="H233" s="206">
        <v>4</v>
      </c>
      <c r="I233" s="207">
        <v>37.5</v>
      </c>
      <c r="J233" s="208">
        <f t="shared" si="54"/>
        <v>150</v>
      </c>
      <c r="K233" s="204" t="s">
        <v>24</v>
      </c>
      <c r="L233" s="62"/>
      <c r="M233" s="209" t="s">
        <v>24</v>
      </c>
      <c r="N233" s="210" t="s">
        <v>49</v>
      </c>
      <c r="O233" s="43"/>
      <c r="P233" s="211">
        <f t="shared" si="55"/>
        <v>0</v>
      </c>
      <c r="Q233" s="211">
        <v>0</v>
      </c>
      <c r="R233" s="211">
        <f t="shared" si="56"/>
        <v>0</v>
      </c>
      <c r="S233" s="211">
        <v>0</v>
      </c>
      <c r="T233" s="212">
        <f t="shared" si="57"/>
        <v>0</v>
      </c>
      <c r="AR233" s="25" t="s">
        <v>570</v>
      </c>
      <c r="AT233" s="25" t="s">
        <v>212</v>
      </c>
      <c r="AU233" s="25" t="s">
        <v>87</v>
      </c>
      <c r="AY233" s="25" t="s">
        <v>210</v>
      </c>
      <c r="BE233" s="213">
        <f t="shared" si="58"/>
        <v>150</v>
      </c>
      <c r="BF233" s="213">
        <f t="shared" si="59"/>
        <v>0</v>
      </c>
      <c r="BG233" s="213">
        <f t="shared" si="60"/>
        <v>0</v>
      </c>
      <c r="BH233" s="213">
        <f t="shared" si="61"/>
        <v>0</v>
      </c>
      <c r="BI233" s="213">
        <f t="shared" si="62"/>
        <v>0</v>
      </c>
      <c r="BJ233" s="25" t="s">
        <v>83</v>
      </c>
      <c r="BK233" s="213">
        <f t="shared" si="63"/>
        <v>150</v>
      </c>
      <c r="BL233" s="25" t="s">
        <v>570</v>
      </c>
      <c r="BM233" s="25" t="s">
        <v>4201</v>
      </c>
    </row>
    <row r="234" spans="2:65" s="1" customFormat="1" ht="16.5" customHeight="1">
      <c r="B234" s="42"/>
      <c r="C234" s="202" t="s">
        <v>973</v>
      </c>
      <c r="D234" s="202" t="s">
        <v>212</v>
      </c>
      <c r="E234" s="203" t="s">
        <v>2863</v>
      </c>
      <c r="F234" s="204" t="s">
        <v>2864</v>
      </c>
      <c r="G234" s="205" t="s">
        <v>862</v>
      </c>
      <c r="H234" s="206">
        <v>13</v>
      </c>
      <c r="I234" s="207">
        <v>37.5</v>
      </c>
      <c r="J234" s="208">
        <f t="shared" si="54"/>
        <v>487.5</v>
      </c>
      <c r="K234" s="204" t="s">
        <v>24</v>
      </c>
      <c r="L234" s="62"/>
      <c r="M234" s="209" t="s">
        <v>24</v>
      </c>
      <c r="N234" s="210" t="s">
        <v>49</v>
      </c>
      <c r="O234" s="43"/>
      <c r="P234" s="211">
        <f t="shared" si="55"/>
        <v>0</v>
      </c>
      <c r="Q234" s="211">
        <v>0</v>
      </c>
      <c r="R234" s="211">
        <f t="shared" si="56"/>
        <v>0</v>
      </c>
      <c r="S234" s="211">
        <v>0</v>
      </c>
      <c r="T234" s="212">
        <f t="shared" si="57"/>
        <v>0</v>
      </c>
      <c r="AR234" s="25" t="s">
        <v>570</v>
      </c>
      <c r="AT234" s="25" t="s">
        <v>212</v>
      </c>
      <c r="AU234" s="25" t="s">
        <v>87</v>
      </c>
      <c r="AY234" s="25" t="s">
        <v>210</v>
      </c>
      <c r="BE234" s="213">
        <f t="shared" si="58"/>
        <v>487.5</v>
      </c>
      <c r="BF234" s="213">
        <f t="shared" si="59"/>
        <v>0</v>
      </c>
      <c r="BG234" s="213">
        <f t="shared" si="60"/>
        <v>0</v>
      </c>
      <c r="BH234" s="213">
        <f t="shared" si="61"/>
        <v>0</v>
      </c>
      <c r="BI234" s="213">
        <f t="shared" si="62"/>
        <v>0</v>
      </c>
      <c r="BJ234" s="25" t="s">
        <v>83</v>
      </c>
      <c r="BK234" s="213">
        <f t="shared" si="63"/>
        <v>487.5</v>
      </c>
      <c r="BL234" s="25" t="s">
        <v>570</v>
      </c>
      <c r="BM234" s="25" t="s">
        <v>4202</v>
      </c>
    </row>
    <row r="235" spans="2:65" s="1" customFormat="1" ht="16.5" customHeight="1">
      <c r="B235" s="42"/>
      <c r="C235" s="202" t="s">
        <v>978</v>
      </c>
      <c r="D235" s="202" t="s">
        <v>212</v>
      </c>
      <c r="E235" s="203" t="s">
        <v>2863</v>
      </c>
      <c r="F235" s="204" t="s">
        <v>2864</v>
      </c>
      <c r="G235" s="205" t="s">
        <v>862</v>
      </c>
      <c r="H235" s="206">
        <v>8</v>
      </c>
      <c r="I235" s="207">
        <v>37.5</v>
      </c>
      <c r="J235" s="208">
        <f t="shared" si="54"/>
        <v>300</v>
      </c>
      <c r="K235" s="204" t="s">
        <v>24</v>
      </c>
      <c r="L235" s="62"/>
      <c r="M235" s="209" t="s">
        <v>24</v>
      </c>
      <c r="N235" s="210" t="s">
        <v>49</v>
      </c>
      <c r="O235" s="43"/>
      <c r="P235" s="211">
        <f t="shared" si="55"/>
        <v>0</v>
      </c>
      <c r="Q235" s="211">
        <v>0</v>
      </c>
      <c r="R235" s="211">
        <f t="shared" si="56"/>
        <v>0</v>
      </c>
      <c r="S235" s="211">
        <v>0</v>
      </c>
      <c r="T235" s="212">
        <f t="shared" si="57"/>
        <v>0</v>
      </c>
      <c r="AR235" s="25" t="s">
        <v>570</v>
      </c>
      <c r="AT235" s="25" t="s">
        <v>212</v>
      </c>
      <c r="AU235" s="25" t="s">
        <v>87</v>
      </c>
      <c r="AY235" s="25" t="s">
        <v>210</v>
      </c>
      <c r="BE235" s="213">
        <f t="shared" si="58"/>
        <v>300</v>
      </c>
      <c r="BF235" s="213">
        <f t="shared" si="59"/>
        <v>0</v>
      </c>
      <c r="BG235" s="213">
        <f t="shared" si="60"/>
        <v>0</v>
      </c>
      <c r="BH235" s="213">
        <f t="shared" si="61"/>
        <v>0</v>
      </c>
      <c r="BI235" s="213">
        <f t="shared" si="62"/>
        <v>0</v>
      </c>
      <c r="BJ235" s="25" t="s">
        <v>83</v>
      </c>
      <c r="BK235" s="213">
        <f t="shared" si="63"/>
        <v>300</v>
      </c>
      <c r="BL235" s="25" t="s">
        <v>570</v>
      </c>
      <c r="BM235" s="25" t="s">
        <v>4203</v>
      </c>
    </row>
    <row r="236" spans="2:65" s="1" customFormat="1" ht="16.5" customHeight="1">
      <c r="B236" s="42"/>
      <c r="C236" s="202" t="s">
        <v>986</v>
      </c>
      <c r="D236" s="202" t="s">
        <v>212</v>
      </c>
      <c r="E236" s="203" t="s">
        <v>2872</v>
      </c>
      <c r="F236" s="204" t="s">
        <v>2873</v>
      </c>
      <c r="G236" s="205" t="s">
        <v>862</v>
      </c>
      <c r="H236" s="206">
        <v>8</v>
      </c>
      <c r="I236" s="207">
        <v>48.2</v>
      </c>
      <c r="J236" s="208">
        <f t="shared" si="54"/>
        <v>385.6</v>
      </c>
      <c r="K236" s="204" t="s">
        <v>24</v>
      </c>
      <c r="L236" s="62"/>
      <c r="M236" s="209" t="s">
        <v>24</v>
      </c>
      <c r="N236" s="210" t="s">
        <v>49</v>
      </c>
      <c r="O236" s="43"/>
      <c r="P236" s="211">
        <f t="shared" si="55"/>
        <v>0</v>
      </c>
      <c r="Q236" s="211">
        <v>0</v>
      </c>
      <c r="R236" s="211">
        <f t="shared" si="56"/>
        <v>0</v>
      </c>
      <c r="S236" s="211">
        <v>0</v>
      </c>
      <c r="T236" s="212">
        <f t="shared" si="57"/>
        <v>0</v>
      </c>
      <c r="AR236" s="25" t="s">
        <v>570</v>
      </c>
      <c r="AT236" s="25" t="s">
        <v>212</v>
      </c>
      <c r="AU236" s="25" t="s">
        <v>87</v>
      </c>
      <c r="AY236" s="25" t="s">
        <v>210</v>
      </c>
      <c r="BE236" s="213">
        <f t="shared" si="58"/>
        <v>385.6</v>
      </c>
      <c r="BF236" s="213">
        <f t="shared" si="59"/>
        <v>0</v>
      </c>
      <c r="BG236" s="213">
        <f t="shared" si="60"/>
        <v>0</v>
      </c>
      <c r="BH236" s="213">
        <f t="shared" si="61"/>
        <v>0</v>
      </c>
      <c r="BI236" s="213">
        <f t="shared" si="62"/>
        <v>0</v>
      </c>
      <c r="BJ236" s="25" t="s">
        <v>83</v>
      </c>
      <c r="BK236" s="213">
        <f t="shared" si="63"/>
        <v>385.6</v>
      </c>
      <c r="BL236" s="25" t="s">
        <v>570</v>
      </c>
      <c r="BM236" s="25" t="s">
        <v>4204</v>
      </c>
    </row>
    <row r="237" spans="2:65" s="1" customFormat="1" ht="16.5" customHeight="1">
      <c r="B237" s="42"/>
      <c r="C237" s="202" t="s">
        <v>991</v>
      </c>
      <c r="D237" s="202" t="s">
        <v>212</v>
      </c>
      <c r="E237" s="203" t="s">
        <v>2872</v>
      </c>
      <c r="F237" s="204" t="s">
        <v>2873</v>
      </c>
      <c r="G237" s="205" t="s">
        <v>862</v>
      </c>
      <c r="H237" s="206">
        <v>4</v>
      </c>
      <c r="I237" s="207">
        <v>48.2</v>
      </c>
      <c r="J237" s="208">
        <f t="shared" si="54"/>
        <v>192.8</v>
      </c>
      <c r="K237" s="204" t="s">
        <v>24</v>
      </c>
      <c r="L237" s="62"/>
      <c r="M237" s="209" t="s">
        <v>24</v>
      </c>
      <c r="N237" s="210" t="s">
        <v>49</v>
      </c>
      <c r="O237" s="43"/>
      <c r="P237" s="211">
        <f t="shared" si="55"/>
        <v>0</v>
      </c>
      <c r="Q237" s="211">
        <v>0</v>
      </c>
      <c r="R237" s="211">
        <f t="shared" si="56"/>
        <v>0</v>
      </c>
      <c r="S237" s="211">
        <v>0</v>
      </c>
      <c r="T237" s="212">
        <f t="shared" si="57"/>
        <v>0</v>
      </c>
      <c r="AR237" s="25" t="s">
        <v>570</v>
      </c>
      <c r="AT237" s="25" t="s">
        <v>212</v>
      </c>
      <c r="AU237" s="25" t="s">
        <v>87</v>
      </c>
      <c r="AY237" s="25" t="s">
        <v>210</v>
      </c>
      <c r="BE237" s="213">
        <f t="shared" si="58"/>
        <v>192.8</v>
      </c>
      <c r="BF237" s="213">
        <f t="shared" si="59"/>
        <v>0</v>
      </c>
      <c r="BG237" s="213">
        <f t="shared" si="60"/>
        <v>0</v>
      </c>
      <c r="BH237" s="213">
        <f t="shared" si="61"/>
        <v>0</v>
      </c>
      <c r="BI237" s="213">
        <f t="shared" si="62"/>
        <v>0</v>
      </c>
      <c r="BJ237" s="25" t="s">
        <v>83</v>
      </c>
      <c r="BK237" s="213">
        <f t="shared" si="63"/>
        <v>192.8</v>
      </c>
      <c r="BL237" s="25" t="s">
        <v>570</v>
      </c>
      <c r="BM237" s="25" t="s">
        <v>4205</v>
      </c>
    </row>
    <row r="238" spans="2:65" s="1" customFormat="1" ht="16.5" customHeight="1">
      <c r="B238" s="42"/>
      <c r="C238" s="202" t="s">
        <v>996</v>
      </c>
      <c r="D238" s="202" t="s">
        <v>212</v>
      </c>
      <c r="E238" s="203" t="s">
        <v>2872</v>
      </c>
      <c r="F238" s="204" t="s">
        <v>2873</v>
      </c>
      <c r="G238" s="205" t="s">
        <v>862</v>
      </c>
      <c r="H238" s="206">
        <v>26</v>
      </c>
      <c r="I238" s="207">
        <v>48.2</v>
      </c>
      <c r="J238" s="208">
        <f t="shared" si="54"/>
        <v>1253.2</v>
      </c>
      <c r="K238" s="204" t="s">
        <v>24</v>
      </c>
      <c r="L238" s="62"/>
      <c r="M238" s="209" t="s">
        <v>24</v>
      </c>
      <c r="N238" s="210" t="s">
        <v>49</v>
      </c>
      <c r="O238" s="43"/>
      <c r="P238" s="211">
        <f t="shared" si="55"/>
        <v>0</v>
      </c>
      <c r="Q238" s="211">
        <v>0</v>
      </c>
      <c r="R238" s="211">
        <f t="shared" si="56"/>
        <v>0</v>
      </c>
      <c r="S238" s="211">
        <v>0</v>
      </c>
      <c r="T238" s="212">
        <f t="shared" si="57"/>
        <v>0</v>
      </c>
      <c r="AR238" s="25" t="s">
        <v>570</v>
      </c>
      <c r="AT238" s="25" t="s">
        <v>212</v>
      </c>
      <c r="AU238" s="25" t="s">
        <v>87</v>
      </c>
      <c r="AY238" s="25" t="s">
        <v>210</v>
      </c>
      <c r="BE238" s="213">
        <f t="shared" si="58"/>
        <v>1253.2</v>
      </c>
      <c r="BF238" s="213">
        <f t="shared" si="59"/>
        <v>0</v>
      </c>
      <c r="BG238" s="213">
        <f t="shared" si="60"/>
        <v>0</v>
      </c>
      <c r="BH238" s="213">
        <f t="shared" si="61"/>
        <v>0</v>
      </c>
      <c r="BI238" s="213">
        <f t="shared" si="62"/>
        <v>0</v>
      </c>
      <c r="BJ238" s="25" t="s">
        <v>83</v>
      </c>
      <c r="BK238" s="213">
        <f t="shared" si="63"/>
        <v>1253.2</v>
      </c>
      <c r="BL238" s="25" t="s">
        <v>570</v>
      </c>
      <c r="BM238" s="25" t="s">
        <v>4206</v>
      </c>
    </row>
    <row r="239" spans="2:65" s="1" customFormat="1" ht="16.5" customHeight="1">
      <c r="B239" s="42"/>
      <c r="C239" s="202" t="s">
        <v>1004</v>
      </c>
      <c r="D239" s="202" t="s">
        <v>212</v>
      </c>
      <c r="E239" s="203" t="s">
        <v>2872</v>
      </c>
      <c r="F239" s="204" t="s">
        <v>2873</v>
      </c>
      <c r="G239" s="205" t="s">
        <v>862</v>
      </c>
      <c r="H239" s="206">
        <v>8</v>
      </c>
      <c r="I239" s="207">
        <v>48.2</v>
      </c>
      <c r="J239" s="208">
        <f t="shared" si="54"/>
        <v>385.6</v>
      </c>
      <c r="K239" s="204" t="s">
        <v>24</v>
      </c>
      <c r="L239" s="62"/>
      <c r="M239" s="209" t="s">
        <v>24</v>
      </c>
      <c r="N239" s="210" t="s">
        <v>49</v>
      </c>
      <c r="O239" s="43"/>
      <c r="P239" s="211">
        <f t="shared" si="55"/>
        <v>0</v>
      </c>
      <c r="Q239" s="211">
        <v>0</v>
      </c>
      <c r="R239" s="211">
        <f t="shared" si="56"/>
        <v>0</v>
      </c>
      <c r="S239" s="211">
        <v>0</v>
      </c>
      <c r="T239" s="212">
        <f t="shared" si="57"/>
        <v>0</v>
      </c>
      <c r="AR239" s="25" t="s">
        <v>570</v>
      </c>
      <c r="AT239" s="25" t="s">
        <v>212</v>
      </c>
      <c r="AU239" s="25" t="s">
        <v>87</v>
      </c>
      <c r="AY239" s="25" t="s">
        <v>210</v>
      </c>
      <c r="BE239" s="213">
        <f t="shared" si="58"/>
        <v>385.6</v>
      </c>
      <c r="BF239" s="213">
        <f t="shared" si="59"/>
        <v>0</v>
      </c>
      <c r="BG239" s="213">
        <f t="shared" si="60"/>
        <v>0</v>
      </c>
      <c r="BH239" s="213">
        <f t="shared" si="61"/>
        <v>0</v>
      </c>
      <c r="BI239" s="213">
        <f t="shared" si="62"/>
        <v>0</v>
      </c>
      <c r="BJ239" s="25" t="s">
        <v>83</v>
      </c>
      <c r="BK239" s="213">
        <f t="shared" si="63"/>
        <v>385.6</v>
      </c>
      <c r="BL239" s="25" t="s">
        <v>570</v>
      </c>
      <c r="BM239" s="25" t="s">
        <v>4207</v>
      </c>
    </row>
    <row r="240" spans="2:65" s="1" customFormat="1" ht="16.5" customHeight="1">
      <c r="B240" s="42"/>
      <c r="C240" s="202" t="s">
        <v>1010</v>
      </c>
      <c r="D240" s="202" t="s">
        <v>212</v>
      </c>
      <c r="E240" s="203" t="s">
        <v>4208</v>
      </c>
      <c r="F240" s="204" t="s">
        <v>2981</v>
      </c>
      <c r="G240" s="205" t="s">
        <v>862</v>
      </c>
      <c r="H240" s="206">
        <v>1</v>
      </c>
      <c r="I240" s="207">
        <v>8560</v>
      </c>
      <c r="J240" s="208">
        <f t="shared" si="54"/>
        <v>8560</v>
      </c>
      <c r="K240" s="204" t="s">
        <v>24</v>
      </c>
      <c r="L240" s="62"/>
      <c r="M240" s="209" t="s">
        <v>24</v>
      </c>
      <c r="N240" s="210" t="s">
        <v>49</v>
      </c>
      <c r="O240" s="43"/>
      <c r="P240" s="211">
        <f t="shared" si="55"/>
        <v>0</v>
      </c>
      <c r="Q240" s="211">
        <v>0</v>
      </c>
      <c r="R240" s="211">
        <f t="shared" si="56"/>
        <v>0</v>
      </c>
      <c r="S240" s="211">
        <v>0</v>
      </c>
      <c r="T240" s="212">
        <f t="shared" si="57"/>
        <v>0</v>
      </c>
      <c r="AR240" s="25" t="s">
        <v>570</v>
      </c>
      <c r="AT240" s="25" t="s">
        <v>212</v>
      </c>
      <c r="AU240" s="25" t="s">
        <v>87</v>
      </c>
      <c r="AY240" s="25" t="s">
        <v>210</v>
      </c>
      <c r="BE240" s="213">
        <f t="shared" si="58"/>
        <v>8560</v>
      </c>
      <c r="BF240" s="213">
        <f t="shared" si="59"/>
        <v>0</v>
      </c>
      <c r="BG240" s="213">
        <f t="shared" si="60"/>
        <v>0</v>
      </c>
      <c r="BH240" s="213">
        <f t="shared" si="61"/>
        <v>0</v>
      </c>
      <c r="BI240" s="213">
        <f t="shared" si="62"/>
        <v>0</v>
      </c>
      <c r="BJ240" s="25" t="s">
        <v>83</v>
      </c>
      <c r="BK240" s="213">
        <f t="shared" si="63"/>
        <v>8560</v>
      </c>
      <c r="BL240" s="25" t="s">
        <v>570</v>
      </c>
      <c r="BM240" s="25" t="s">
        <v>4209</v>
      </c>
    </row>
    <row r="241" spans="2:65" s="1" customFormat="1" ht="16.5" customHeight="1">
      <c r="B241" s="42"/>
      <c r="C241" s="202" t="s">
        <v>1015</v>
      </c>
      <c r="D241" s="202" t="s">
        <v>212</v>
      </c>
      <c r="E241" s="203" t="s">
        <v>4210</v>
      </c>
      <c r="F241" s="204" t="s">
        <v>2984</v>
      </c>
      <c r="G241" s="205" t="s">
        <v>862</v>
      </c>
      <c r="H241" s="206">
        <v>1</v>
      </c>
      <c r="I241" s="207">
        <v>5885</v>
      </c>
      <c r="J241" s="208">
        <f t="shared" si="54"/>
        <v>5885</v>
      </c>
      <c r="K241" s="204" t="s">
        <v>24</v>
      </c>
      <c r="L241" s="62"/>
      <c r="M241" s="209" t="s">
        <v>24</v>
      </c>
      <c r="N241" s="210" t="s">
        <v>49</v>
      </c>
      <c r="O241" s="43"/>
      <c r="P241" s="211">
        <f t="shared" si="55"/>
        <v>0</v>
      </c>
      <c r="Q241" s="211">
        <v>0</v>
      </c>
      <c r="R241" s="211">
        <f t="shared" si="56"/>
        <v>0</v>
      </c>
      <c r="S241" s="211">
        <v>0</v>
      </c>
      <c r="T241" s="212">
        <f t="shared" si="57"/>
        <v>0</v>
      </c>
      <c r="AR241" s="25" t="s">
        <v>570</v>
      </c>
      <c r="AT241" s="25" t="s">
        <v>212</v>
      </c>
      <c r="AU241" s="25" t="s">
        <v>87</v>
      </c>
      <c r="AY241" s="25" t="s">
        <v>210</v>
      </c>
      <c r="BE241" s="213">
        <f t="shared" si="58"/>
        <v>5885</v>
      </c>
      <c r="BF241" s="213">
        <f t="shared" si="59"/>
        <v>0</v>
      </c>
      <c r="BG241" s="213">
        <f t="shared" si="60"/>
        <v>0</v>
      </c>
      <c r="BH241" s="213">
        <f t="shared" si="61"/>
        <v>0</v>
      </c>
      <c r="BI241" s="213">
        <f t="shared" si="62"/>
        <v>0</v>
      </c>
      <c r="BJ241" s="25" t="s">
        <v>83</v>
      </c>
      <c r="BK241" s="213">
        <f t="shared" si="63"/>
        <v>5885</v>
      </c>
      <c r="BL241" s="25" t="s">
        <v>570</v>
      </c>
      <c r="BM241" s="25" t="s">
        <v>4211</v>
      </c>
    </row>
    <row r="242" spans="2:65" s="1" customFormat="1" ht="16.5" customHeight="1">
      <c r="B242" s="42"/>
      <c r="C242" s="202" t="s">
        <v>1020</v>
      </c>
      <c r="D242" s="202" t="s">
        <v>212</v>
      </c>
      <c r="E242" s="203" t="s">
        <v>4212</v>
      </c>
      <c r="F242" s="204" t="s">
        <v>2987</v>
      </c>
      <c r="G242" s="205" t="s">
        <v>862</v>
      </c>
      <c r="H242" s="206">
        <v>1</v>
      </c>
      <c r="I242" s="207">
        <v>2675</v>
      </c>
      <c r="J242" s="208">
        <f t="shared" si="54"/>
        <v>2675</v>
      </c>
      <c r="K242" s="204" t="s">
        <v>24</v>
      </c>
      <c r="L242" s="62"/>
      <c r="M242" s="209" t="s">
        <v>24</v>
      </c>
      <c r="N242" s="210" t="s">
        <v>49</v>
      </c>
      <c r="O242" s="43"/>
      <c r="P242" s="211">
        <f t="shared" si="55"/>
        <v>0</v>
      </c>
      <c r="Q242" s="211">
        <v>0</v>
      </c>
      <c r="R242" s="211">
        <f t="shared" si="56"/>
        <v>0</v>
      </c>
      <c r="S242" s="211">
        <v>0</v>
      </c>
      <c r="T242" s="212">
        <f t="shared" si="57"/>
        <v>0</v>
      </c>
      <c r="AR242" s="25" t="s">
        <v>570</v>
      </c>
      <c r="AT242" s="25" t="s">
        <v>212</v>
      </c>
      <c r="AU242" s="25" t="s">
        <v>87</v>
      </c>
      <c r="AY242" s="25" t="s">
        <v>210</v>
      </c>
      <c r="BE242" s="213">
        <f t="shared" si="58"/>
        <v>2675</v>
      </c>
      <c r="BF242" s="213">
        <f t="shared" si="59"/>
        <v>0</v>
      </c>
      <c r="BG242" s="213">
        <f t="shared" si="60"/>
        <v>0</v>
      </c>
      <c r="BH242" s="213">
        <f t="shared" si="61"/>
        <v>0</v>
      </c>
      <c r="BI242" s="213">
        <f t="shared" si="62"/>
        <v>0</v>
      </c>
      <c r="BJ242" s="25" t="s">
        <v>83</v>
      </c>
      <c r="BK242" s="213">
        <f t="shared" si="63"/>
        <v>2675</v>
      </c>
      <c r="BL242" s="25" t="s">
        <v>570</v>
      </c>
      <c r="BM242" s="25" t="s">
        <v>4213</v>
      </c>
    </row>
    <row r="243" spans="2:65" s="1" customFormat="1" ht="16.5" customHeight="1">
      <c r="B243" s="42"/>
      <c r="C243" s="202" t="s">
        <v>1026</v>
      </c>
      <c r="D243" s="202" t="s">
        <v>212</v>
      </c>
      <c r="E243" s="203" t="s">
        <v>4214</v>
      </c>
      <c r="F243" s="204" t="s">
        <v>2990</v>
      </c>
      <c r="G243" s="205" t="s">
        <v>862</v>
      </c>
      <c r="H243" s="206">
        <v>1</v>
      </c>
      <c r="I243" s="207">
        <v>10700</v>
      </c>
      <c r="J243" s="208">
        <f t="shared" si="54"/>
        <v>10700</v>
      </c>
      <c r="K243" s="204" t="s">
        <v>24</v>
      </c>
      <c r="L243" s="62"/>
      <c r="M243" s="209" t="s">
        <v>24</v>
      </c>
      <c r="N243" s="277" t="s">
        <v>49</v>
      </c>
      <c r="O243" s="278"/>
      <c r="P243" s="279">
        <f t="shared" si="55"/>
        <v>0</v>
      </c>
      <c r="Q243" s="279">
        <v>0</v>
      </c>
      <c r="R243" s="279">
        <f t="shared" si="56"/>
        <v>0</v>
      </c>
      <c r="S243" s="279">
        <v>0</v>
      </c>
      <c r="T243" s="280">
        <f t="shared" si="57"/>
        <v>0</v>
      </c>
      <c r="AR243" s="25" t="s">
        <v>570</v>
      </c>
      <c r="AT243" s="25" t="s">
        <v>212</v>
      </c>
      <c r="AU243" s="25" t="s">
        <v>87</v>
      </c>
      <c r="AY243" s="25" t="s">
        <v>210</v>
      </c>
      <c r="BE243" s="213">
        <f t="shared" si="58"/>
        <v>10700</v>
      </c>
      <c r="BF243" s="213">
        <f t="shared" si="59"/>
        <v>0</v>
      </c>
      <c r="BG243" s="213">
        <f t="shared" si="60"/>
        <v>0</v>
      </c>
      <c r="BH243" s="213">
        <f t="shared" si="61"/>
        <v>0</v>
      </c>
      <c r="BI243" s="213">
        <f t="shared" si="62"/>
        <v>0</v>
      </c>
      <c r="BJ243" s="25" t="s">
        <v>83</v>
      </c>
      <c r="BK243" s="213">
        <f t="shared" si="63"/>
        <v>10700</v>
      </c>
      <c r="BL243" s="25" t="s">
        <v>570</v>
      </c>
      <c r="BM243" s="25" t="s">
        <v>4215</v>
      </c>
    </row>
    <row r="244" spans="2:65" s="1" customFormat="1" ht="6.95" customHeight="1">
      <c r="B244" s="57"/>
      <c r="C244" s="58"/>
      <c r="D244" s="58"/>
      <c r="E244" s="58"/>
      <c r="F244" s="58"/>
      <c r="G244" s="58"/>
      <c r="H244" s="58"/>
      <c r="I244" s="149"/>
      <c r="J244" s="58"/>
      <c r="K244" s="58"/>
      <c r="L244" s="62"/>
    </row>
  </sheetData>
  <sheetProtection algorithmName="SHA-512" hashValue="DjYAD5v/nhyzT9s9TSTalrvab85CDJA6zUIsHLoDsc16tX30GLezmWjvRp9uN6H/tCxODFO/jy8QBWy9L/0Vrw==" saltValue="jhyc6PdXx/7ZlXK1PyYJnSplTTTcuCUf5lRQBDm2NAL3QfpjjbaCRo7vd+judf7TwXkY1LB9AZ/LveYaKI82+Q==" spinCount="100000" sheet="1" objects="1" scenarios="1" formatColumns="0" formatRows="0" autoFilter="0"/>
  <autoFilter ref="C86:K243" xr:uid="{00000000-0009-0000-0000-000012000000}"/>
  <mergeCells count="13">
    <mergeCell ref="E79:H79"/>
    <mergeCell ref="G1:H1"/>
    <mergeCell ref="L2:V2"/>
    <mergeCell ref="E49:H49"/>
    <mergeCell ref="E51:H51"/>
    <mergeCell ref="J55:J56"/>
    <mergeCell ref="E75:H75"/>
    <mergeCell ref="E77:H77"/>
    <mergeCell ref="E7:H7"/>
    <mergeCell ref="E9:H9"/>
    <mergeCell ref="E11:H11"/>
    <mergeCell ref="E26:H26"/>
    <mergeCell ref="E47:H47"/>
  </mergeCells>
  <hyperlinks>
    <hyperlink ref="F1:G1" location="C2" display="1) Krycí list soupisu" xr:uid="{00000000-0004-0000-1200-000000000000}"/>
    <hyperlink ref="G1:H1" location="C58" display="2) Rekapitulace" xr:uid="{00000000-0004-0000-1200-000001000000}"/>
    <hyperlink ref="J1" location="C86" display="3) Soupis prací" xr:uid="{00000000-0004-0000-1200-000002000000}"/>
    <hyperlink ref="L1:V1" location="'Rekapitulace stavby'!C2" display="Rekapitulace stavby" xr:uid="{00000000-0004-0000-12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R881"/>
  <sheetViews>
    <sheetView showGridLines="0" workbookViewId="0">
      <pane ySplit="1" topLeftCell="A595" activePane="bottomLeft" state="frozen"/>
      <selection pane="bottomLeft" activeCell="I604" sqref="I60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86</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157</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158</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31</v>
      </c>
      <c r="K14" s="46"/>
    </row>
    <row r="15" spans="1:70" s="1" customFormat="1" ht="18" customHeight="1">
      <c r="B15" s="42"/>
      <c r="C15" s="43"/>
      <c r="D15" s="43"/>
      <c r="E15" s="36" t="s">
        <v>159</v>
      </c>
      <c r="F15" s="43"/>
      <c r="G15" s="43"/>
      <c r="H15" s="43"/>
      <c r="I15" s="129" t="s">
        <v>33</v>
      </c>
      <c r="J15" s="36" t="s">
        <v>34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38</v>
      </c>
      <c r="K20" s="46"/>
    </row>
    <row r="21" spans="2:11" s="1" customFormat="1" ht="18" customHeight="1">
      <c r="B21" s="42"/>
      <c r="C21" s="43"/>
      <c r="D21" s="43"/>
      <c r="E21" s="36" t="s">
        <v>160</v>
      </c>
      <c r="F21" s="43"/>
      <c r="G21" s="43"/>
      <c r="H21" s="43"/>
      <c r="I21" s="129" t="s">
        <v>33</v>
      </c>
      <c r="J21" s="36" t="s">
        <v>161</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ROUND(J103,2)</f>
        <v>5419519.1799999997</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ROUND(SUM(BE103:BE880), 2)</f>
        <v>0</v>
      </c>
      <c r="G30" s="43"/>
      <c r="H30" s="43"/>
      <c r="I30" s="141">
        <v>0.21</v>
      </c>
      <c r="J30" s="140">
        <f>ROUND(ROUND((SUM(BE103:BE880)), 2)*I30, 2)</f>
        <v>0</v>
      </c>
      <c r="K30" s="46"/>
    </row>
    <row r="31" spans="2:11" s="1" customFormat="1" ht="14.45" customHeight="1">
      <c r="B31" s="42"/>
      <c r="C31" s="43"/>
      <c r="D31" s="43"/>
      <c r="E31" s="50" t="s">
        <v>50</v>
      </c>
      <c r="F31" s="140">
        <f>ROUND(SUM(BF103:BF880), 2)</f>
        <v>5419519.1799999997</v>
      </c>
      <c r="G31" s="43"/>
      <c r="H31" s="43"/>
      <c r="I31" s="141">
        <v>0.15</v>
      </c>
      <c r="J31" s="140">
        <f>ROUND(ROUND((SUM(BF103:BF880)), 2)*I31, 2)</f>
        <v>812927.88</v>
      </c>
      <c r="K31" s="46"/>
    </row>
    <row r="32" spans="2:11" s="1" customFormat="1" ht="14.45" hidden="1" customHeight="1">
      <c r="B32" s="42"/>
      <c r="C32" s="43"/>
      <c r="D32" s="43"/>
      <c r="E32" s="50" t="s">
        <v>51</v>
      </c>
      <c r="F32" s="140">
        <f>ROUND(SUM(BG103:BG880), 2)</f>
        <v>0</v>
      </c>
      <c r="G32" s="43"/>
      <c r="H32" s="43"/>
      <c r="I32" s="141">
        <v>0.21</v>
      </c>
      <c r="J32" s="140">
        <v>0</v>
      </c>
      <c r="K32" s="46"/>
    </row>
    <row r="33" spans="2:11" s="1" customFormat="1" ht="14.45" hidden="1" customHeight="1">
      <c r="B33" s="42"/>
      <c r="C33" s="43"/>
      <c r="D33" s="43"/>
      <c r="E33" s="50" t="s">
        <v>52</v>
      </c>
      <c r="F33" s="140">
        <f>ROUND(SUM(BH103:BH880), 2)</f>
        <v>0</v>
      </c>
      <c r="G33" s="43"/>
      <c r="H33" s="43"/>
      <c r="I33" s="141">
        <v>0.15</v>
      </c>
      <c r="J33" s="140">
        <v>0</v>
      </c>
      <c r="K33" s="46"/>
    </row>
    <row r="34" spans="2:11" s="1" customFormat="1" ht="14.45" hidden="1" customHeight="1">
      <c r="B34" s="42"/>
      <c r="C34" s="43"/>
      <c r="D34" s="43"/>
      <c r="E34" s="50" t="s">
        <v>53</v>
      </c>
      <c r="F34" s="140">
        <f>ROUND(SUM(BI103:BI880),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6232447.0599999996</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1 - SO 1.1-1PP,1NP,2NP</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v>
      </c>
      <c r="G51" s="43"/>
      <c r="H51" s="43"/>
      <c r="I51" s="129" t="s">
        <v>37</v>
      </c>
      <c r="J51" s="370" t="str">
        <f>E21</f>
        <v>AGORA s.r.o.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J103</f>
        <v>5419519.1800000006</v>
      </c>
      <c r="K56" s="46"/>
      <c r="AU56" s="25" t="s">
        <v>166</v>
      </c>
    </row>
    <row r="57" spans="2:47" s="8" customFormat="1" ht="24.95" customHeight="1">
      <c r="B57" s="159"/>
      <c r="C57" s="160"/>
      <c r="D57" s="161" t="s">
        <v>167</v>
      </c>
      <c r="E57" s="162"/>
      <c r="F57" s="162"/>
      <c r="G57" s="162"/>
      <c r="H57" s="162"/>
      <c r="I57" s="163"/>
      <c r="J57" s="164">
        <f>J104</f>
        <v>2783038.1100000003</v>
      </c>
      <c r="K57" s="165"/>
    </row>
    <row r="58" spans="2:47" s="9" customFormat="1" ht="19.899999999999999" customHeight="1">
      <c r="B58" s="166"/>
      <c r="C58" s="167"/>
      <c r="D58" s="168" t="s">
        <v>168</v>
      </c>
      <c r="E58" s="169"/>
      <c r="F58" s="169"/>
      <c r="G58" s="169"/>
      <c r="H58" s="169"/>
      <c r="I58" s="170"/>
      <c r="J58" s="171">
        <f>J105</f>
        <v>52764.21</v>
      </c>
      <c r="K58" s="172"/>
    </row>
    <row r="59" spans="2:47" s="9" customFormat="1" ht="19.899999999999999" customHeight="1">
      <c r="B59" s="166"/>
      <c r="C59" s="167"/>
      <c r="D59" s="168" t="s">
        <v>169</v>
      </c>
      <c r="E59" s="169"/>
      <c r="F59" s="169"/>
      <c r="G59" s="169"/>
      <c r="H59" s="169"/>
      <c r="I59" s="170"/>
      <c r="J59" s="171">
        <f>J130</f>
        <v>305676.85000000009</v>
      </c>
      <c r="K59" s="172"/>
    </row>
    <row r="60" spans="2:47" s="9" customFormat="1" ht="19.899999999999999" customHeight="1">
      <c r="B60" s="166"/>
      <c r="C60" s="167"/>
      <c r="D60" s="168" t="s">
        <v>170</v>
      </c>
      <c r="E60" s="169"/>
      <c r="F60" s="169"/>
      <c r="G60" s="169"/>
      <c r="H60" s="169"/>
      <c r="I60" s="170"/>
      <c r="J60" s="171">
        <f>J184</f>
        <v>14345.259999999998</v>
      </c>
      <c r="K60" s="172"/>
    </row>
    <row r="61" spans="2:47" s="9" customFormat="1" ht="19.899999999999999" customHeight="1">
      <c r="B61" s="166"/>
      <c r="C61" s="167"/>
      <c r="D61" s="168" t="s">
        <v>171</v>
      </c>
      <c r="E61" s="169"/>
      <c r="F61" s="169"/>
      <c r="G61" s="169"/>
      <c r="H61" s="169"/>
      <c r="I61" s="170"/>
      <c r="J61" s="171">
        <f>J198</f>
        <v>3005.48</v>
      </c>
      <c r="K61" s="172"/>
    </row>
    <row r="62" spans="2:47" s="9" customFormat="1" ht="19.899999999999999" customHeight="1">
      <c r="B62" s="166"/>
      <c r="C62" s="167"/>
      <c r="D62" s="168" t="s">
        <v>172</v>
      </c>
      <c r="E62" s="169"/>
      <c r="F62" s="169"/>
      <c r="G62" s="169"/>
      <c r="H62" s="169"/>
      <c r="I62" s="170"/>
      <c r="J62" s="171">
        <f>J207</f>
        <v>1132082.3900000001</v>
      </c>
      <c r="K62" s="172"/>
    </row>
    <row r="63" spans="2:47" s="9" customFormat="1" ht="19.899999999999999" customHeight="1">
      <c r="B63" s="166"/>
      <c r="C63" s="167"/>
      <c r="D63" s="168" t="s">
        <v>173</v>
      </c>
      <c r="E63" s="169"/>
      <c r="F63" s="169"/>
      <c r="G63" s="169"/>
      <c r="H63" s="169"/>
      <c r="I63" s="170"/>
      <c r="J63" s="171">
        <f>J382</f>
        <v>932732.62999999989</v>
      </c>
      <c r="K63" s="172"/>
    </row>
    <row r="64" spans="2:47" s="9" customFormat="1" ht="19.899999999999999" customHeight="1">
      <c r="B64" s="166"/>
      <c r="C64" s="167"/>
      <c r="D64" s="168" t="s">
        <v>174</v>
      </c>
      <c r="E64" s="169"/>
      <c r="F64" s="169"/>
      <c r="G64" s="169"/>
      <c r="H64" s="169"/>
      <c r="I64" s="170"/>
      <c r="J64" s="171">
        <f>J497</f>
        <v>312406.75</v>
      </c>
      <c r="K64" s="172"/>
    </row>
    <row r="65" spans="2:11" s="9" customFormat="1" ht="19.899999999999999" customHeight="1">
      <c r="B65" s="166"/>
      <c r="C65" s="167"/>
      <c r="D65" s="168" t="s">
        <v>175</v>
      </c>
      <c r="E65" s="169"/>
      <c r="F65" s="169"/>
      <c r="G65" s="169"/>
      <c r="H65" s="169"/>
      <c r="I65" s="170"/>
      <c r="J65" s="171">
        <f>J509</f>
        <v>30024.54</v>
      </c>
      <c r="K65" s="172"/>
    </row>
    <row r="66" spans="2:11" s="8" customFormat="1" ht="24.95" customHeight="1">
      <c r="B66" s="159"/>
      <c r="C66" s="160"/>
      <c r="D66" s="161" t="s">
        <v>176</v>
      </c>
      <c r="E66" s="162"/>
      <c r="F66" s="162"/>
      <c r="G66" s="162"/>
      <c r="H66" s="162"/>
      <c r="I66" s="163"/>
      <c r="J66" s="164">
        <f>J512</f>
        <v>2636481.0700000003</v>
      </c>
      <c r="K66" s="165"/>
    </row>
    <row r="67" spans="2:11" s="9" customFormat="1" ht="19.899999999999999" customHeight="1">
      <c r="B67" s="166"/>
      <c r="C67" s="167"/>
      <c r="D67" s="168" t="s">
        <v>177</v>
      </c>
      <c r="E67" s="169"/>
      <c r="F67" s="169"/>
      <c r="G67" s="169"/>
      <c r="H67" s="169"/>
      <c r="I67" s="170"/>
      <c r="J67" s="171">
        <f>J513</f>
        <v>80786.929999999993</v>
      </c>
      <c r="K67" s="172"/>
    </row>
    <row r="68" spans="2:11" s="9" customFormat="1" ht="19.899999999999999" customHeight="1">
      <c r="B68" s="166"/>
      <c r="C68" s="167"/>
      <c r="D68" s="168" t="s">
        <v>178</v>
      </c>
      <c r="E68" s="169"/>
      <c r="F68" s="169"/>
      <c r="G68" s="169"/>
      <c r="H68" s="169"/>
      <c r="I68" s="170"/>
      <c r="J68" s="171">
        <f>J541</f>
        <v>97440.820000000036</v>
      </c>
      <c r="K68" s="172"/>
    </row>
    <row r="69" spans="2:11" s="9" customFormat="1" ht="19.899999999999999" customHeight="1">
      <c r="B69" s="166"/>
      <c r="C69" s="167"/>
      <c r="D69" s="168" t="s">
        <v>179</v>
      </c>
      <c r="E69" s="169"/>
      <c r="F69" s="169"/>
      <c r="G69" s="169"/>
      <c r="H69" s="169"/>
      <c r="I69" s="170"/>
      <c r="J69" s="171">
        <f>J595</f>
        <v>3000</v>
      </c>
      <c r="K69" s="172"/>
    </row>
    <row r="70" spans="2:11" s="9" customFormat="1" ht="19.899999999999999" customHeight="1">
      <c r="B70" s="166"/>
      <c r="C70" s="167"/>
      <c r="D70" s="168" t="s">
        <v>180</v>
      </c>
      <c r="E70" s="169"/>
      <c r="F70" s="169"/>
      <c r="G70" s="169"/>
      <c r="H70" s="169"/>
      <c r="I70" s="170"/>
      <c r="J70" s="171">
        <f>J597</f>
        <v>6000</v>
      </c>
      <c r="K70" s="172"/>
    </row>
    <row r="71" spans="2:11" s="9" customFormat="1" ht="19.899999999999999" customHeight="1">
      <c r="B71" s="166"/>
      <c r="C71" s="167"/>
      <c r="D71" s="168" t="s">
        <v>181</v>
      </c>
      <c r="E71" s="169"/>
      <c r="F71" s="169"/>
      <c r="G71" s="169"/>
      <c r="H71" s="169"/>
      <c r="I71" s="170"/>
      <c r="J71" s="171">
        <f>J600</f>
        <v>15105.31</v>
      </c>
      <c r="K71" s="172"/>
    </row>
    <row r="72" spans="2:11" s="9" customFormat="1" ht="19.899999999999999" customHeight="1">
      <c r="B72" s="166"/>
      <c r="C72" s="167"/>
      <c r="D72" s="168" t="s">
        <v>182</v>
      </c>
      <c r="E72" s="169"/>
      <c r="F72" s="169"/>
      <c r="G72" s="169"/>
      <c r="H72" s="169"/>
      <c r="I72" s="170"/>
      <c r="J72" s="171">
        <f>J607</f>
        <v>64566</v>
      </c>
      <c r="K72" s="172"/>
    </row>
    <row r="73" spans="2:11" s="9" customFormat="1" ht="19.899999999999999" customHeight="1">
      <c r="B73" s="166"/>
      <c r="C73" s="167"/>
      <c r="D73" s="168" t="s">
        <v>183</v>
      </c>
      <c r="E73" s="169"/>
      <c r="F73" s="169"/>
      <c r="G73" s="169"/>
      <c r="H73" s="169"/>
      <c r="I73" s="170"/>
      <c r="J73" s="171">
        <f>J617</f>
        <v>186952.82</v>
      </c>
      <c r="K73" s="172"/>
    </row>
    <row r="74" spans="2:11" s="9" customFormat="1" ht="19.899999999999999" customHeight="1">
      <c r="B74" s="166"/>
      <c r="C74" s="167"/>
      <c r="D74" s="168" t="s">
        <v>184</v>
      </c>
      <c r="E74" s="169"/>
      <c r="F74" s="169"/>
      <c r="G74" s="169"/>
      <c r="H74" s="169"/>
      <c r="I74" s="170"/>
      <c r="J74" s="171">
        <f>J656</f>
        <v>322004.6999999999</v>
      </c>
      <c r="K74" s="172"/>
    </row>
    <row r="75" spans="2:11" s="9" customFormat="1" ht="19.899999999999999" customHeight="1">
      <c r="B75" s="166"/>
      <c r="C75" s="167"/>
      <c r="D75" s="168" t="s">
        <v>185</v>
      </c>
      <c r="E75" s="169"/>
      <c r="F75" s="169"/>
      <c r="G75" s="169"/>
      <c r="H75" s="169"/>
      <c r="I75" s="170"/>
      <c r="J75" s="171">
        <f>J692</f>
        <v>11585.250000000002</v>
      </c>
      <c r="K75" s="172"/>
    </row>
    <row r="76" spans="2:11" s="9" customFormat="1" ht="19.899999999999999" customHeight="1">
      <c r="B76" s="166"/>
      <c r="C76" s="167"/>
      <c r="D76" s="168" t="s">
        <v>186</v>
      </c>
      <c r="E76" s="169"/>
      <c r="F76" s="169"/>
      <c r="G76" s="169"/>
      <c r="H76" s="169"/>
      <c r="I76" s="170"/>
      <c r="J76" s="171">
        <f>J703</f>
        <v>1080471.8999999999</v>
      </c>
      <c r="K76" s="172"/>
    </row>
    <row r="77" spans="2:11" s="9" customFormat="1" ht="19.899999999999999" customHeight="1">
      <c r="B77" s="166"/>
      <c r="C77" s="167"/>
      <c r="D77" s="168" t="s">
        <v>187</v>
      </c>
      <c r="E77" s="169"/>
      <c r="F77" s="169"/>
      <c r="G77" s="169"/>
      <c r="H77" s="169"/>
      <c r="I77" s="170"/>
      <c r="J77" s="171">
        <f>J772</f>
        <v>39478.230000000003</v>
      </c>
      <c r="K77" s="172"/>
    </row>
    <row r="78" spans="2:11" s="9" customFormat="1" ht="19.899999999999999" customHeight="1">
      <c r="B78" s="166"/>
      <c r="C78" s="167"/>
      <c r="D78" s="168" t="s">
        <v>188</v>
      </c>
      <c r="E78" s="169"/>
      <c r="F78" s="169"/>
      <c r="G78" s="169"/>
      <c r="H78" s="169"/>
      <c r="I78" s="170"/>
      <c r="J78" s="171">
        <f>J779</f>
        <v>263472.03000000003</v>
      </c>
      <c r="K78" s="172"/>
    </row>
    <row r="79" spans="2:11" s="9" customFormat="1" ht="19.899999999999999" customHeight="1">
      <c r="B79" s="166"/>
      <c r="C79" s="167"/>
      <c r="D79" s="168" t="s">
        <v>189</v>
      </c>
      <c r="E79" s="169"/>
      <c r="F79" s="169"/>
      <c r="G79" s="169"/>
      <c r="H79" s="169"/>
      <c r="I79" s="170"/>
      <c r="J79" s="171">
        <f>J831</f>
        <v>234770.11</v>
      </c>
      <c r="K79" s="172"/>
    </row>
    <row r="80" spans="2:11" s="9" customFormat="1" ht="19.899999999999999" customHeight="1">
      <c r="B80" s="166"/>
      <c r="C80" s="167"/>
      <c r="D80" s="168" t="s">
        <v>190</v>
      </c>
      <c r="E80" s="169"/>
      <c r="F80" s="169"/>
      <c r="G80" s="169"/>
      <c r="H80" s="169"/>
      <c r="I80" s="170"/>
      <c r="J80" s="171">
        <f>J854</f>
        <v>40448.92</v>
      </c>
      <c r="K80" s="172"/>
    </row>
    <row r="81" spans="2:12" s="9" customFormat="1" ht="19.899999999999999" customHeight="1">
      <c r="B81" s="166"/>
      <c r="C81" s="167"/>
      <c r="D81" s="168" t="s">
        <v>191</v>
      </c>
      <c r="E81" s="169"/>
      <c r="F81" s="169"/>
      <c r="G81" s="169"/>
      <c r="H81" s="169"/>
      <c r="I81" s="170"/>
      <c r="J81" s="171">
        <f>J863</f>
        <v>112091.12000000001</v>
      </c>
      <c r="K81" s="172"/>
    </row>
    <row r="82" spans="2:12" s="9" customFormat="1" ht="19.899999999999999" customHeight="1">
      <c r="B82" s="166"/>
      <c r="C82" s="167"/>
      <c r="D82" s="168" t="s">
        <v>192</v>
      </c>
      <c r="E82" s="169"/>
      <c r="F82" s="169"/>
      <c r="G82" s="169"/>
      <c r="H82" s="169"/>
      <c r="I82" s="170"/>
      <c r="J82" s="171">
        <f>J873</f>
        <v>8858.7000000000007</v>
      </c>
      <c r="K82" s="172"/>
    </row>
    <row r="83" spans="2:12" s="9" customFormat="1" ht="19.899999999999999" customHeight="1">
      <c r="B83" s="166"/>
      <c r="C83" s="167"/>
      <c r="D83" s="168" t="s">
        <v>193</v>
      </c>
      <c r="E83" s="169"/>
      <c r="F83" s="169"/>
      <c r="G83" s="169"/>
      <c r="H83" s="169"/>
      <c r="I83" s="170"/>
      <c r="J83" s="171">
        <f>J878</f>
        <v>69448.23</v>
      </c>
      <c r="K83" s="172"/>
    </row>
    <row r="84" spans="2:12" s="1" customFormat="1" ht="21.75" customHeight="1">
      <c r="B84" s="42"/>
      <c r="C84" s="43"/>
      <c r="D84" s="43"/>
      <c r="E84" s="43"/>
      <c r="F84" s="43"/>
      <c r="G84" s="43"/>
      <c r="H84" s="43"/>
      <c r="I84" s="128"/>
      <c r="J84" s="43"/>
      <c r="K84" s="46"/>
    </row>
    <row r="85" spans="2:12" s="1" customFormat="1" ht="6.95" customHeight="1">
      <c r="B85" s="57"/>
      <c r="C85" s="58"/>
      <c r="D85" s="58"/>
      <c r="E85" s="58"/>
      <c r="F85" s="58"/>
      <c r="G85" s="58"/>
      <c r="H85" s="58"/>
      <c r="I85" s="149"/>
      <c r="J85" s="58"/>
      <c r="K85" s="59"/>
    </row>
    <row r="89" spans="2:12" s="1" customFormat="1" ht="6.95" customHeight="1">
      <c r="B89" s="60"/>
      <c r="C89" s="61"/>
      <c r="D89" s="61"/>
      <c r="E89" s="61"/>
      <c r="F89" s="61"/>
      <c r="G89" s="61"/>
      <c r="H89" s="61"/>
      <c r="I89" s="152"/>
      <c r="J89" s="61"/>
      <c r="K89" s="61"/>
      <c r="L89" s="62"/>
    </row>
    <row r="90" spans="2:12" s="1" customFormat="1" ht="36.950000000000003" customHeight="1">
      <c r="B90" s="42"/>
      <c r="C90" s="63" t="s">
        <v>194</v>
      </c>
      <c r="D90" s="64"/>
      <c r="E90" s="64"/>
      <c r="F90" s="64"/>
      <c r="G90" s="64"/>
      <c r="H90" s="64"/>
      <c r="I90" s="173"/>
      <c r="J90" s="64"/>
      <c r="K90" s="64"/>
      <c r="L90" s="62"/>
    </row>
    <row r="91" spans="2:12" s="1" customFormat="1" ht="6.95" customHeight="1">
      <c r="B91" s="42"/>
      <c r="C91" s="64"/>
      <c r="D91" s="64"/>
      <c r="E91" s="64"/>
      <c r="F91" s="64"/>
      <c r="G91" s="64"/>
      <c r="H91" s="64"/>
      <c r="I91" s="173"/>
      <c r="J91" s="64"/>
      <c r="K91" s="64"/>
      <c r="L91" s="62"/>
    </row>
    <row r="92" spans="2:12" s="1" customFormat="1" ht="14.45" customHeight="1">
      <c r="B92" s="42"/>
      <c r="C92" s="66" t="s">
        <v>18</v>
      </c>
      <c r="D92" s="64"/>
      <c r="E92" s="64"/>
      <c r="F92" s="64"/>
      <c r="G92" s="64"/>
      <c r="H92" s="64"/>
      <c r="I92" s="173"/>
      <c r="J92" s="64"/>
      <c r="K92" s="64"/>
      <c r="L92" s="62"/>
    </row>
    <row r="93" spans="2:12" s="1" customFormat="1" ht="16.5" customHeight="1">
      <c r="B93" s="42"/>
      <c r="C93" s="64"/>
      <c r="D93" s="64"/>
      <c r="E93" s="406" t="str">
        <f>E7</f>
        <v>Rekonstrukce bytového domu (použita tatabáze URS 2017)</v>
      </c>
      <c r="F93" s="407"/>
      <c r="G93" s="407"/>
      <c r="H93" s="407"/>
      <c r="I93" s="173"/>
      <c r="J93" s="64"/>
      <c r="K93" s="64"/>
      <c r="L93" s="62"/>
    </row>
    <row r="94" spans="2:12" s="1" customFormat="1" ht="14.45" customHeight="1">
      <c r="B94" s="42"/>
      <c r="C94" s="66" t="s">
        <v>156</v>
      </c>
      <c r="D94" s="64"/>
      <c r="E94" s="64"/>
      <c r="F94" s="64"/>
      <c r="G94" s="64"/>
      <c r="H94" s="64"/>
      <c r="I94" s="173"/>
      <c r="J94" s="64"/>
      <c r="K94" s="64"/>
      <c r="L94" s="62"/>
    </row>
    <row r="95" spans="2:12" s="1" customFormat="1" ht="17.25" customHeight="1">
      <c r="B95" s="42"/>
      <c r="C95" s="64"/>
      <c r="D95" s="64"/>
      <c r="E95" s="381" t="str">
        <f>E9</f>
        <v>1 - SO 1.1-1PP,1NP,2NP</v>
      </c>
      <c r="F95" s="408"/>
      <c r="G95" s="408"/>
      <c r="H95" s="408"/>
      <c r="I95" s="173"/>
      <c r="J95" s="64"/>
      <c r="K95" s="64"/>
      <c r="L95" s="62"/>
    </row>
    <row r="96" spans="2:12" s="1" customFormat="1" ht="6.95" customHeight="1">
      <c r="B96" s="42"/>
      <c r="C96" s="64"/>
      <c r="D96" s="64"/>
      <c r="E96" s="64"/>
      <c r="F96" s="64"/>
      <c r="G96" s="64"/>
      <c r="H96" s="64"/>
      <c r="I96" s="173"/>
      <c r="J96" s="64"/>
      <c r="K96" s="64"/>
      <c r="L96" s="62"/>
    </row>
    <row r="97" spans="2:65" s="1" customFormat="1" ht="18" customHeight="1">
      <c r="B97" s="42"/>
      <c r="C97" s="66" t="s">
        <v>25</v>
      </c>
      <c r="D97" s="64"/>
      <c r="E97" s="64"/>
      <c r="F97" s="174" t="str">
        <f>F12</f>
        <v>Na Františku 253/9,Lysá nad Labem</v>
      </c>
      <c r="G97" s="64"/>
      <c r="H97" s="64"/>
      <c r="I97" s="175" t="s">
        <v>27</v>
      </c>
      <c r="J97" s="74" t="str">
        <f>IF(J12="","",J12)</f>
        <v>15. 12. 2016</v>
      </c>
      <c r="K97" s="64"/>
      <c r="L97" s="62"/>
    </row>
    <row r="98" spans="2:65" s="1" customFormat="1" ht="6.95" customHeight="1">
      <c r="B98" s="42"/>
      <c r="C98" s="64"/>
      <c r="D98" s="64"/>
      <c r="E98" s="64"/>
      <c r="F98" s="64"/>
      <c r="G98" s="64"/>
      <c r="H98" s="64"/>
      <c r="I98" s="173"/>
      <c r="J98" s="64"/>
      <c r="K98" s="64"/>
      <c r="L98" s="62"/>
    </row>
    <row r="99" spans="2:65" s="1" customFormat="1" ht="15">
      <c r="B99" s="42"/>
      <c r="C99" s="66" t="s">
        <v>29</v>
      </c>
      <c r="D99" s="64"/>
      <c r="E99" s="64"/>
      <c r="F99" s="174" t="str">
        <f>E15</f>
        <v>Město Lysá n.L.</v>
      </c>
      <c r="G99" s="64"/>
      <c r="H99" s="64"/>
      <c r="I99" s="175" t="s">
        <v>37</v>
      </c>
      <c r="J99" s="174" t="str">
        <f>E21</f>
        <v>AGORA s.r.o. Liberec</v>
      </c>
      <c r="K99" s="64"/>
      <c r="L99" s="62"/>
    </row>
    <row r="100" spans="2:65" s="1" customFormat="1" ht="14.45" customHeight="1">
      <c r="B100" s="42"/>
      <c r="C100" s="66" t="s">
        <v>35</v>
      </c>
      <c r="D100" s="64"/>
      <c r="E100" s="64"/>
      <c r="F100" s="174" t="str">
        <f>IF(E18="","",E18)</f>
        <v/>
      </c>
      <c r="G100" s="64"/>
      <c r="H100" s="64"/>
      <c r="I100" s="173"/>
      <c r="J100" s="64"/>
      <c r="K100" s="64"/>
      <c r="L100" s="62"/>
    </row>
    <row r="101" spans="2:65" s="1" customFormat="1" ht="10.35" customHeight="1">
      <c r="B101" s="42"/>
      <c r="C101" s="64"/>
      <c r="D101" s="64"/>
      <c r="E101" s="64"/>
      <c r="F101" s="64"/>
      <c r="G101" s="64"/>
      <c r="H101" s="64"/>
      <c r="I101" s="173"/>
      <c r="J101" s="64"/>
      <c r="K101" s="64"/>
      <c r="L101" s="62"/>
    </row>
    <row r="102" spans="2:65" s="10" customFormat="1" ht="29.25" customHeight="1">
      <c r="B102" s="176"/>
      <c r="C102" s="177" t="s">
        <v>195</v>
      </c>
      <c r="D102" s="178" t="s">
        <v>63</v>
      </c>
      <c r="E102" s="178" t="s">
        <v>59</v>
      </c>
      <c r="F102" s="178" t="s">
        <v>196</v>
      </c>
      <c r="G102" s="178" t="s">
        <v>197</v>
      </c>
      <c r="H102" s="178" t="s">
        <v>198</v>
      </c>
      <c r="I102" s="179" t="s">
        <v>199</v>
      </c>
      <c r="J102" s="178" t="s">
        <v>164</v>
      </c>
      <c r="K102" s="180" t="s">
        <v>200</v>
      </c>
      <c r="L102" s="181"/>
      <c r="M102" s="82" t="s">
        <v>201</v>
      </c>
      <c r="N102" s="83" t="s">
        <v>48</v>
      </c>
      <c r="O102" s="83" t="s">
        <v>202</v>
      </c>
      <c r="P102" s="83" t="s">
        <v>203</v>
      </c>
      <c r="Q102" s="83" t="s">
        <v>204</v>
      </c>
      <c r="R102" s="83" t="s">
        <v>205</v>
      </c>
      <c r="S102" s="83" t="s">
        <v>206</v>
      </c>
      <c r="T102" s="84" t="s">
        <v>207</v>
      </c>
    </row>
    <row r="103" spans="2:65" s="1" customFormat="1" ht="29.25" customHeight="1">
      <c r="B103" s="42"/>
      <c r="C103" s="88" t="s">
        <v>165</v>
      </c>
      <c r="D103" s="64"/>
      <c r="E103" s="64"/>
      <c r="F103" s="64"/>
      <c r="G103" s="64"/>
      <c r="H103" s="64"/>
      <c r="I103" s="173"/>
      <c r="J103" s="182">
        <f>BK103</f>
        <v>5419519.1800000006</v>
      </c>
      <c r="K103" s="64"/>
      <c r="L103" s="62"/>
      <c r="M103" s="85"/>
      <c r="N103" s="86"/>
      <c r="O103" s="86"/>
      <c r="P103" s="183">
        <f>P104+P512</f>
        <v>0</v>
      </c>
      <c r="Q103" s="86"/>
      <c r="R103" s="183">
        <f>R104+R512</f>
        <v>138.24520150999999</v>
      </c>
      <c r="S103" s="86"/>
      <c r="T103" s="184">
        <f>T104+T512</f>
        <v>146.25105329999997</v>
      </c>
      <c r="AT103" s="25" t="s">
        <v>77</v>
      </c>
      <c r="AU103" s="25" t="s">
        <v>166</v>
      </c>
      <c r="BK103" s="185">
        <f>BK104+BK512</f>
        <v>5419519.1800000006</v>
      </c>
    </row>
    <row r="104" spans="2:65" s="11" customFormat="1" ht="37.35" customHeight="1">
      <c r="B104" s="186"/>
      <c r="C104" s="187"/>
      <c r="D104" s="188" t="s">
        <v>77</v>
      </c>
      <c r="E104" s="189" t="s">
        <v>208</v>
      </c>
      <c r="F104" s="189" t="s">
        <v>209</v>
      </c>
      <c r="G104" s="187"/>
      <c r="H104" s="187"/>
      <c r="I104" s="190"/>
      <c r="J104" s="191">
        <f>BK104</f>
        <v>2783038.1100000003</v>
      </c>
      <c r="K104" s="187"/>
      <c r="L104" s="192"/>
      <c r="M104" s="193"/>
      <c r="N104" s="194"/>
      <c r="O104" s="194"/>
      <c r="P104" s="195">
        <f>P105+P130+P184+P198+P207+P382+P497+P509</f>
        <v>0</v>
      </c>
      <c r="Q104" s="194"/>
      <c r="R104" s="195">
        <f>R105+R130+R184+R198+R207+R382+R497+R509</f>
        <v>116.77089622999998</v>
      </c>
      <c r="S104" s="194"/>
      <c r="T104" s="196">
        <f>T105+T130+T184+T198+T207+T382+T497+T509</f>
        <v>139.34321329999997</v>
      </c>
      <c r="AR104" s="197" t="s">
        <v>83</v>
      </c>
      <c r="AT104" s="198" t="s">
        <v>77</v>
      </c>
      <c r="AU104" s="198" t="s">
        <v>78</v>
      </c>
      <c r="AY104" s="197" t="s">
        <v>210</v>
      </c>
      <c r="BK104" s="199">
        <f>BK105+BK130+BK184+BK198+BK207+BK382+BK497+BK509</f>
        <v>2783038.1100000003</v>
      </c>
    </row>
    <row r="105" spans="2:65" s="11" customFormat="1" ht="19.899999999999999" customHeight="1">
      <c r="B105" s="186"/>
      <c r="C105" s="187"/>
      <c r="D105" s="188" t="s">
        <v>77</v>
      </c>
      <c r="E105" s="200" t="s">
        <v>83</v>
      </c>
      <c r="F105" s="200" t="s">
        <v>211</v>
      </c>
      <c r="G105" s="187"/>
      <c r="H105" s="187"/>
      <c r="I105" s="190"/>
      <c r="J105" s="201">
        <f>BK105</f>
        <v>52764.21</v>
      </c>
      <c r="K105" s="187"/>
      <c r="L105" s="192"/>
      <c r="M105" s="193"/>
      <c r="N105" s="194"/>
      <c r="O105" s="194"/>
      <c r="P105" s="195">
        <f>SUM(P106:P129)</f>
        <v>0</v>
      </c>
      <c r="Q105" s="194"/>
      <c r="R105" s="195">
        <f>SUM(R106:R129)</f>
        <v>0</v>
      </c>
      <c r="S105" s="194"/>
      <c r="T105" s="196">
        <f>SUM(T106:T129)</f>
        <v>5.5998000000000001</v>
      </c>
      <c r="AR105" s="197" t="s">
        <v>83</v>
      </c>
      <c r="AT105" s="198" t="s">
        <v>77</v>
      </c>
      <c r="AU105" s="198" t="s">
        <v>83</v>
      </c>
      <c r="AY105" s="197" t="s">
        <v>210</v>
      </c>
      <c r="BK105" s="199">
        <f>SUM(BK106:BK129)</f>
        <v>52764.21</v>
      </c>
    </row>
    <row r="106" spans="2:65" s="1" customFormat="1" ht="51" customHeight="1">
      <c r="B106" s="42"/>
      <c r="C106" s="202" t="s">
        <v>83</v>
      </c>
      <c r="D106" s="202" t="s">
        <v>212</v>
      </c>
      <c r="E106" s="203" t="s">
        <v>213</v>
      </c>
      <c r="F106" s="204" t="s">
        <v>214</v>
      </c>
      <c r="G106" s="205" t="s">
        <v>215</v>
      </c>
      <c r="H106" s="206">
        <v>21.96</v>
      </c>
      <c r="I106" s="207">
        <v>52.7</v>
      </c>
      <c r="J106" s="208">
        <f>ROUND(I106*H106,2)</f>
        <v>1157.29</v>
      </c>
      <c r="K106" s="204" t="s">
        <v>216</v>
      </c>
      <c r="L106" s="62"/>
      <c r="M106" s="209" t="s">
        <v>24</v>
      </c>
      <c r="N106" s="210" t="s">
        <v>50</v>
      </c>
      <c r="O106" s="43"/>
      <c r="P106" s="211">
        <f>O106*H106</f>
        <v>0</v>
      </c>
      <c r="Q106" s="211">
        <v>0</v>
      </c>
      <c r="R106" s="211">
        <f>Q106*H106</f>
        <v>0</v>
      </c>
      <c r="S106" s="211">
        <v>0.255</v>
      </c>
      <c r="T106" s="212">
        <f>S106*H106</f>
        <v>5.5998000000000001</v>
      </c>
      <c r="AR106" s="25" t="s">
        <v>93</v>
      </c>
      <c r="AT106" s="25" t="s">
        <v>212</v>
      </c>
      <c r="AU106" s="25" t="s">
        <v>87</v>
      </c>
      <c r="AY106" s="25" t="s">
        <v>210</v>
      </c>
      <c r="BE106" s="213">
        <f>IF(N106="základní",J106,0)</f>
        <v>0</v>
      </c>
      <c r="BF106" s="213">
        <f>IF(N106="snížená",J106,0)</f>
        <v>1157.29</v>
      </c>
      <c r="BG106" s="213">
        <f>IF(N106="zákl. přenesená",J106,0)</f>
        <v>0</v>
      </c>
      <c r="BH106" s="213">
        <f>IF(N106="sníž. přenesená",J106,0)</f>
        <v>0</v>
      </c>
      <c r="BI106" s="213">
        <f>IF(N106="nulová",J106,0)</f>
        <v>0</v>
      </c>
      <c r="BJ106" s="25" t="s">
        <v>87</v>
      </c>
      <c r="BK106" s="213">
        <f>ROUND(I106*H106,2)</f>
        <v>1157.29</v>
      </c>
      <c r="BL106" s="25" t="s">
        <v>93</v>
      </c>
      <c r="BM106" s="25" t="s">
        <v>217</v>
      </c>
    </row>
    <row r="107" spans="2:65" s="1" customFormat="1" ht="189">
      <c r="B107" s="42"/>
      <c r="C107" s="64"/>
      <c r="D107" s="214" t="s">
        <v>218</v>
      </c>
      <c r="E107" s="64"/>
      <c r="F107" s="215" t="s">
        <v>219</v>
      </c>
      <c r="G107" s="64"/>
      <c r="H107" s="64"/>
      <c r="I107" s="173"/>
      <c r="J107" s="64"/>
      <c r="K107" s="64"/>
      <c r="L107" s="62"/>
      <c r="M107" s="216"/>
      <c r="N107" s="43"/>
      <c r="O107" s="43"/>
      <c r="P107" s="43"/>
      <c r="Q107" s="43"/>
      <c r="R107" s="43"/>
      <c r="S107" s="43"/>
      <c r="T107" s="79"/>
      <c r="AT107" s="25" t="s">
        <v>218</v>
      </c>
      <c r="AU107" s="25" t="s">
        <v>87</v>
      </c>
    </row>
    <row r="108" spans="2:65" s="12" customFormat="1">
      <c r="B108" s="217"/>
      <c r="C108" s="218"/>
      <c r="D108" s="214" t="s">
        <v>220</v>
      </c>
      <c r="E108" s="219" t="s">
        <v>24</v>
      </c>
      <c r="F108" s="220" t="s">
        <v>221</v>
      </c>
      <c r="G108" s="218"/>
      <c r="H108" s="221">
        <v>21.96</v>
      </c>
      <c r="I108" s="222"/>
      <c r="J108" s="218"/>
      <c r="K108" s="218"/>
      <c r="L108" s="223"/>
      <c r="M108" s="224"/>
      <c r="N108" s="225"/>
      <c r="O108" s="225"/>
      <c r="P108" s="225"/>
      <c r="Q108" s="225"/>
      <c r="R108" s="225"/>
      <c r="S108" s="225"/>
      <c r="T108" s="226"/>
      <c r="AT108" s="227" t="s">
        <v>220</v>
      </c>
      <c r="AU108" s="227" t="s">
        <v>87</v>
      </c>
      <c r="AV108" s="12" t="s">
        <v>87</v>
      </c>
      <c r="AW108" s="12" t="s">
        <v>41</v>
      </c>
      <c r="AX108" s="12" t="s">
        <v>83</v>
      </c>
      <c r="AY108" s="227" t="s">
        <v>210</v>
      </c>
    </row>
    <row r="109" spans="2:65" s="1" customFormat="1" ht="38.25" customHeight="1">
      <c r="B109" s="42"/>
      <c r="C109" s="202" t="s">
        <v>87</v>
      </c>
      <c r="D109" s="202" t="s">
        <v>212</v>
      </c>
      <c r="E109" s="203" t="s">
        <v>222</v>
      </c>
      <c r="F109" s="204" t="s">
        <v>223</v>
      </c>
      <c r="G109" s="205" t="s">
        <v>224</v>
      </c>
      <c r="H109" s="206">
        <v>14.125999999999999</v>
      </c>
      <c r="I109" s="207">
        <v>783</v>
      </c>
      <c r="J109" s="208">
        <f>ROUND(I109*H109,2)</f>
        <v>11060.66</v>
      </c>
      <c r="K109" s="204" t="s">
        <v>216</v>
      </c>
      <c r="L109" s="62"/>
      <c r="M109" s="209" t="s">
        <v>24</v>
      </c>
      <c r="N109" s="210" t="s">
        <v>50</v>
      </c>
      <c r="O109" s="43"/>
      <c r="P109" s="211">
        <f>O109*H109</f>
        <v>0</v>
      </c>
      <c r="Q109" s="211">
        <v>0</v>
      </c>
      <c r="R109" s="211">
        <f>Q109*H109</f>
        <v>0</v>
      </c>
      <c r="S109" s="211">
        <v>0</v>
      </c>
      <c r="T109" s="212">
        <f>S109*H109</f>
        <v>0</v>
      </c>
      <c r="AR109" s="25" t="s">
        <v>93</v>
      </c>
      <c r="AT109" s="25" t="s">
        <v>212</v>
      </c>
      <c r="AU109" s="25" t="s">
        <v>87</v>
      </c>
      <c r="AY109" s="25" t="s">
        <v>210</v>
      </c>
      <c r="BE109" s="213">
        <f>IF(N109="základní",J109,0)</f>
        <v>0</v>
      </c>
      <c r="BF109" s="213">
        <f>IF(N109="snížená",J109,0)</f>
        <v>11060.66</v>
      </c>
      <c r="BG109" s="213">
        <f>IF(N109="zákl. přenesená",J109,0)</f>
        <v>0</v>
      </c>
      <c r="BH109" s="213">
        <f>IF(N109="sníž. přenesená",J109,0)</f>
        <v>0</v>
      </c>
      <c r="BI109" s="213">
        <f>IF(N109="nulová",J109,0)</f>
        <v>0</v>
      </c>
      <c r="BJ109" s="25" t="s">
        <v>87</v>
      </c>
      <c r="BK109" s="213">
        <f>ROUND(I109*H109,2)</f>
        <v>11060.66</v>
      </c>
      <c r="BL109" s="25" t="s">
        <v>93</v>
      </c>
      <c r="BM109" s="25" t="s">
        <v>225</v>
      </c>
    </row>
    <row r="110" spans="2:65" s="1" customFormat="1" ht="54">
      <c r="B110" s="42"/>
      <c r="C110" s="64"/>
      <c r="D110" s="214" t="s">
        <v>218</v>
      </c>
      <c r="E110" s="64"/>
      <c r="F110" s="215" t="s">
        <v>226</v>
      </c>
      <c r="G110" s="64"/>
      <c r="H110" s="64"/>
      <c r="I110" s="173"/>
      <c r="J110" s="64"/>
      <c r="K110" s="64"/>
      <c r="L110" s="62"/>
      <c r="M110" s="216"/>
      <c r="N110" s="43"/>
      <c r="O110" s="43"/>
      <c r="P110" s="43"/>
      <c r="Q110" s="43"/>
      <c r="R110" s="43"/>
      <c r="S110" s="43"/>
      <c r="T110" s="79"/>
      <c r="AT110" s="25" t="s">
        <v>218</v>
      </c>
      <c r="AU110" s="25" t="s">
        <v>87</v>
      </c>
    </row>
    <row r="111" spans="2:65" s="12" customFormat="1">
      <c r="B111" s="217"/>
      <c r="C111" s="218"/>
      <c r="D111" s="214" t="s">
        <v>220</v>
      </c>
      <c r="E111" s="219" t="s">
        <v>24</v>
      </c>
      <c r="F111" s="220" t="s">
        <v>227</v>
      </c>
      <c r="G111" s="218"/>
      <c r="H111" s="221">
        <v>14.125999999999999</v>
      </c>
      <c r="I111" s="222"/>
      <c r="J111" s="218"/>
      <c r="K111" s="218"/>
      <c r="L111" s="223"/>
      <c r="M111" s="224"/>
      <c r="N111" s="225"/>
      <c r="O111" s="225"/>
      <c r="P111" s="225"/>
      <c r="Q111" s="225"/>
      <c r="R111" s="225"/>
      <c r="S111" s="225"/>
      <c r="T111" s="226"/>
      <c r="AT111" s="227" t="s">
        <v>220</v>
      </c>
      <c r="AU111" s="227" t="s">
        <v>87</v>
      </c>
      <c r="AV111" s="12" t="s">
        <v>87</v>
      </c>
      <c r="AW111" s="12" t="s">
        <v>41</v>
      </c>
      <c r="AX111" s="12" t="s">
        <v>83</v>
      </c>
      <c r="AY111" s="227" t="s">
        <v>210</v>
      </c>
    </row>
    <row r="112" spans="2:65" s="1" customFormat="1" ht="25.5" customHeight="1">
      <c r="B112" s="42"/>
      <c r="C112" s="202" t="s">
        <v>90</v>
      </c>
      <c r="D112" s="202" t="s">
        <v>212</v>
      </c>
      <c r="E112" s="203" t="s">
        <v>228</v>
      </c>
      <c r="F112" s="204" t="s">
        <v>229</v>
      </c>
      <c r="G112" s="205" t="s">
        <v>224</v>
      </c>
      <c r="H112" s="206">
        <v>15.477</v>
      </c>
      <c r="I112" s="207">
        <v>1910</v>
      </c>
      <c r="J112" s="208">
        <f>ROUND(I112*H112,2)</f>
        <v>29561.07</v>
      </c>
      <c r="K112" s="204" t="s">
        <v>216</v>
      </c>
      <c r="L112" s="62"/>
      <c r="M112" s="209" t="s">
        <v>24</v>
      </c>
      <c r="N112" s="210" t="s">
        <v>50</v>
      </c>
      <c r="O112" s="43"/>
      <c r="P112" s="211">
        <f>O112*H112</f>
        <v>0</v>
      </c>
      <c r="Q112" s="211">
        <v>0</v>
      </c>
      <c r="R112" s="211">
        <f>Q112*H112</f>
        <v>0</v>
      </c>
      <c r="S112" s="211">
        <v>0</v>
      </c>
      <c r="T112" s="212">
        <f>S112*H112</f>
        <v>0</v>
      </c>
      <c r="AR112" s="25" t="s">
        <v>93</v>
      </c>
      <c r="AT112" s="25" t="s">
        <v>212</v>
      </c>
      <c r="AU112" s="25" t="s">
        <v>87</v>
      </c>
      <c r="AY112" s="25" t="s">
        <v>210</v>
      </c>
      <c r="BE112" s="213">
        <f>IF(N112="základní",J112,0)</f>
        <v>0</v>
      </c>
      <c r="BF112" s="213">
        <f>IF(N112="snížená",J112,0)</f>
        <v>29561.07</v>
      </c>
      <c r="BG112" s="213">
        <f>IF(N112="zákl. přenesená",J112,0)</f>
        <v>0</v>
      </c>
      <c r="BH112" s="213">
        <f>IF(N112="sníž. přenesená",J112,0)</f>
        <v>0</v>
      </c>
      <c r="BI112" s="213">
        <f>IF(N112="nulová",J112,0)</f>
        <v>0</v>
      </c>
      <c r="BJ112" s="25" t="s">
        <v>87</v>
      </c>
      <c r="BK112" s="213">
        <f>ROUND(I112*H112,2)</f>
        <v>29561.07</v>
      </c>
      <c r="BL112" s="25" t="s">
        <v>93</v>
      </c>
      <c r="BM112" s="25" t="s">
        <v>230</v>
      </c>
    </row>
    <row r="113" spans="2:65" s="1" customFormat="1" ht="40.5">
      <c r="B113" s="42"/>
      <c r="C113" s="64"/>
      <c r="D113" s="214" t="s">
        <v>218</v>
      </c>
      <c r="E113" s="64"/>
      <c r="F113" s="215" t="s">
        <v>231</v>
      </c>
      <c r="G113" s="64"/>
      <c r="H113" s="64"/>
      <c r="I113" s="173"/>
      <c r="J113" s="64"/>
      <c r="K113" s="64"/>
      <c r="L113" s="62"/>
      <c r="M113" s="216"/>
      <c r="N113" s="43"/>
      <c r="O113" s="43"/>
      <c r="P113" s="43"/>
      <c r="Q113" s="43"/>
      <c r="R113" s="43"/>
      <c r="S113" s="43"/>
      <c r="T113" s="79"/>
      <c r="AT113" s="25" t="s">
        <v>218</v>
      </c>
      <c r="AU113" s="25" t="s">
        <v>87</v>
      </c>
    </row>
    <row r="114" spans="2:65" s="12" customFormat="1" ht="40.5">
      <c r="B114" s="217"/>
      <c r="C114" s="218"/>
      <c r="D114" s="214" t="s">
        <v>220</v>
      </c>
      <c r="E114" s="219" t="s">
        <v>24</v>
      </c>
      <c r="F114" s="220" t="s">
        <v>232</v>
      </c>
      <c r="G114" s="218"/>
      <c r="H114" s="221">
        <v>14.23</v>
      </c>
      <c r="I114" s="222"/>
      <c r="J114" s="218"/>
      <c r="K114" s="218"/>
      <c r="L114" s="223"/>
      <c r="M114" s="224"/>
      <c r="N114" s="225"/>
      <c r="O114" s="225"/>
      <c r="P114" s="225"/>
      <c r="Q114" s="225"/>
      <c r="R114" s="225"/>
      <c r="S114" s="225"/>
      <c r="T114" s="226"/>
      <c r="AT114" s="227" t="s">
        <v>220</v>
      </c>
      <c r="AU114" s="227" t="s">
        <v>87</v>
      </c>
      <c r="AV114" s="12" t="s">
        <v>87</v>
      </c>
      <c r="AW114" s="12" t="s">
        <v>41</v>
      </c>
      <c r="AX114" s="12" t="s">
        <v>78</v>
      </c>
      <c r="AY114" s="227" t="s">
        <v>210</v>
      </c>
    </row>
    <row r="115" spans="2:65" s="12" customFormat="1">
      <c r="B115" s="217"/>
      <c r="C115" s="218"/>
      <c r="D115" s="214" t="s">
        <v>220</v>
      </c>
      <c r="E115" s="219" t="s">
        <v>24</v>
      </c>
      <c r="F115" s="220" t="s">
        <v>233</v>
      </c>
      <c r="G115" s="218"/>
      <c r="H115" s="221">
        <v>0.254</v>
      </c>
      <c r="I115" s="222"/>
      <c r="J115" s="218"/>
      <c r="K115" s="218"/>
      <c r="L115" s="223"/>
      <c r="M115" s="224"/>
      <c r="N115" s="225"/>
      <c r="O115" s="225"/>
      <c r="P115" s="225"/>
      <c r="Q115" s="225"/>
      <c r="R115" s="225"/>
      <c r="S115" s="225"/>
      <c r="T115" s="226"/>
      <c r="AT115" s="227" t="s">
        <v>220</v>
      </c>
      <c r="AU115" s="227" t="s">
        <v>87</v>
      </c>
      <c r="AV115" s="12" t="s">
        <v>87</v>
      </c>
      <c r="AW115" s="12" t="s">
        <v>41</v>
      </c>
      <c r="AX115" s="12" t="s">
        <v>78</v>
      </c>
      <c r="AY115" s="227" t="s">
        <v>210</v>
      </c>
    </row>
    <row r="116" spans="2:65" s="12" customFormat="1">
      <c r="B116" s="217"/>
      <c r="C116" s="218"/>
      <c r="D116" s="214" t="s">
        <v>220</v>
      </c>
      <c r="E116" s="219" t="s">
        <v>24</v>
      </c>
      <c r="F116" s="220" t="s">
        <v>234</v>
      </c>
      <c r="G116" s="218"/>
      <c r="H116" s="221">
        <v>0.99299999999999999</v>
      </c>
      <c r="I116" s="222"/>
      <c r="J116" s="218"/>
      <c r="K116" s="218"/>
      <c r="L116" s="223"/>
      <c r="M116" s="224"/>
      <c r="N116" s="225"/>
      <c r="O116" s="225"/>
      <c r="P116" s="225"/>
      <c r="Q116" s="225"/>
      <c r="R116" s="225"/>
      <c r="S116" s="225"/>
      <c r="T116" s="226"/>
      <c r="AT116" s="227" t="s">
        <v>220</v>
      </c>
      <c r="AU116" s="227" t="s">
        <v>87</v>
      </c>
      <c r="AV116" s="12" t="s">
        <v>87</v>
      </c>
      <c r="AW116" s="12" t="s">
        <v>41</v>
      </c>
      <c r="AX116" s="12" t="s">
        <v>78</v>
      </c>
      <c r="AY116" s="227" t="s">
        <v>210</v>
      </c>
    </row>
    <row r="117" spans="2:65" s="13" customFormat="1">
      <c r="B117" s="228"/>
      <c r="C117" s="229"/>
      <c r="D117" s="214" t="s">
        <v>220</v>
      </c>
      <c r="E117" s="230" t="s">
        <v>24</v>
      </c>
      <c r="F117" s="231" t="s">
        <v>235</v>
      </c>
      <c r="G117" s="229"/>
      <c r="H117" s="232">
        <v>15.477</v>
      </c>
      <c r="I117" s="233"/>
      <c r="J117" s="229"/>
      <c r="K117" s="229"/>
      <c r="L117" s="234"/>
      <c r="M117" s="235"/>
      <c r="N117" s="236"/>
      <c r="O117" s="236"/>
      <c r="P117" s="236"/>
      <c r="Q117" s="236"/>
      <c r="R117" s="236"/>
      <c r="S117" s="236"/>
      <c r="T117" s="237"/>
      <c r="AT117" s="238" t="s">
        <v>220</v>
      </c>
      <c r="AU117" s="238" t="s">
        <v>87</v>
      </c>
      <c r="AV117" s="13" t="s">
        <v>93</v>
      </c>
      <c r="AW117" s="13" t="s">
        <v>41</v>
      </c>
      <c r="AX117" s="13" t="s">
        <v>83</v>
      </c>
      <c r="AY117" s="238" t="s">
        <v>210</v>
      </c>
    </row>
    <row r="118" spans="2:65" s="1" customFormat="1" ht="38.25" customHeight="1">
      <c r="B118" s="42"/>
      <c r="C118" s="202" t="s">
        <v>93</v>
      </c>
      <c r="D118" s="202" t="s">
        <v>212</v>
      </c>
      <c r="E118" s="203" t="s">
        <v>236</v>
      </c>
      <c r="F118" s="204" t="s">
        <v>237</v>
      </c>
      <c r="G118" s="205" t="s">
        <v>224</v>
      </c>
      <c r="H118" s="206">
        <v>15.477</v>
      </c>
      <c r="I118" s="207">
        <v>143</v>
      </c>
      <c r="J118" s="208">
        <f>ROUND(I118*H118,2)</f>
        <v>2213.21</v>
      </c>
      <c r="K118" s="204" t="s">
        <v>216</v>
      </c>
      <c r="L118" s="62"/>
      <c r="M118" s="209" t="s">
        <v>24</v>
      </c>
      <c r="N118" s="210" t="s">
        <v>50</v>
      </c>
      <c r="O118" s="43"/>
      <c r="P118" s="211">
        <f>O118*H118</f>
        <v>0</v>
      </c>
      <c r="Q118" s="211">
        <v>0</v>
      </c>
      <c r="R118" s="211">
        <f>Q118*H118</f>
        <v>0</v>
      </c>
      <c r="S118" s="211">
        <v>0</v>
      </c>
      <c r="T118" s="212">
        <f>S118*H118</f>
        <v>0</v>
      </c>
      <c r="AR118" s="25" t="s">
        <v>93</v>
      </c>
      <c r="AT118" s="25" t="s">
        <v>212</v>
      </c>
      <c r="AU118" s="25" t="s">
        <v>87</v>
      </c>
      <c r="AY118" s="25" t="s">
        <v>210</v>
      </c>
      <c r="BE118" s="213">
        <f>IF(N118="základní",J118,0)</f>
        <v>0</v>
      </c>
      <c r="BF118" s="213">
        <f>IF(N118="snížená",J118,0)</f>
        <v>2213.21</v>
      </c>
      <c r="BG118" s="213">
        <f>IF(N118="zákl. přenesená",J118,0)</f>
        <v>0</v>
      </c>
      <c r="BH118" s="213">
        <f>IF(N118="sníž. přenesená",J118,0)</f>
        <v>0</v>
      </c>
      <c r="BI118" s="213">
        <f>IF(N118="nulová",J118,0)</f>
        <v>0</v>
      </c>
      <c r="BJ118" s="25" t="s">
        <v>87</v>
      </c>
      <c r="BK118" s="213">
        <f>ROUND(I118*H118,2)</f>
        <v>2213.21</v>
      </c>
      <c r="BL118" s="25" t="s">
        <v>93</v>
      </c>
      <c r="BM118" s="25" t="s">
        <v>238</v>
      </c>
    </row>
    <row r="119" spans="2:65" s="1" customFormat="1" ht="189">
      <c r="B119" s="42"/>
      <c r="C119" s="64"/>
      <c r="D119" s="214" t="s">
        <v>218</v>
      </c>
      <c r="E119" s="64"/>
      <c r="F119" s="215" t="s">
        <v>239</v>
      </c>
      <c r="G119" s="64"/>
      <c r="H119" s="64"/>
      <c r="I119" s="173"/>
      <c r="J119" s="64"/>
      <c r="K119" s="64"/>
      <c r="L119" s="62"/>
      <c r="M119" s="216"/>
      <c r="N119" s="43"/>
      <c r="O119" s="43"/>
      <c r="P119" s="43"/>
      <c r="Q119" s="43"/>
      <c r="R119" s="43"/>
      <c r="S119" s="43"/>
      <c r="T119" s="79"/>
      <c r="AT119" s="25" t="s">
        <v>218</v>
      </c>
      <c r="AU119" s="25" t="s">
        <v>87</v>
      </c>
    </row>
    <row r="120" spans="2:65" s="12" customFormat="1">
      <c r="B120" s="217"/>
      <c r="C120" s="218"/>
      <c r="D120" s="214" t="s">
        <v>220</v>
      </c>
      <c r="E120" s="219" t="s">
        <v>24</v>
      </c>
      <c r="F120" s="220" t="s">
        <v>240</v>
      </c>
      <c r="G120" s="218"/>
      <c r="H120" s="221">
        <v>15.477</v>
      </c>
      <c r="I120" s="222"/>
      <c r="J120" s="218"/>
      <c r="K120" s="218"/>
      <c r="L120" s="223"/>
      <c r="M120" s="224"/>
      <c r="N120" s="225"/>
      <c r="O120" s="225"/>
      <c r="P120" s="225"/>
      <c r="Q120" s="225"/>
      <c r="R120" s="225"/>
      <c r="S120" s="225"/>
      <c r="T120" s="226"/>
      <c r="AT120" s="227" t="s">
        <v>220</v>
      </c>
      <c r="AU120" s="227" t="s">
        <v>87</v>
      </c>
      <c r="AV120" s="12" t="s">
        <v>87</v>
      </c>
      <c r="AW120" s="12" t="s">
        <v>41</v>
      </c>
      <c r="AX120" s="12" t="s">
        <v>83</v>
      </c>
      <c r="AY120" s="227" t="s">
        <v>210</v>
      </c>
    </row>
    <row r="121" spans="2:65" s="1" customFormat="1" ht="16.5" customHeight="1">
      <c r="B121" s="42"/>
      <c r="C121" s="202" t="s">
        <v>96</v>
      </c>
      <c r="D121" s="202" t="s">
        <v>212</v>
      </c>
      <c r="E121" s="203" t="s">
        <v>241</v>
      </c>
      <c r="F121" s="204" t="s">
        <v>242</v>
      </c>
      <c r="G121" s="205" t="s">
        <v>224</v>
      </c>
      <c r="H121" s="206">
        <v>15.477</v>
      </c>
      <c r="I121" s="207">
        <v>15.1</v>
      </c>
      <c r="J121" s="208">
        <f>ROUND(I121*H121,2)</f>
        <v>233.7</v>
      </c>
      <c r="K121" s="204" t="s">
        <v>216</v>
      </c>
      <c r="L121" s="62"/>
      <c r="M121" s="209" t="s">
        <v>24</v>
      </c>
      <c r="N121" s="210" t="s">
        <v>50</v>
      </c>
      <c r="O121" s="43"/>
      <c r="P121" s="211">
        <f>O121*H121</f>
        <v>0</v>
      </c>
      <c r="Q121" s="211">
        <v>0</v>
      </c>
      <c r="R121" s="211">
        <f>Q121*H121</f>
        <v>0</v>
      </c>
      <c r="S121" s="211">
        <v>0</v>
      </c>
      <c r="T121" s="212">
        <f>S121*H121</f>
        <v>0</v>
      </c>
      <c r="AR121" s="25" t="s">
        <v>93</v>
      </c>
      <c r="AT121" s="25" t="s">
        <v>212</v>
      </c>
      <c r="AU121" s="25" t="s">
        <v>87</v>
      </c>
      <c r="AY121" s="25" t="s">
        <v>210</v>
      </c>
      <c r="BE121" s="213">
        <f>IF(N121="základní",J121,0)</f>
        <v>0</v>
      </c>
      <c r="BF121" s="213">
        <f>IF(N121="snížená",J121,0)</f>
        <v>233.7</v>
      </c>
      <c r="BG121" s="213">
        <f>IF(N121="zákl. přenesená",J121,0)</f>
        <v>0</v>
      </c>
      <c r="BH121" s="213">
        <f>IF(N121="sníž. přenesená",J121,0)</f>
        <v>0</v>
      </c>
      <c r="BI121" s="213">
        <f>IF(N121="nulová",J121,0)</f>
        <v>0</v>
      </c>
      <c r="BJ121" s="25" t="s">
        <v>87</v>
      </c>
      <c r="BK121" s="213">
        <f>ROUND(I121*H121,2)</f>
        <v>233.7</v>
      </c>
      <c r="BL121" s="25" t="s">
        <v>93</v>
      </c>
      <c r="BM121" s="25" t="s">
        <v>243</v>
      </c>
    </row>
    <row r="122" spans="2:65" s="1" customFormat="1" ht="297">
      <c r="B122" s="42"/>
      <c r="C122" s="64"/>
      <c r="D122" s="214" t="s">
        <v>218</v>
      </c>
      <c r="E122" s="64"/>
      <c r="F122" s="215" t="s">
        <v>244</v>
      </c>
      <c r="G122" s="64"/>
      <c r="H122" s="64"/>
      <c r="I122" s="173"/>
      <c r="J122" s="64"/>
      <c r="K122" s="64"/>
      <c r="L122" s="62"/>
      <c r="M122" s="216"/>
      <c r="N122" s="43"/>
      <c r="O122" s="43"/>
      <c r="P122" s="43"/>
      <c r="Q122" s="43"/>
      <c r="R122" s="43"/>
      <c r="S122" s="43"/>
      <c r="T122" s="79"/>
      <c r="AT122" s="25" t="s">
        <v>218</v>
      </c>
      <c r="AU122" s="25" t="s">
        <v>87</v>
      </c>
    </row>
    <row r="123" spans="2:65" s="12" customFormat="1">
      <c r="B123" s="217"/>
      <c r="C123" s="218"/>
      <c r="D123" s="214" t="s">
        <v>220</v>
      </c>
      <c r="E123" s="219" t="s">
        <v>24</v>
      </c>
      <c r="F123" s="220" t="s">
        <v>245</v>
      </c>
      <c r="G123" s="218"/>
      <c r="H123" s="221">
        <v>15.477</v>
      </c>
      <c r="I123" s="222"/>
      <c r="J123" s="218"/>
      <c r="K123" s="218"/>
      <c r="L123" s="223"/>
      <c r="M123" s="224"/>
      <c r="N123" s="225"/>
      <c r="O123" s="225"/>
      <c r="P123" s="225"/>
      <c r="Q123" s="225"/>
      <c r="R123" s="225"/>
      <c r="S123" s="225"/>
      <c r="T123" s="226"/>
      <c r="AT123" s="227" t="s">
        <v>220</v>
      </c>
      <c r="AU123" s="227" t="s">
        <v>87</v>
      </c>
      <c r="AV123" s="12" t="s">
        <v>87</v>
      </c>
      <c r="AW123" s="12" t="s">
        <v>41</v>
      </c>
      <c r="AX123" s="12" t="s">
        <v>83</v>
      </c>
      <c r="AY123" s="227" t="s">
        <v>210</v>
      </c>
    </row>
    <row r="124" spans="2:65" s="1" customFormat="1" ht="16.5" customHeight="1">
      <c r="B124" s="42"/>
      <c r="C124" s="202" t="s">
        <v>99</v>
      </c>
      <c r="D124" s="202" t="s">
        <v>212</v>
      </c>
      <c r="E124" s="203" t="s">
        <v>246</v>
      </c>
      <c r="F124" s="204" t="s">
        <v>247</v>
      </c>
      <c r="G124" s="205" t="s">
        <v>248</v>
      </c>
      <c r="H124" s="206">
        <v>29.405999999999999</v>
      </c>
      <c r="I124" s="207">
        <v>250</v>
      </c>
      <c r="J124" s="208">
        <f>ROUND(I124*H124,2)</f>
        <v>7351.5</v>
      </c>
      <c r="K124" s="204" t="s">
        <v>216</v>
      </c>
      <c r="L124" s="62"/>
      <c r="M124" s="209" t="s">
        <v>24</v>
      </c>
      <c r="N124" s="210" t="s">
        <v>50</v>
      </c>
      <c r="O124" s="43"/>
      <c r="P124" s="211">
        <f>O124*H124</f>
        <v>0</v>
      </c>
      <c r="Q124" s="211">
        <v>0</v>
      </c>
      <c r="R124" s="211">
        <f>Q124*H124</f>
        <v>0</v>
      </c>
      <c r="S124" s="211">
        <v>0</v>
      </c>
      <c r="T124" s="212">
        <f>S124*H124</f>
        <v>0</v>
      </c>
      <c r="AR124" s="25" t="s">
        <v>93</v>
      </c>
      <c r="AT124" s="25" t="s">
        <v>212</v>
      </c>
      <c r="AU124" s="25" t="s">
        <v>87</v>
      </c>
      <c r="AY124" s="25" t="s">
        <v>210</v>
      </c>
      <c r="BE124" s="213">
        <f>IF(N124="základní",J124,0)</f>
        <v>0</v>
      </c>
      <c r="BF124" s="213">
        <f>IF(N124="snížená",J124,0)</f>
        <v>7351.5</v>
      </c>
      <c r="BG124" s="213">
        <f>IF(N124="zákl. přenesená",J124,0)</f>
        <v>0</v>
      </c>
      <c r="BH124" s="213">
        <f>IF(N124="sníž. přenesená",J124,0)</f>
        <v>0</v>
      </c>
      <c r="BI124" s="213">
        <f>IF(N124="nulová",J124,0)</f>
        <v>0</v>
      </c>
      <c r="BJ124" s="25" t="s">
        <v>87</v>
      </c>
      <c r="BK124" s="213">
        <f>ROUND(I124*H124,2)</f>
        <v>7351.5</v>
      </c>
      <c r="BL124" s="25" t="s">
        <v>93</v>
      </c>
      <c r="BM124" s="25" t="s">
        <v>249</v>
      </c>
    </row>
    <row r="125" spans="2:65" s="1" customFormat="1" ht="297">
      <c r="B125" s="42"/>
      <c r="C125" s="64"/>
      <c r="D125" s="214" t="s">
        <v>218</v>
      </c>
      <c r="E125" s="64"/>
      <c r="F125" s="215" t="s">
        <v>244</v>
      </c>
      <c r="G125" s="64"/>
      <c r="H125" s="64"/>
      <c r="I125" s="173"/>
      <c r="J125" s="64"/>
      <c r="K125" s="64"/>
      <c r="L125" s="62"/>
      <c r="M125" s="216"/>
      <c r="N125" s="43"/>
      <c r="O125" s="43"/>
      <c r="P125" s="43"/>
      <c r="Q125" s="43"/>
      <c r="R125" s="43"/>
      <c r="S125" s="43"/>
      <c r="T125" s="79"/>
      <c r="AT125" s="25" t="s">
        <v>218</v>
      </c>
      <c r="AU125" s="25" t="s">
        <v>87</v>
      </c>
    </row>
    <row r="126" spans="2:65" s="12" customFormat="1">
      <c r="B126" s="217"/>
      <c r="C126" s="218"/>
      <c r="D126" s="214" t="s">
        <v>220</v>
      </c>
      <c r="E126" s="219" t="s">
        <v>24</v>
      </c>
      <c r="F126" s="220" t="s">
        <v>250</v>
      </c>
      <c r="G126" s="218"/>
      <c r="H126" s="221">
        <v>29.405999999999999</v>
      </c>
      <c r="I126" s="222"/>
      <c r="J126" s="218"/>
      <c r="K126" s="218"/>
      <c r="L126" s="223"/>
      <c r="M126" s="224"/>
      <c r="N126" s="225"/>
      <c r="O126" s="225"/>
      <c r="P126" s="225"/>
      <c r="Q126" s="225"/>
      <c r="R126" s="225"/>
      <c r="S126" s="225"/>
      <c r="T126" s="226"/>
      <c r="AT126" s="227" t="s">
        <v>220</v>
      </c>
      <c r="AU126" s="227" t="s">
        <v>87</v>
      </c>
      <c r="AV126" s="12" t="s">
        <v>87</v>
      </c>
      <c r="AW126" s="12" t="s">
        <v>41</v>
      </c>
      <c r="AX126" s="12" t="s">
        <v>83</v>
      </c>
      <c r="AY126" s="227" t="s">
        <v>210</v>
      </c>
    </row>
    <row r="127" spans="2:65" s="1" customFormat="1" ht="25.5" customHeight="1">
      <c r="B127" s="42"/>
      <c r="C127" s="202" t="s">
        <v>102</v>
      </c>
      <c r="D127" s="202" t="s">
        <v>212</v>
      </c>
      <c r="E127" s="203" t="s">
        <v>251</v>
      </c>
      <c r="F127" s="204" t="s">
        <v>252</v>
      </c>
      <c r="G127" s="205" t="s">
        <v>224</v>
      </c>
      <c r="H127" s="206">
        <v>14.162000000000001</v>
      </c>
      <c r="I127" s="207">
        <v>83.8</v>
      </c>
      <c r="J127" s="208">
        <f>ROUND(I127*H127,2)</f>
        <v>1186.78</v>
      </c>
      <c r="K127" s="204" t="s">
        <v>216</v>
      </c>
      <c r="L127" s="62"/>
      <c r="M127" s="209" t="s">
        <v>24</v>
      </c>
      <c r="N127" s="210" t="s">
        <v>50</v>
      </c>
      <c r="O127" s="43"/>
      <c r="P127" s="211">
        <f>O127*H127</f>
        <v>0</v>
      </c>
      <c r="Q127" s="211">
        <v>0</v>
      </c>
      <c r="R127" s="211">
        <f>Q127*H127</f>
        <v>0</v>
      </c>
      <c r="S127" s="211">
        <v>0</v>
      </c>
      <c r="T127" s="212">
        <f>S127*H127</f>
        <v>0</v>
      </c>
      <c r="AR127" s="25" t="s">
        <v>93</v>
      </c>
      <c r="AT127" s="25" t="s">
        <v>212</v>
      </c>
      <c r="AU127" s="25" t="s">
        <v>87</v>
      </c>
      <c r="AY127" s="25" t="s">
        <v>210</v>
      </c>
      <c r="BE127" s="213">
        <f>IF(N127="základní",J127,0)</f>
        <v>0</v>
      </c>
      <c r="BF127" s="213">
        <f>IF(N127="snížená",J127,0)</f>
        <v>1186.78</v>
      </c>
      <c r="BG127" s="213">
        <f>IF(N127="zákl. přenesená",J127,0)</f>
        <v>0</v>
      </c>
      <c r="BH127" s="213">
        <f>IF(N127="sníž. přenesená",J127,0)</f>
        <v>0</v>
      </c>
      <c r="BI127" s="213">
        <f>IF(N127="nulová",J127,0)</f>
        <v>0</v>
      </c>
      <c r="BJ127" s="25" t="s">
        <v>87</v>
      </c>
      <c r="BK127" s="213">
        <f>ROUND(I127*H127,2)</f>
        <v>1186.78</v>
      </c>
      <c r="BL127" s="25" t="s">
        <v>93</v>
      </c>
      <c r="BM127" s="25" t="s">
        <v>253</v>
      </c>
    </row>
    <row r="128" spans="2:65" s="1" customFormat="1" ht="409.5">
      <c r="B128" s="42"/>
      <c r="C128" s="64"/>
      <c r="D128" s="214" t="s">
        <v>218</v>
      </c>
      <c r="E128" s="64"/>
      <c r="F128" s="215" t="s">
        <v>254</v>
      </c>
      <c r="G128" s="64"/>
      <c r="H128" s="64"/>
      <c r="I128" s="173"/>
      <c r="J128" s="64"/>
      <c r="K128" s="64"/>
      <c r="L128" s="62"/>
      <c r="M128" s="216"/>
      <c r="N128" s="43"/>
      <c r="O128" s="43"/>
      <c r="P128" s="43"/>
      <c r="Q128" s="43"/>
      <c r="R128" s="43"/>
      <c r="S128" s="43"/>
      <c r="T128" s="79"/>
      <c r="AT128" s="25" t="s">
        <v>218</v>
      </c>
      <c r="AU128" s="25" t="s">
        <v>87</v>
      </c>
    </row>
    <row r="129" spans="2:65" s="12" customFormat="1">
      <c r="B129" s="217"/>
      <c r="C129" s="218"/>
      <c r="D129" s="214" t="s">
        <v>220</v>
      </c>
      <c r="E129" s="219" t="s">
        <v>24</v>
      </c>
      <c r="F129" s="220" t="s">
        <v>255</v>
      </c>
      <c r="G129" s="218"/>
      <c r="H129" s="221">
        <v>14.162000000000001</v>
      </c>
      <c r="I129" s="222"/>
      <c r="J129" s="218"/>
      <c r="K129" s="218"/>
      <c r="L129" s="223"/>
      <c r="M129" s="224"/>
      <c r="N129" s="225"/>
      <c r="O129" s="225"/>
      <c r="P129" s="225"/>
      <c r="Q129" s="225"/>
      <c r="R129" s="225"/>
      <c r="S129" s="225"/>
      <c r="T129" s="226"/>
      <c r="AT129" s="227" t="s">
        <v>220</v>
      </c>
      <c r="AU129" s="227" t="s">
        <v>87</v>
      </c>
      <c r="AV129" s="12" t="s">
        <v>87</v>
      </c>
      <c r="AW129" s="12" t="s">
        <v>41</v>
      </c>
      <c r="AX129" s="12" t="s">
        <v>83</v>
      </c>
      <c r="AY129" s="227" t="s">
        <v>210</v>
      </c>
    </row>
    <row r="130" spans="2:65" s="11" customFormat="1" ht="29.85" customHeight="1">
      <c r="B130" s="186"/>
      <c r="C130" s="187"/>
      <c r="D130" s="188" t="s">
        <v>77</v>
      </c>
      <c r="E130" s="200" t="s">
        <v>90</v>
      </c>
      <c r="F130" s="200" t="s">
        <v>256</v>
      </c>
      <c r="G130" s="187"/>
      <c r="H130" s="187"/>
      <c r="I130" s="190"/>
      <c r="J130" s="201">
        <f>BK130</f>
        <v>305676.85000000009</v>
      </c>
      <c r="K130" s="187"/>
      <c r="L130" s="192"/>
      <c r="M130" s="193"/>
      <c r="N130" s="194"/>
      <c r="O130" s="194"/>
      <c r="P130" s="195">
        <f>SUM(P131:P183)</f>
        <v>0</v>
      </c>
      <c r="Q130" s="194"/>
      <c r="R130" s="195">
        <f>SUM(R131:R183)</f>
        <v>26.737834659999994</v>
      </c>
      <c r="S130" s="194"/>
      <c r="T130" s="196">
        <f>SUM(T131:T183)</f>
        <v>9.3530000000000002E-4</v>
      </c>
      <c r="AR130" s="197" t="s">
        <v>83</v>
      </c>
      <c r="AT130" s="198" t="s">
        <v>77</v>
      </c>
      <c r="AU130" s="198" t="s">
        <v>83</v>
      </c>
      <c r="AY130" s="197" t="s">
        <v>210</v>
      </c>
      <c r="BK130" s="199">
        <f>SUM(BK131:BK183)</f>
        <v>305676.85000000009</v>
      </c>
    </row>
    <row r="131" spans="2:65" s="1" customFormat="1" ht="25.5" customHeight="1">
      <c r="B131" s="42"/>
      <c r="C131" s="202" t="s">
        <v>119</v>
      </c>
      <c r="D131" s="202" t="s">
        <v>212</v>
      </c>
      <c r="E131" s="203" t="s">
        <v>257</v>
      </c>
      <c r="F131" s="204" t="s">
        <v>258</v>
      </c>
      <c r="G131" s="205" t="s">
        <v>224</v>
      </c>
      <c r="H131" s="206">
        <v>6.819</v>
      </c>
      <c r="I131" s="207">
        <v>4000</v>
      </c>
      <c r="J131" s="208">
        <f>ROUND(I131*H131,2)</f>
        <v>27276</v>
      </c>
      <c r="K131" s="204" t="s">
        <v>216</v>
      </c>
      <c r="L131" s="62"/>
      <c r="M131" s="209" t="s">
        <v>24</v>
      </c>
      <c r="N131" s="210" t="s">
        <v>50</v>
      </c>
      <c r="O131" s="43"/>
      <c r="P131" s="211">
        <f>O131*H131</f>
        <v>0</v>
      </c>
      <c r="Q131" s="211">
        <v>1.8774999999999999</v>
      </c>
      <c r="R131" s="211">
        <f>Q131*H131</f>
        <v>12.8026725</v>
      </c>
      <c r="S131" s="211">
        <v>0</v>
      </c>
      <c r="T131" s="212">
        <f>S131*H131</f>
        <v>0</v>
      </c>
      <c r="AR131" s="25" t="s">
        <v>93</v>
      </c>
      <c r="AT131" s="25" t="s">
        <v>212</v>
      </c>
      <c r="AU131" s="25" t="s">
        <v>87</v>
      </c>
      <c r="AY131" s="25" t="s">
        <v>210</v>
      </c>
      <c r="BE131" s="213">
        <f>IF(N131="základní",J131,0)</f>
        <v>0</v>
      </c>
      <c r="BF131" s="213">
        <f>IF(N131="snížená",J131,0)</f>
        <v>27276</v>
      </c>
      <c r="BG131" s="213">
        <f>IF(N131="zákl. přenesená",J131,0)</f>
        <v>0</v>
      </c>
      <c r="BH131" s="213">
        <f>IF(N131="sníž. přenesená",J131,0)</f>
        <v>0</v>
      </c>
      <c r="BI131" s="213">
        <f>IF(N131="nulová",J131,0)</f>
        <v>0</v>
      </c>
      <c r="BJ131" s="25" t="s">
        <v>87</v>
      </c>
      <c r="BK131" s="213">
        <f>ROUND(I131*H131,2)</f>
        <v>27276</v>
      </c>
      <c r="BL131" s="25" t="s">
        <v>93</v>
      </c>
      <c r="BM131" s="25" t="s">
        <v>259</v>
      </c>
    </row>
    <row r="132" spans="2:65" s="12" customFormat="1">
      <c r="B132" s="217"/>
      <c r="C132" s="218"/>
      <c r="D132" s="214" t="s">
        <v>220</v>
      </c>
      <c r="E132" s="219" t="s">
        <v>24</v>
      </c>
      <c r="F132" s="220" t="s">
        <v>260</v>
      </c>
      <c r="G132" s="218"/>
      <c r="H132" s="221">
        <v>3.218</v>
      </c>
      <c r="I132" s="222"/>
      <c r="J132" s="218"/>
      <c r="K132" s="218"/>
      <c r="L132" s="223"/>
      <c r="M132" s="224"/>
      <c r="N132" s="225"/>
      <c r="O132" s="225"/>
      <c r="P132" s="225"/>
      <c r="Q132" s="225"/>
      <c r="R132" s="225"/>
      <c r="S132" s="225"/>
      <c r="T132" s="226"/>
      <c r="AT132" s="227" t="s">
        <v>220</v>
      </c>
      <c r="AU132" s="227" t="s">
        <v>87</v>
      </c>
      <c r="AV132" s="12" t="s">
        <v>87</v>
      </c>
      <c r="AW132" s="12" t="s">
        <v>41</v>
      </c>
      <c r="AX132" s="12" t="s">
        <v>78</v>
      </c>
      <c r="AY132" s="227" t="s">
        <v>210</v>
      </c>
    </row>
    <row r="133" spans="2:65" s="12" customFormat="1">
      <c r="B133" s="217"/>
      <c r="C133" s="218"/>
      <c r="D133" s="214" t="s">
        <v>220</v>
      </c>
      <c r="E133" s="219" t="s">
        <v>24</v>
      </c>
      <c r="F133" s="220" t="s">
        <v>261</v>
      </c>
      <c r="G133" s="218"/>
      <c r="H133" s="221">
        <v>3.601</v>
      </c>
      <c r="I133" s="222"/>
      <c r="J133" s="218"/>
      <c r="K133" s="218"/>
      <c r="L133" s="223"/>
      <c r="M133" s="224"/>
      <c r="N133" s="225"/>
      <c r="O133" s="225"/>
      <c r="P133" s="225"/>
      <c r="Q133" s="225"/>
      <c r="R133" s="225"/>
      <c r="S133" s="225"/>
      <c r="T133" s="226"/>
      <c r="AT133" s="227" t="s">
        <v>220</v>
      </c>
      <c r="AU133" s="227" t="s">
        <v>87</v>
      </c>
      <c r="AV133" s="12" t="s">
        <v>87</v>
      </c>
      <c r="AW133" s="12" t="s">
        <v>41</v>
      </c>
      <c r="AX133" s="12" t="s">
        <v>78</v>
      </c>
      <c r="AY133" s="227" t="s">
        <v>210</v>
      </c>
    </row>
    <row r="134" spans="2:65" s="13" customFormat="1">
      <c r="B134" s="228"/>
      <c r="C134" s="229"/>
      <c r="D134" s="214" t="s">
        <v>220</v>
      </c>
      <c r="E134" s="230" t="s">
        <v>24</v>
      </c>
      <c r="F134" s="231" t="s">
        <v>235</v>
      </c>
      <c r="G134" s="229"/>
      <c r="H134" s="232">
        <v>6.819</v>
      </c>
      <c r="I134" s="233"/>
      <c r="J134" s="229"/>
      <c r="K134" s="229"/>
      <c r="L134" s="234"/>
      <c r="M134" s="235"/>
      <c r="N134" s="236"/>
      <c r="O134" s="236"/>
      <c r="P134" s="236"/>
      <c r="Q134" s="236"/>
      <c r="R134" s="236"/>
      <c r="S134" s="236"/>
      <c r="T134" s="237"/>
      <c r="AT134" s="238" t="s">
        <v>220</v>
      </c>
      <c r="AU134" s="238" t="s">
        <v>87</v>
      </c>
      <c r="AV134" s="13" t="s">
        <v>93</v>
      </c>
      <c r="AW134" s="13" t="s">
        <v>41</v>
      </c>
      <c r="AX134" s="13" t="s">
        <v>83</v>
      </c>
      <c r="AY134" s="238" t="s">
        <v>210</v>
      </c>
    </row>
    <row r="135" spans="2:65" s="1" customFormat="1" ht="25.5" customHeight="1">
      <c r="B135" s="42"/>
      <c r="C135" s="202" t="s">
        <v>122</v>
      </c>
      <c r="D135" s="202" t="s">
        <v>212</v>
      </c>
      <c r="E135" s="203" t="s">
        <v>262</v>
      </c>
      <c r="F135" s="204" t="s">
        <v>263</v>
      </c>
      <c r="G135" s="205" t="s">
        <v>224</v>
      </c>
      <c r="H135" s="206">
        <v>1.5</v>
      </c>
      <c r="I135" s="207">
        <v>10500</v>
      </c>
      <c r="J135" s="208">
        <f>ROUND(I135*H135,2)</f>
        <v>15750</v>
      </c>
      <c r="K135" s="204" t="s">
        <v>264</v>
      </c>
      <c r="L135" s="62"/>
      <c r="M135" s="209" t="s">
        <v>24</v>
      </c>
      <c r="N135" s="210" t="s">
        <v>50</v>
      </c>
      <c r="O135" s="43"/>
      <c r="P135" s="211">
        <f>O135*H135</f>
        <v>0</v>
      </c>
      <c r="Q135" s="211">
        <v>2.6720600000000001</v>
      </c>
      <c r="R135" s="211">
        <f>Q135*H135</f>
        <v>4.0080900000000002</v>
      </c>
      <c r="S135" s="211">
        <v>0</v>
      </c>
      <c r="T135" s="212">
        <f>S135*H135</f>
        <v>0</v>
      </c>
      <c r="AR135" s="25" t="s">
        <v>93</v>
      </c>
      <c r="AT135" s="25" t="s">
        <v>212</v>
      </c>
      <c r="AU135" s="25" t="s">
        <v>87</v>
      </c>
      <c r="AY135" s="25" t="s">
        <v>210</v>
      </c>
      <c r="BE135" s="213">
        <f>IF(N135="základní",J135,0)</f>
        <v>0</v>
      </c>
      <c r="BF135" s="213">
        <f>IF(N135="snížená",J135,0)</f>
        <v>15750</v>
      </c>
      <c r="BG135" s="213">
        <f>IF(N135="zákl. přenesená",J135,0)</f>
        <v>0</v>
      </c>
      <c r="BH135" s="213">
        <f>IF(N135="sníž. přenesená",J135,0)</f>
        <v>0</v>
      </c>
      <c r="BI135" s="213">
        <f>IF(N135="nulová",J135,0)</f>
        <v>0</v>
      </c>
      <c r="BJ135" s="25" t="s">
        <v>87</v>
      </c>
      <c r="BK135" s="213">
        <f>ROUND(I135*H135,2)</f>
        <v>15750</v>
      </c>
      <c r="BL135" s="25" t="s">
        <v>93</v>
      </c>
      <c r="BM135" s="25" t="s">
        <v>265</v>
      </c>
    </row>
    <row r="136" spans="2:65" s="12" customFormat="1">
      <c r="B136" s="217"/>
      <c r="C136" s="218"/>
      <c r="D136" s="214" t="s">
        <v>220</v>
      </c>
      <c r="E136" s="219" t="s">
        <v>24</v>
      </c>
      <c r="F136" s="220" t="s">
        <v>266</v>
      </c>
      <c r="G136" s="218"/>
      <c r="H136" s="221">
        <v>1.5</v>
      </c>
      <c r="I136" s="222"/>
      <c r="J136" s="218"/>
      <c r="K136" s="218"/>
      <c r="L136" s="223"/>
      <c r="M136" s="224"/>
      <c r="N136" s="225"/>
      <c r="O136" s="225"/>
      <c r="P136" s="225"/>
      <c r="Q136" s="225"/>
      <c r="R136" s="225"/>
      <c r="S136" s="225"/>
      <c r="T136" s="226"/>
      <c r="AT136" s="227" t="s">
        <v>220</v>
      </c>
      <c r="AU136" s="227" t="s">
        <v>87</v>
      </c>
      <c r="AV136" s="12" t="s">
        <v>87</v>
      </c>
      <c r="AW136" s="12" t="s">
        <v>41</v>
      </c>
      <c r="AX136" s="12" t="s">
        <v>83</v>
      </c>
      <c r="AY136" s="227" t="s">
        <v>210</v>
      </c>
    </row>
    <row r="137" spans="2:65" s="1" customFormat="1" ht="25.5" customHeight="1">
      <c r="B137" s="42"/>
      <c r="C137" s="202" t="s">
        <v>125</v>
      </c>
      <c r="D137" s="202" t="s">
        <v>212</v>
      </c>
      <c r="E137" s="203" t="s">
        <v>267</v>
      </c>
      <c r="F137" s="204" t="s">
        <v>268</v>
      </c>
      <c r="G137" s="205" t="s">
        <v>224</v>
      </c>
      <c r="H137" s="206">
        <v>1.337</v>
      </c>
      <c r="I137" s="207">
        <v>5280</v>
      </c>
      <c r="J137" s="208">
        <f>ROUND(I137*H137,2)</f>
        <v>7059.36</v>
      </c>
      <c r="K137" s="204" t="s">
        <v>216</v>
      </c>
      <c r="L137" s="62"/>
      <c r="M137" s="209" t="s">
        <v>24</v>
      </c>
      <c r="N137" s="210" t="s">
        <v>50</v>
      </c>
      <c r="O137" s="43"/>
      <c r="P137" s="211">
        <f>O137*H137</f>
        <v>0</v>
      </c>
      <c r="Q137" s="211">
        <v>1.6873</v>
      </c>
      <c r="R137" s="211">
        <f>Q137*H137</f>
        <v>2.2559201</v>
      </c>
      <c r="S137" s="211">
        <v>0</v>
      </c>
      <c r="T137" s="212">
        <f>S137*H137</f>
        <v>0</v>
      </c>
      <c r="AR137" s="25" t="s">
        <v>93</v>
      </c>
      <c r="AT137" s="25" t="s">
        <v>212</v>
      </c>
      <c r="AU137" s="25" t="s">
        <v>87</v>
      </c>
      <c r="AY137" s="25" t="s">
        <v>210</v>
      </c>
      <c r="BE137" s="213">
        <f>IF(N137="základní",J137,0)</f>
        <v>0</v>
      </c>
      <c r="BF137" s="213">
        <f>IF(N137="snížená",J137,0)</f>
        <v>7059.36</v>
      </c>
      <c r="BG137" s="213">
        <f>IF(N137="zákl. přenesená",J137,0)</f>
        <v>0</v>
      </c>
      <c r="BH137" s="213">
        <f>IF(N137="sníž. přenesená",J137,0)</f>
        <v>0</v>
      </c>
      <c r="BI137" s="213">
        <f>IF(N137="nulová",J137,0)</f>
        <v>0</v>
      </c>
      <c r="BJ137" s="25" t="s">
        <v>87</v>
      </c>
      <c r="BK137" s="213">
        <f>ROUND(I137*H137,2)</f>
        <v>7059.36</v>
      </c>
      <c r="BL137" s="25" t="s">
        <v>93</v>
      </c>
      <c r="BM137" s="25" t="s">
        <v>269</v>
      </c>
    </row>
    <row r="138" spans="2:65" s="1" customFormat="1" ht="81">
      <c r="B138" s="42"/>
      <c r="C138" s="64"/>
      <c r="D138" s="214" t="s">
        <v>218</v>
      </c>
      <c r="E138" s="64"/>
      <c r="F138" s="215" t="s">
        <v>270</v>
      </c>
      <c r="G138" s="64"/>
      <c r="H138" s="64"/>
      <c r="I138" s="173"/>
      <c r="J138" s="64"/>
      <c r="K138" s="64"/>
      <c r="L138" s="62"/>
      <c r="M138" s="216"/>
      <c r="N138" s="43"/>
      <c r="O138" s="43"/>
      <c r="P138" s="43"/>
      <c r="Q138" s="43"/>
      <c r="R138" s="43"/>
      <c r="S138" s="43"/>
      <c r="T138" s="79"/>
      <c r="AT138" s="25" t="s">
        <v>218</v>
      </c>
      <c r="AU138" s="25" t="s">
        <v>87</v>
      </c>
    </row>
    <row r="139" spans="2:65" s="12" customFormat="1">
      <c r="B139" s="217"/>
      <c r="C139" s="218"/>
      <c r="D139" s="214" t="s">
        <v>220</v>
      </c>
      <c r="E139" s="219" t="s">
        <v>24</v>
      </c>
      <c r="F139" s="220" t="s">
        <v>271</v>
      </c>
      <c r="G139" s="218"/>
      <c r="H139" s="221">
        <v>1.337</v>
      </c>
      <c r="I139" s="222"/>
      <c r="J139" s="218"/>
      <c r="K139" s="218"/>
      <c r="L139" s="223"/>
      <c r="M139" s="224"/>
      <c r="N139" s="225"/>
      <c r="O139" s="225"/>
      <c r="P139" s="225"/>
      <c r="Q139" s="225"/>
      <c r="R139" s="225"/>
      <c r="S139" s="225"/>
      <c r="T139" s="226"/>
      <c r="AT139" s="227" t="s">
        <v>220</v>
      </c>
      <c r="AU139" s="227" t="s">
        <v>87</v>
      </c>
      <c r="AV139" s="12" t="s">
        <v>87</v>
      </c>
      <c r="AW139" s="12" t="s">
        <v>41</v>
      </c>
      <c r="AX139" s="12" t="s">
        <v>83</v>
      </c>
      <c r="AY139" s="227" t="s">
        <v>210</v>
      </c>
    </row>
    <row r="140" spans="2:65" s="1" customFormat="1" ht="16.5" customHeight="1">
      <c r="B140" s="42"/>
      <c r="C140" s="202" t="s">
        <v>128</v>
      </c>
      <c r="D140" s="202" t="s">
        <v>212</v>
      </c>
      <c r="E140" s="203" t="s">
        <v>272</v>
      </c>
      <c r="F140" s="204" t="s">
        <v>273</v>
      </c>
      <c r="G140" s="205" t="s">
        <v>224</v>
      </c>
      <c r="H140" s="206">
        <v>0.88200000000000001</v>
      </c>
      <c r="I140" s="207">
        <v>4910</v>
      </c>
      <c r="J140" s="208">
        <f>ROUND(I140*H140,2)</f>
        <v>4330.62</v>
      </c>
      <c r="K140" s="204" t="s">
        <v>216</v>
      </c>
      <c r="L140" s="62"/>
      <c r="M140" s="209" t="s">
        <v>24</v>
      </c>
      <c r="N140" s="210" t="s">
        <v>50</v>
      </c>
      <c r="O140" s="43"/>
      <c r="P140" s="211">
        <f>O140*H140</f>
        <v>0</v>
      </c>
      <c r="Q140" s="211">
        <v>1.94302</v>
      </c>
      <c r="R140" s="211">
        <f>Q140*H140</f>
        <v>1.7137436399999999</v>
      </c>
      <c r="S140" s="211">
        <v>0</v>
      </c>
      <c r="T140" s="212">
        <f>S140*H140</f>
        <v>0</v>
      </c>
      <c r="AR140" s="25" t="s">
        <v>93</v>
      </c>
      <c r="AT140" s="25" t="s">
        <v>212</v>
      </c>
      <c r="AU140" s="25" t="s">
        <v>87</v>
      </c>
      <c r="AY140" s="25" t="s">
        <v>210</v>
      </c>
      <c r="BE140" s="213">
        <f>IF(N140="základní",J140,0)</f>
        <v>0</v>
      </c>
      <c r="BF140" s="213">
        <f>IF(N140="snížená",J140,0)</f>
        <v>4330.62</v>
      </c>
      <c r="BG140" s="213">
        <f>IF(N140="zákl. přenesená",J140,0)</f>
        <v>0</v>
      </c>
      <c r="BH140" s="213">
        <f>IF(N140="sníž. přenesená",J140,0)</f>
        <v>0</v>
      </c>
      <c r="BI140" s="213">
        <f>IF(N140="nulová",J140,0)</f>
        <v>0</v>
      </c>
      <c r="BJ140" s="25" t="s">
        <v>87</v>
      </c>
      <c r="BK140" s="213">
        <f>ROUND(I140*H140,2)</f>
        <v>4330.62</v>
      </c>
      <c r="BL140" s="25" t="s">
        <v>93</v>
      </c>
      <c r="BM140" s="25" t="s">
        <v>274</v>
      </c>
    </row>
    <row r="141" spans="2:65" s="1" customFormat="1" ht="81">
      <c r="B141" s="42"/>
      <c r="C141" s="64"/>
      <c r="D141" s="214" t="s">
        <v>218</v>
      </c>
      <c r="E141" s="64"/>
      <c r="F141" s="215" t="s">
        <v>275</v>
      </c>
      <c r="G141" s="64"/>
      <c r="H141" s="64"/>
      <c r="I141" s="173"/>
      <c r="J141" s="64"/>
      <c r="K141" s="64"/>
      <c r="L141" s="62"/>
      <c r="M141" s="216"/>
      <c r="N141" s="43"/>
      <c r="O141" s="43"/>
      <c r="P141" s="43"/>
      <c r="Q141" s="43"/>
      <c r="R141" s="43"/>
      <c r="S141" s="43"/>
      <c r="T141" s="79"/>
      <c r="AT141" s="25" t="s">
        <v>218</v>
      </c>
      <c r="AU141" s="25" t="s">
        <v>87</v>
      </c>
    </row>
    <row r="142" spans="2:65" s="12" customFormat="1">
      <c r="B142" s="217"/>
      <c r="C142" s="218"/>
      <c r="D142" s="214" t="s">
        <v>220</v>
      </c>
      <c r="E142" s="219" t="s">
        <v>24</v>
      </c>
      <c r="F142" s="220" t="s">
        <v>276</v>
      </c>
      <c r="G142" s="218"/>
      <c r="H142" s="221">
        <v>0.45900000000000002</v>
      </c>
      <c r="I142" s="222"/>
      <c r="J142" s="218"/>
      <c r="K142" s="218"/>
      <c r="L142" s="223"/>
      <c r="M142" s="224"/>
      <c r="N142" s="225"/>
      <c r="O142" s="225"/>
      <c r="P142" s="225"/>
      <c r="Q142" s="225"/>
      <c r="R142" s="225"/>
      <c r="S142" s="225"/>
      <c r="T142" s="226"/>
      <c r="AT142" s="227" t="s">
        <v>220</v>
      </c>
      <c r="AU142" s="227" t="s">
        <v>87</v>
      </c>
      <c r="AV142" s="12" t="s">
        <v>87</v>
      </c>
      <c r="AW142" s="12" t="s">
        <v>41</v>
      </c>
      <c r="AX142" s="12" t="s">
        <v>78</v>
      </c>
      <c r="AY142" s="227" t="s">
        <v>210</v>
      </c>
    </row>
    <row r="143" spans="2:65" s="12" customFormat="1">
      <c r="B143" s="217"/>
      <c r="C143" s="218"/>
      <c r="D143" s="214" t="s">
        <v>220</v>
      </c>
      <c r="E143" s="219" t="s">
        <v>24</v>
      </c>
      <c r="F143" s="220" t="s">
        <v>277</v>
      </c>
      <c r="G143" s="218"/>
      <c r="H143" s="221">
        <v>0.2</v>
      </c>
      <c r="I143" s="222"/>
      <c r="J143" s="218"/>
      <c r="K143" s="218"/>
      <c r="L143" s="223"/>
      <c r="M143" s="224"/>
      <c r="N143" s="225"/>
      <c r="O143" s="225"/>
      <c r="P143" s="225"/>
      <c r="Q143" s="225"/>
      <c r="R143" s="225"/>
      <c r="S143" s="225"/>
      <c r="T143" s="226"/>
      <c r="AT143" s="227" t="s">
        <v>220</v>
      </c>
      <c r="AU143" s="227" t="s">
        <v>87</v>
      </c>
      <c r="AV143" s="12" t="s">
        <v>87</v>
      </c>
      <c r="AW143" s="12" t="s">
        <v>41</v>
      </c>
      <c r="AX143" s="12" t="s">
        <v>78</v>
      </c>
      <c r="AY143" s="227" t="s">
        <v>210</v>
      </c>
    </row>
    <row r="144" spans="2:65" s="12" customFormat="1">
      <c r="B144" s="217"/>
      <c r="C144" s="218"/>
      <c r="D144" s="214" t="s">
        <v>220</v>
      </c>
      <c r="E144" s="219" t="s">
        <v>24</v>
      </c>
      <c r="F144" s="220" t="s">
        <v>278</v>
      </c>
      <c r="G144" s="218"/>
      <c r="H144" s="221">
        <v>0.223</v>
      </c>
      <c r="I144" s="222"/>
      <c r="J144" s="218"/>
      <c r="K144" s="218"/>
      <c r="L144" s="223"/>
      <c r="M144" s="224"/>
      <c r="N144" s="225"/>
      <c r="O144" s="225"/>
      <c r="P144" s="225"/>
      <c r="Q144" s="225"/>
      <c r="R144" s="225"/>
      <c r="S144" s="225"/>
      <c r="T144" s="226"/>
      <c r="AT144" s="227" t="s">
        <v>220</v>
      </c>
      <c r="AU144" s="227" t="s">
        <v>87</v>
      </c>
      <c r="AV144" s="12" t="s">
        <v>87</v>
      </c>
      <c r="AW144" s="12" t="s">
        <v>41</v>
      </c>
      <c r="AX144" s="12" t="s">
        <v>78</v>
      </c>
      <c r="AY144" s="227" t="s">
        <v>210</v>
      </c>
    </row>
    <row r="145" spans="2:65" s="13" customFormat="1">
      <c r="B145" s="228"/>
      <c r="C145" s="229"/>
      <c r="D145" s="214" t="s">
        <v>220</v>
      </c>
      <c r="E145" s="230" t="s">
        <v>24</v>
      </c>
      <c r="F145" s="231" t="s">
        <v>235</v>
      </c>
      <c r="G145" s="229"/>
      <c r="H145" s="232">
        <v>0.88200000000000001</v>
      </c>
      <c r="I145" s="233"/>
      <c r="J145" s="229"/>
      <c r="K145" s="229"/>
      <c r="L145" s="234"/>
      <c r="M145" s="235"/>
      <c r="N145" s="236"/>
      <c r="O145" s="236"/>
      <c r="P145" s="236"/>
      <c r="Q145" s="236"/>
      <c r="R145" s="236"/>
      <c r="S145" s="236"/>
      <c r="T145" s="237"/>
      <c r="AT145" s="238" t="s">
        <v>220</v>
      </c>
      <c r="AU145" s="238" t="s">
        <v>87</v>
      </c>
      <c r="AV145" s="13" t="s">
        <v>93</v>
      </c>
      <c r="AW145" s="13" t="s">
        <v>41</v>
      </c>
      <c r="AX145" s="13" t="s">
        <v>83</v>
      </c>
      <c r="AY145" s="238" t="s">
        <v>210</v>
      </c>
    </row>
    <row r="146" spans="2:65" s="1" customFormat="1" ht="25.5" customHeight="1">
      <c r="B146" s="42"/>
      <c r="C146" s="202" t="s">
        <v>131</v>
      </c>
      <c r="D146" s="202" t="s">
        <v>212</v>
      </c>
      <c r="E146" s="203" t="s">
        <v>279</v>
      </c>
      <c r="F146" s="204" t="s">
        <v>280</v>
      </c>
      <c r="G146" s="205" t="s">
        <v>248</v>
      </c>
      <c r="H146" s="206">
        <v>0.50600000000000001</v>
      </c>
      <c r="I146" s="207">
        <v>38400</v>
      </c>
      <c r="J146" s="208">
        <f>ROUND(I146*H146,2)</f>
        <v>19430.400000000001</v>
      </c>
      <c r="K146" s="204" t="s">
        <v>216</v>
      </c>
      <c r="L146" s="62"/>
      <c r="M146" s="209" t="s">
        <v>24</v>
      </c>
      <c r="N146" s="210" t="s">
        <v>50</v>
      </c>
      <c r="O146" s="43"/>
      <c r="P146" s="211">
        <f>O146*H146</f>
        <v>0</v>
      </c>
      <c r="Q146" s="211">
        <v>1.0900000000000001</v>
      </c>
      <c r="R146" s="211">
        <f>Q146*H146</f>
        <v>0.55154000000000003</v>
      </c>
      <c r="S146" s="211">
        <v>0</v>
      </c>
      <c r="T146" s="212">
        <f>S146*H146</f>
        <v>0</v>
      </c>
      <c r="AR146" s="25" t="s">
        <v>93</v>
      </c>
      <c r="AT146" s="25" t="s">
        <v>212</v>
      </c>
      <c r="AU146" s="25" t="s">
        <v>87</v>
      </c>
      <c r="AY146" s="25" t="s">
        <v>210</v>
      </c>
      <c r="BE146" s="213">
        <f>IF(N146="základní",J146,0)</f>
        <v>0</v>
      </c>
      <c r="BF146" s="213">
        <f>IF(N146="snížená",J146,0)</f>
        <v>19430.400000000001</v>
      </c>
      <c r="BG146" s="213">
        <f>IF(N146="zákl. přenesená",J146,0)</f>
        <v>0</v>
      </c>
      <c r="BH146" s="213">
        <f>IF(N146="sníž. přenesená",J146,0)</f>
        <v>0</v>
      </c>
      <c r="BI146" s="213">
        <f>IF(N146="nulová",J146,0)</f>
        <v>0</v>
      </c>
      <c r="BJ146" s="25" t="s">
        <v>87</v>
      </c>
      <c r="BK146" s="213">
        <f>ROUND(I146*H146,2)</f>
        <v>19430.400000000001</v>
      </c>
      <c r="BL146" s="25" t="s">
        <v>93</v>
      </c>
      <c r="BM146" s="25" t="s">
        <v>281</v>
      </c>
    </row>
    <row r="147" spans="2:65" s="1" customFormat="1" ht="40.5">
      <c r="B147" s="42"/>
      <c r="C147" s="64"/>
      <c r="D147" s="214" t="s">
        <v>218</v>
      </c>
      <c r="E147" s="64"/>
      <c r="F147" s="215" t="s">
        <v>282</v>
      </c>
      <c r="G147" s="64"/>
      <c r="H147" s="64"/>
      <c r="I147" s="173"/>
      <c r="J147" s="64"/>
      <c r="K147" s="64"/>
      <c r="L147" s="62"/>
      <c r="M147" s="216"/>
      <c r="N147" s="43"/>
      <c r="O147" s="43"/>
      <c r="P147" s="43"/>
      <c r="Q147" s="43"/>
      <c r="R147" s="43"/>
      <c r="S147" s="43"/>
      <c r="T147" s="79"/>
      <c r="AT147" s="25" t="s">
        <v>218</v>
      </c>
      <c r="AU147" s="25" t="s">
        <v>87</v>
      </c>
    </row>
    <row r="148" spans="2:65" s="12" customFormat="1">
      <c r="B148" s="217"/>
      <c r="C148" s="218"/>
      <c r="D148" s="214" t="s">
        <v>220</v>
      </c>
      <c r="E148" s="219" t="s">
        <v>24</v>
      </c>
      <c r="F148" s="220" t="s">
        <v>283</v>
      </c>
      <c r="G148" s="218"/>
      <c r="H148" s="221">
        <v>0.50600000000000001</v>
      </c>
      <c r="I148" s="222"/>
      <c r="J148" s="218"/>
      <c r="K148" s="218"/>
      <c r="L148" s="223"/>
      <c r="M148" s="224"/>
      <c r="N148" s="225"/>
      <c r="O148" s="225"/>
      <c r="P148" s="225"/>
      <c r="Q148" s="225"/>
      <c r="R148" s="225"/>
      <c r="S148" s="225"/>
      <c r="T148" s="226"/>
      <c r="AT148" s="227" t="s">
        <v>220</v>
      </c>
      <c r="AU148" s="227" t="s">
        <v>87</v>
      </c>
      <c r="AV148" s="12" t="s">
        <v>87</v>
      </c>
      <c r="AW148" s="12" t="s">
        <v>41</v>
      </c>
      <c r="AX148" s="12" t="s">
        <v>83</v>
      </c>
      <c r="AY148" s="227" t="s">
        <v>210</v>
      </c>
    </row>
    <row r="149" spans="2:65" s="1" customFormat="1" ht="25.5" customHeight="1">
      <c r="B149" s="42"/>
      <c r="C149" s="202" t="s">
        <v>134</v>
      </c>
      <c r="D149" s="202" t="s">
        <v>212</v>
      </c>
      <c r="E149" s="203" t="s">
        <v>284</v>
      </c>
      <c r="F149" s="204" t="s">
        <v>285</v>
      </c>
      <c r="G149" s="205" t="s">
        <v>248</v>
      </c>
      <c r="H149" s="206">
        <v>0.50800000000000001</v>
      </c>
      <c r="I149" s="207">
        <v>36300</v>
      </c>
      <c r="J149" s="208">
        <f>ROUND(I149*H149,2)</f>
        <v>18440.400000000001</v>
      </c>
      <c r="K149" s="204" t="s">
        <v>216</v>
      </c>
      <c r="L149" s="62"/>
      <c r="M149" s="209" t="s">
        <v>24</v>
      </c>
      <c r="N149" s="210" t="s">
        <v>50</v>
      </c>
      <c r="O149" s="43"/>
      <c r="P149" s="211">
        <f>O149*H149</f>
        <v>0</v>
      </c>
      <c r="Q149" s="211">
        <v>1.0900000000000001</v>
      </c>
      <c r="R149" s="211">
        <f>Q149*H149</f>
        <v>0.5537200000000001</v>
      </c>
      <c r="S149" s="211">
        <v>0</v>
      </c>
      <c r="T149" s="212">
        <f>S149*H149</f>
        <v>0</v>
      </c>
      <c r="AR149" s="25" t="s">
        <v>93</v>
      </c>
      <c r="AT149" s="25" t="s">
        <v>212</v>
      </c>
      <c r="AU149" s="25" t="s">
        <v>87</v>
      </c>
      <c r="AY149" s="25" t="s">
        <v>210</v>
      </c>
      <c r="BE149" s="213">
        <f>IF(N149="základní",J149,0)</f>
        <v>0</v>
      </c>
      <c r="BF149" s="213">
        <f>IF(N149="snížená",J149,0)</f>
        <v>18440.400000000001</v>
      </c>
      <c r="BG149" s="213">
        <f>IF(N149="zákl. přenesená",J149,0)</f>
        <v>0</v>
      </c>
      <c r="BH149" s="213">
        <f>IF(N149="sníž. přenesená",J149,0)</f>
        <v>0</v>
      </c>
      <c r="BI149" s="213">
        <f>IF(N149="nulová",J149,0)</f>
        <v>0</v>
      </c>
      <c r="BJ149" s="25" t="s">
        <v>87</v>
      </c>
      <c r="BK149" s="213">
        <f>ROUND(I149*H149,2)</f>
        <v>18440.400000000001</v>
      </c>
      <c r="BL149" s="25" t="s">
        <v>93</v>
      </c>
      <c r="BM149" s="25" t="s">
        <v>286</v>
      </c>
    </row>
    <row r="150" spans="2:65" s="1" customFormat="1" ht="40.5">
      <c r="B150" s="42"/>
      <c r="C150" s="64"/>
      <c r="D150" s="214" t="s">
        <v>218</v>
      </c>
      <c r="E150" s="64"/>
      <c r="F150" s="215" t="s">
        <v>282</v>
      </c>
      <c r="G150" s="64"/>
      <c r="H150" s="64"/>
      <c r="I150" s="173"/>
      <c r="J150" s="64"/>
      <c r="K150" s="64"/>
      <c r="L150" s="62"/>
      <c r="M150" s="216"/>
      <c r="N150" s="43"/>
      <c r="O150" s="43"/>
      <c r="P150" s="43"/>
      <c r="Q150" s="43"/>
      <c r="R150" s="43"/>
      <c r="S150" s="43"/>
      <c r="T150" s="79"/>
      <c r="AT150" s="25" t="s">
        <v>218</v>
      </c>
      <c r="AU150" s="25" t="s">
        <v>87</v>
      </c>
    </row>
    <row r="151" spans="2:65" s="12" customFormat="1">
      <c r="B151" s="217"/>
      <c r="C151" s="218"/>
      <c r="D151" s="214" t="s">
        <v>220</v>
      </c>
      <c r="E151" s="219" t="s">
        <v>24</v>
      </c>
      <c r="F151" s="220" t="s">
        <v>287</v>
      </c>
      <c r="G151" s="218"/>
      <c r="H151" s="221">
        <v>0.50800000000000001</v>
      </c>
      <c r="I151" s="222"/>
      <c r="J151" s="218"/>
      <c r="K151" s="218"/>
      <c r="L151" s="223"/>
      <c r="M151" s="224"/>
      <c r="N151" s="225"/>
      <c r="O151" s="225"/>
      <c r="P151" s="225"/>
      <c r="Q151" s="225"/>
      <c r="R151" s="225"/>
      <c r="S151" s="225"/>
      <c r="T151" s="226"/>
      <c r="AT151" s="227" t="s">
        <v>220</v>
      </c>
      <c r="AU151" s="227" t="s">
        <v>87</v>
      </c>
      <c r="AV151" s="12" t="s">
        <v>87</v>
      </c>
      <c r="AW151" s="12" t="s">
        <v>41</v>
      </c>
      <c r="AX151" s="12" t="s">
        <v>83</v>
      </c>
      <c r="AY151" s="227" t="s">
        <v>210</v>
      </c>
    </row>
    <row r="152" spans="2:65" s="1" customFormat="1" ht="25.5" customHeight="1">
      <c r="B152" s="42"/>
      <c r="C152" s="202" t="s">
        <v>137</v>
      </c>
      <c r="D152" s="202" t="s">
        <v>212</v>
      </c>
      <c r="E152" s="203" t="s">
        <v>288</v>
      </c>
      <c r="F152" s="204" t="s">
        <v>289</v>
      </c>
      <c r="G152" s="205" t="s">
        <v>215</v>
      </c>
      <c r="H152" s="206">
        <v>41.328000000000003</v>
      </c>
      <c r="I152" s="207">
        <v>246</v>
      </c>
      <c r="J152" s="208">
        <f>ROUND(I152*H152,2)</f>
        <v>10166.69</v>
      </c>
      <c r="K152" s="204" t="s">
        <v>216</v>
      </c>
      <c r="L152" s="62"/>
      <c r="M152" s="209" t="s">
        <v>24</v>
      </c>
      <c r="N152" s="210" t="s">
        <v>50</v>
      </c>
      <c r="O152" s="43"/>
      <c r="P152" s="211">
        <f>O152*H152</f>
        <v>0</v>
      </c>
      <c r="Q152" s="211">
        <v>2.8570000000000002E-2</v>
      </c>
      <c r="R152" s="211">
        <f>Q152*H152</f>
        <v>1.1807409600000001</v>
      </c>
      <c r="S152" s="211">
        <v>0</v>
      </c>
      <c r="T152" s="212">
        <f>S152*H152</f>
        <v>0</v>
      </c>
      <c r="AR152" s="25" t="s">
        <v>93</v>
      </c>
      <c r="AT152" s="25" t="s">
        <v>212</v>
      </c>
      <c r="AU152" s="25" t="s">
        <v>87</v>
      </c>
      <c r="AY152" s="25" t="s">
        <v>210</v>
      </c>
      <c r="BE152" s="213">
        <f>IF(N152="základní",J152,0)</f>
        <v>0</v>
      </c>
      <c r="BF152" s="213">
        <f>IF(N152="snížená",J152,0)</f>
        <v>10166.69</v>
      </c>
      <c r="BG152" s="213">
        <f>IF(N152="zákl. přenesená",J152,0)</f>
        <v>0</v>
      </c>
      <c r="BH152" s="213">
        <f>IF(N152="sníž. přenesená",J152,0)</f>
        <v>0</v>
      </c>
      <c r="BI152" s="213">
        <f>IF(N152="nulová",J152,0)</f>
        <v>0</v>
      </c>
      <c r="BJ152" s="25" t="s">
        <v>87</v>
      </c>
      <c r="BK152" s="213">
        <f>ROUND(I152*H152,2)</f>
        <v>10166.69</v>
      </c>
      <c r="BL152" s="25" t="s">
        <v>93</v>
      </c>
      <c r="BM152" s="25" t="s">
        <v>290</v>
      </c>
    </row>
    <row r="153" spans="2:65" s="12" customFormat="1" ht="27">
      <c r="B153" s="217"/>
      <c r="C153" s="218"/>
      <c r="D153" s="214" t="s">
        <v>220</v>
      </c>
      <c r="E153" s="219" t="s">
        <v>24</v>
      </c>
      <c r="F153" s="220" t="s">
        <v>291</v>
      </c>
      <c r="G153" s="218"/>
      <c r="H153" s="221">
        <v>23.16</v>
      </c>
      <c r="I153" s="222"/>
      <c r="J153" s="218"/>
      <c r="K153" s="218"/>
      <c r="L153" s="223"/>
      <c r="M153" s="224"/>
      <c r="N153" s="225"/>
      <c r="O153" s="225"/>
      <c r="P153" s="225"/>
      <c r="Q153" s="225"/>
      <c r="R153" s="225"/>
      <c r="S153" s="225"/>
      <c r="T153" s="226"/>
      <c r="AT153" s="227" t="s">
        <v>220</v>
      </c>
      <c r="AU153" s="227" t="s">
        <v>87</v>
      </c>
      <c r="AV153" s="12" t="s">
        <v>87</v>
      </c>
      <c r="AW153" s="12" t="s">
        <v>41</v>
      </c>
      <c r="AX153" s="12" t="s">
        <v>78</v>
      </c>
      <c r="AY153" s="227" t="s">
        <v>210</v>
      </c>
    </row>
    <row r="154" spans="2:65" s="12" customFormat="1">
      <c r="B154" s="217"/>
      <c r="C154" s="218"/>
      <c r="D154" s="214" t="s">
        <v>220</v>
      </c>
      <c r="E154" s="219" t="s">
        <v>24</v>
      </c>
      <c r="F154" s="220" t="s">
        <v>292</v>
      </c>
      <c r="G154" s="218"/>
      <c r="H154" s="221">
        <v>18.167999999999999</v>
      </c>
      <c r="I154" s="222"/>
      <c r="J154" s="218"/>
      <c r="K154" s="218"/>
      <c r="L154" s="223"/>
      <c r="M154" s="224"/>
      <c r="N154" s="225"/>
      <c r="O154" s="225"/>
      <c r="P154" s="225"/>
      <c r="Q154" s="225"/>
      <c r="R154" s="225"/>
      <c r="S154" s="225"/>
      <c r="T154" s="226"/>
      <c r="AT154" s="227" t="s">
        <v>220</v>
      </c>
      <c r="AU154" s="227" t="s">
        <v>87</v>
      </c>
      <c r="AV154" s="12" t="s">
        <v>87</v>
      </c>
      <c r="AW154" s="12" t="s">
        <v>41</v>
      </c>
      <c r="AX154" s="12" t="s">
        <v>78</v>
      </c>
      <c r="AY154" s="227" t="s">
        <v>210</v>
      </c>
    </row>
    <row r="155" spans="2:65" s="13" customFormat="1">
      <c r="B155" s="228"/>
      <c r="C155" s="229"/>
      <c r="D155" s="214" t="s">
        <v>220</v>
      </c>
      <c r="E155" s="230" t="s">
        <v>24</v>
      </c>
      <c r="F155" s="231" t="s">
        <v>235</v>
      </c>
      <c r="G155" s="229"/>
      <c r="H155" s="232">
        <v>41.328000000000003</v>
      </c>
      <c r="I155" s="233"/>
      <c r="J155" s="229"/>
      <c r="K155" s="229"/>
      <c r="L155" s="234"/>
      <c r="M155" s="235"/>
      <c r="N155" s="236"/>
      <c r="O155" s="236"/>
      <c r="P155" s="236"/>
      <c r="Q155" s="236"/>
      <c r="R155" s="236"/>
      <c r="S155" s="236"/>
      <c r="T155" s="237"/>
      <c r="AT155" s="238" t="s">
        <v>220</v>
      </c>
      <c r="AU155" s="238" t="s">
        <v>87</v>
      </c>
      <c r="AV155" s="13" t="s">
        <v>93</v>
      </c>
      <c r="AW155" s="13" t="s">
        <v>41</v>
      </c>
      <c r="AX155" s="13" t="s">
        <v>83</v>
      </c>
      <c r="AY155" s="238" t="s">
        <v>210</v>
      </c>
    </row>
    <row r="156" spans="2:65" s="1" customFormat="1" ht="25.5" customHeight="1">
      <c r="B156" s="42"/>
      <c r="C156" s="202" t="s">
        <v>10</v>
      </c>
      <c r="D156" s="202" t="s">
        <v>212</v>
      </c>
      <c r="E156" s="203" t="s">
        <v>293</v>
      </c>
      <c r="F156" s="204" t="s">
        <v>294</v>
      </c>
      <c r="G156" s="205" t="s">
        <v>295</v>
      </c>
      <c r="H156" s="206">
        <v>20.37</v>
      </c>
      <c r="I156" s="207">
        <v>1270</v>
      </c>
      <c r="J156" s="208">
        <f>ROUND(I156*H156,2)</f>
        <v>25869.9</v>
      </c>
      <c r="K156" s="204" t="s">
        <v>216</v>
      </c>
      <c r="L156" s="62"/>
      <c r="M156" s="209" t="s">
        <v>24</v>
      </c>
      <c r="N156" s="210" t="s">
        <v>50</v>
      </c>
      <c r="O156" s="43"/>
      <c r="P156" s="211">
        <f>O156*H156</f>
        <v>0</v>
      </c>
      <c r="Q156" s="211">
        <v>6.7799999999999996E-3</v>
      </c>
      <c r="R156" s="211">
        <f>Q156*H156</f>
        <v>0.1381086</v>
      </c>
      <c r="S156" s="211">
        <v>1.0000000000000001E-5</v>
      </c>
      <c r="T156" s="212">
        <f>S156*H156</f>
        <v>2.0370000000000002E-4</v>
      </c>
      <c r="AR156" s="25" t="s">
        <v>93</v>
      </c>
      <c r="AT156" s="25" t="s">
        <v>212</v>
      </c>
      <c r="AU156" s="25" t="s">
        <v>87</v>
      </c>
      <c r="AY156" s="25" t="s">
        <v>210</v>
      </c>
      <c r="BE156" s="213">
        <f>IF(N156="základní",J156,0)</f>
        <v>0</v>
      </c>
      <c r="BF156" s="213">
        <f>IF(N156="snížená",J156,0)</f>
        <v>25869.9</v>
      </c>
      <c r="BG156" s="213">
        <f>IF(N156="zákl. přenesená",J156,0)</f>
        <v>0</v>
      </c>
      <c r="BH156" s="213">
        <f>IF(N156="sníž. přenesená",J156,0)</f>
        <v>0</v>
      </c>
      <c r="BI156" s="213">
        <f>IF(N156="nulová",J156,0)</f>
        <v>0</v>
      </c>
      <c r="BJ156" s="25" t="s">
        <v>87</v>
      </c>
      <c r="BK156" s="213">
        <f>ROUND(I156*H156,2)</f>
        <v>25869.9</v>
      </c>
      <c r="BL156" s="25" t="s">
        <v>93</v>
      </c>
      <c r="BM156" s="25" t="s">
        <v>296</v>
      </c>
    </row>
    <row r="157" spans="2:65" s="1" customFormat="1" ht="67.5">
      <c r="B157" s="42"/>
      <c r="C157" s="64"/>
      <c r="D157" s="214" t="s">
        <v>218</v>
      </c>
      <c r="E157" s="64"/>
      <c r="F157" s="215" t="s">
        <v>297</v>
      </c>
      <c r="G157" s="64"/>
      <c r="H157" s="64"/>
      <c r="I157" s="173"/>
      <c r="J157" s="64"/>
      <c r="K157" s="64"/>
      <c r="L157" s="62"/>
      <c r="M157" s="216"/>
      <c r="N157" s="43"/>
      <c r="O157" s="43"/>
      <c r="P157" s="43"/>
      <c r="Q157" s="43"/>
      <c r="R157" s="43"/>
      <c r="S157" s="43"/>
      <c r="T157" s="79"/>
      <c r="AT157" s="25" t="s">
        <v>218</v>
      </c>
      <c r="AU157" s="25" t="s">
        <v>87</v>
      </c>
    </row>
    <row r="158" spans="2:65" s="12" customFormat="1">
      <c r="B158" s="217"/>
      <c r="C158" s="218"/>
      <c r="D158" s="214" t="s">
        <v>220</v>
      </c>
      <c r="E158" s="219" t="s">
        <v>24</v>
      </c>
      <c r="F158" s="220" t="s">
        <v>298</v>
      </c>
      <c r="G158" s="218"/>
      <c r="H158" s="221">
        <v>11.78</v>
      </c>
      <c r="I158" s="222"/>
      <c r="J158" s="218"/>
      <c r="K158" s="218"/>
      <c r="L158" s="223"/>
      <c r="M158" s="224"/>
      <c r="N158" s="225"/>
      <c r="O158" s="225"/>
      <c r="P158" s="225"/>
      <c r="Q158" s="225"/>
      <c r="R158" s="225"/>
      <c r="S158" s="225"/>
      <c r="T158" s="226"/>
      <c r="AT158" s="227" t="s">
        <v>220</v>
      </c>
      <c r="AU158" s="227" t="s">
        <v>87</v>
      </c>
      <c r="AV158" s="12" t="s">
        <v>87</v>
      </c>
      <c r="AW158" s="12" t="s">
        <v>41</v>
      </c>
      <c r="AX158" s="12" t="s">
        <v>78</v>
      </c>
      <c r="AY158" s="227" t="s">
        <v>210</v>
      </c>
    </row>
    <row r="159" spans="2:65" s="12" customFormat="1">
      <c r="B159" s="217"/>
      <c r="C159" s="218"/>
      <c r="D159" s="214" t="s">
        <v>220</v>
      </c>
      <c r="E159" s="219" t="s">
        <v>24</v>
      </c>
      <c r="F159" s="220" t="s">
        <v>299</v>
      </c>
      <c r="G159" s="218"/>
      <c r="H159" s="221">
        <v>6.79</v>
      </c>
      <c r="I159" s="222"/>
      <c r="J159" s="218"/>
      <c r="K159" s="218"/>
      <c r="L159" s="223"/>
      <c r="M159" s="224"/>
      <c r="N159" s="225"/>
      <c r="O159" s="225"/>
      <c r="P159" s="225"/>
      <c r="Q159" s="225"/>
      <c r="R159" s="225"/>
      <c r="S159" s="225"/>
      <c r="T159" s="226"/>
      <c r="AT159" s="227" t="s">
        <v>220</v>
      </c>
      <c r="AU159" s="227" t="s">
        <v>87</v>
      </c>
      <c r="AV159" s="12" t="s">
        <v>87</v>
      </c>
      <c r="AW159" s="12" t="s">
        <v>41</v>
      </c>
      <c r="AX159" s="12" t="s">
        <v>78</v>
      </c>
      <c r="AY159" s="227" t="s">
        <v>210</v>
      </c>
    </row>
    <row r="160" spans="2:65" s="12" customFormat="1">
      <c r="B160" s="217"/>
      <c r="C160" s="218"/>
      <c r="D160" s="214" t="s">
        <v>220</v>
      </c>
      <c r="E160" s="219" t="s">
        <v>24</v>
      </c>
      <c r="F160" s="220" t="s">
        <v>300</v>
      </c>
      <c r="G160" s="218"/>
      <c r="H160" s="221">
        <v>1.8</v>
      </c>
      <c r="I160" s="222"/>
      <c r="J160" s="218"/>
      <c r="K160" s="218"/>
      <c r="L160" s="223"/>
      <c r="M160" s="224"/>
      <c r="N160" s="225"/>
      <c r="O160" s="225"/>
      <c r="P160" s="225"/>
      <c r="Q160" s="225"/>
      <c r="R160" s="225"/>
      <c r="S160" s="225"/>
      <c r="T160" s="226"/>
      <c r="AT160" s="227" t="s">
        <v>220</v>
      </c>
      <c r="AU160" s="227" t="s">
        <v>87</v>
      </c>
      <c r="AV160" s="12" t="s">
        <v>87</v>
      </c>
      <c r="AW160" s="12" t="s">
        <v>41</v>
      </c>
      <c r="AX160" s="12" t="s">
        <v>78</v>
      </c>
      <c r="AY160" s="227" t="s">
        <v>210</v>
      </c>
    </row>
    <row r="161" spans="2:65" s="13" customFormat="1">
      <c r="B161" s="228"/>
      <c r="C161" s="229"/>
      <c r="D161" s="214" t="s">
        <v>220</v>
      </c>
      <c r="E161" s="230" t="s">
        <v>24</v>
      </c>
      <c r="F161" s="231" t="s">
        <v>235</v>
      </c>
      <c r="G161" s="229"/>
      <c r="H161" s="232">
        <v>20.37</v>
      </c>
      <c r="I161" s="233"/>
      <c r="J161" s="229"/>
      <c r="K161" s="229"/>
      <c r="L161" s="234"/>
      <c r="M161" s="235"/>
      <c r="N161" s="236"/>
      <c r="O161" s="236"/>
      <c r="P161" s="236"/>
      <c r="Q161" s="236"/>
      <c r="R161" s="236"/>
      <c r="S161" s="236"/>
      <c r="T161" s="237"/>
      <c r="AT161" s="238" t="s">
        <v>220</v>
      </c>
      <c r="AU161" s="238" t="s">
        <v>87</v>
      </c>
      <c r="AV161" s="13" t="s">
        <v>93</v>
      </c>
      <c r="AW161" s="13" t="s">
        <v>41</v>
      </c>
      <c r="AX161" s="13" t="s">
        <v>83</v>
      </c>
      <c r="AY161" s="238" t="s">
        <v>210</v>
      </c>
    </row>
    <row r="162" spans="2:65" s="1" customFormat="1" ht="25.5" customHeight="1">
      <c r="B162" s="42"/>
      <c r="C162" s="202" t="s">
        <v>142</v>
      </c>
      <c r="D162" s="202" t="s">
        <v>212</v>
      </c>
      <c r="E162" s="203" t="s">
        <v>301</v>
      </c>
      <c r="F162" s="204" t="s">
        <v>302</v>
      </c>
      <c r="G162" s="205" t="s">
        <v>295</v>
      </c>
      <c r="H162" s="206">
        <v>37.01</v>
      </c>
      <c r="I162" s="207">
        <v>1690</v>
      </c>
      <c r="J162" s="208">
        <f>ROUND(I162*H162,2)</f>
        <v>62546.9</v>
      </c>
      <c r="K162" s="204" t="s">
        <v>216</v>
      </c>
      <c r="L162" s="62"/>
      <c r="M162" s="209" t="s">
        <v>24</v>
      </c>
      <c r="N162" s="210" t="s">
        <v>50</v>
      </c>
      <c r="O162" s="43"/>
      <c r="P162" s="211">
        <f>O162*H162</f>
        <v>0</v>
      </c>
      <c r="Q162" s="211">
        <v>9.0500000000000008E-3</v>
      </c>
      <c r="R162" s="211">
        <f>Q162*H162</f>
        <v>0.33494050000000003</v>
      </c>
      <c r="S162" s="211">
        <v>1.0000000000000001E-5</v>
      </c>
      <c r="T162" s="212">
        <f>S162*H162</f>
        <v>3.701E-4</v>
      </c>
      <c r="AR162" s="25" t="s">
        <v>93</v>
      </c>
      <c r="AT162" s="25" t="s">
        <v>212</v>
      </c>
      <c r="AU162" s="25" t="s">
        <v>87</v>
      </c>
      <c r="AY162" s="25" t="s">
        <v>210</v>
      </c>
      <c r="BE162" s="213">
        <f>IF(N162="základní",J162,0)</f>
        <v>0</v>
      </c>
      <c r="BF162" s="213">
        <f>IF(N162="snížená",J162,0)</f>
        <v>62546.9</v>
      </c>
      <c r="BG162" s="213">
        <f>IF(N162="zákl. přenesená",J162,0)</f>
        <v>0</v>
      </c>
      <c r="BH162" s="213">
        <f>IF(N162="sníž. přenesená",J162,0)</f>
        <v>0</v>
      </c>
      <c r="BI162" s="213">
        <f>IF(N162="nulová",J162,0)</f>
        <v>0</v>
      </c>
      <c r="BJ162" s="25" t="s">
        <v>87</v>
      </c>
      <c r="BK162" s="213">
        <f>ROUND(I162*H162,2)</f>
        <v>62546.9</v>
      </c>
      <c r="BL162" s="25" t="s">
        <v>93</v>
      </c>
      <c r="BM162" s="25" t="s">
        <v>303</v>
      </c>
    </row>
    <row r="163" spans="2:65" s="1" customFormat="1" ht="67.5">
      <c r="B163" s="42"/>
      <c r="C163" s="64"/>
      <c r="D163" s="214" t="s">
        <v>218</v>
      </c>
      <c r="E163" s="64"/>
      <c r="F163" s="215" t="s">
        <v>297</v>
      </c>
      <c r="G163" s="64"/>
      <c r="H163" s="64"/>
      <c r="I163" s="173"/>
      <c r="J163" s="64"/>
      <c r="K163" s="64"/>
      <c r="L163" s="62"/>
      <c r="M163" s="216"/>
      <c r="N163" s="43"/>
      <c r="O163" s="43"/>
      <c r="P163" s="43"/>
      <c r="Q163" s="43"/>
      <c r="R163" s="43"/>
      <c r="S163" s="43"/>
      <c r="T163" s="79"/>
      <c r="AT163" s="25" t="s">
        <v>218</v>
      </c>
      <c r="AU163" s="25" t="s">
        <v>87</v>
      </c>
    </row>
    <row r="164" spans="2:65" s="12" customFormat="1">
      <c r="B164" s="217"/>
      <c r="C164" s="218"/>
      <c r="D164" s="214" t="s">
        <v>220</v>
      </c>
      <c r="E164" s="219" t="s">
        <v>24</v>
      </c>
      <c r="F164" s="220" t="s">
        <v>304</v>
      </c>
      <c r="G164" s="218"/>
      <c r="H164" s="221">
        <v>7.57</v>
      </c>
      <c r="I164" s="222"/>
      <c r="J164" s="218"/>
      <c r="K164" s="218"/>
      <c r="L164" s="223"/>
      <c r="M164" s="224"/>
      <c r="N164" s="225"/>
      <c r="O164" s="225"/>
      <c r="P164" s="225"/>
      <c r="Q164" s="225"/>
      <c r="R164" s="225"/>
      <c r="S164" s="225"/>
      <c r="T164" s="226"/>
      <c r="AT164" s="227" t="s">
        <v>220</v>
      </c>
      <c r="AU164" s="227" t="s">
        <v>87</v>
      </c>
      <c r="AV164" s="12" t="s">
        <v>87</v>
      </c>
      <c r="AW164" s="12" t="s">
        <v>41</v>
      </c>
      <c r="AX164" s="12" t="s">
        <v>78</v>
      </c>
      <c r="AY164" s="227" t="s">
        <v>210</v>
      </c>
    </row>
    <row r="165" spans="2:65" s="12" customFormat="1">
      <c r="B165" s="217"/>
      <c r="C165" s="218"/>
      <c r="D165" s="214" t="s">
        <v>220</v>
      </c>
      <c r="E165" s="219" t="s">
        <v>24</v>
      </c>
      <c r="F165" s="220" t="s">
        <v>305</v>
      </c>
      <c r="G165" s="218"/>
      <c r="H165" s="221">
        <v>29.44</v>
      </c>
      <c r="I165" s="222"/>
      <c r="J165" s="218"/>
      <c r="K165" s="218"/>
      <c r="L165" s="223"/>
      <c r="M165" s="224"/>
      <c r="N165" s="225"/>
      <c r="O165" s="225"/>
      <c r="P165" s="225"/>
      <c r="Q165" s="225"/>
      <c r="R165" s="225"/>
      <c r="S165" s="225"/>
      <c r="T165" s="226"/>
      <c r="AT165" s="227" t="s">
        <v>220</v>
      </c>
      <c r="AU165" s="227" t="s">
        <v>87</v>
      </c>
      <c r="AV165" s="12" t="s">
        <v>87</v>
      </c>
      <c r="AW165" s="12" t="s">
        <v>41</v>
      </c>
      <c r="AX165" s="12" t="s">
        <v>78</v>
      </c>
      <c r="AY165" s="227" t="s">
        <v>210</v>
      </c>
    </row>
    <row r="166" spans="2:65" s="13" customFormat="1">
      <c r="B166" s="228"/>
      <c r="C166" s="229"/>
      <c r="D166" s="214" t="s">
        <v>220</v>
      </c>
      <c r="E166" s="230" t="s">
        <v>24</v>
      </c>
      <c r="F166" s="231" t="s">
        <v>235</v>
      </c>
      <c r="G166" s="229"/>
      <c r="H166" s="232">
        <v>37.01</v>
      </c>
      <c r="I166" s="233"/>
      <c r="J166" s="229"/>
      <c r="K166" s="229"/>
      <c r="L166" s="234"/>
      <c r="M166" s="235"/>
      <c r="N166" s="236"/>
      <c r="O166" s="236"/>
      <c r="P166" s="236"/>
      <c r="Q166" s="236"/>
      <c r="R166" s="236"/>
      <c r="S166" s="236"/>
      <c r="T166" s="237"/>
      <c r="AT166" s="238" t="s">
        <v>220</v>
      </c>
      <c r="AU166" s="238" t="s">
        <v>87</v>
      </c>
      <c r="AV166" s="13" t="s">
        <v>93</v>
      </c>
      <c r="AW166" s="13" t="s">
        <v>41</v>
      </c>
      <c r="AX166" s="13" t="s">
        <v>83</v>
      </c>
      <c r="AY166" s="238" t="s">
        <v>210</v>
      </c>
    </row>
    <row r="167" spans="2:65" s="1" customFormat="1" ht="25.5" customHeight="1">
      <c r="B167" s="42"/>
      <c r="C167" s="202" t="s">
        <v>145</v>
      </c>
      <c r="D167" s="202" t="s">
        <v>212</v>
      </c>
      <c r="E167" s="203" t="s">
        <v>306</v>
      </c>
      <c r="F167" s="204" t="s">
        <v>307</v>
      </c>
      <c r="G167" s="205" t="s">
        <v>295</v>
      </c>
      <c r="H167" s="206">
        <v>36.15</v>
      </c>
      <c r="I167" s="207">
        <v>2490</v>
      </c>
      <c r="J167" s="208">
        <f>ROUND(I167*H167,2)</f>
        <v>90013.5</v>
      </c>
      <c r="K167" s="204" t="s">
        <v>216</v>
      </c>
      <c r="L167" s="62"/>
      <c r="M167" s="209" t="s">
        <v>24</v>
      </c>
      <c r="N167" s="210" t="s">
        <v>50</v>
      </c>
      <c r="O167" s="43"/>
      <c r="P167" s="211">
        <f>O167*H167</f>
        <v>0</v>
      </c>
      <c r="Q167" s="211">
        <v>1.357E-2</v>
      </c>
      <c r="R167" s="211">
        <f>Q167*H167</f>
        <v>0.49055549999999998</v>
      </c>
      <c r="S167" s="211">
        <v>1.0000000000000001E-5</v>
      </c>
      <c r="T167" s="212">
        <f>S167*H167</f>
        <v>3.615E-4</v>
      </c>
      <c r="AR167" s="25" t="s">
        <v>93</v>
      </c>
      <c r="AT167" s="25" t="s">
        <v>212</v>
      </c>
      <c r="AU167" s="25" t="s">
        <v>87</v>
      </c>
      <c r="AY167" s="25" t="s">
        <v>210</v>
      </c>
      <c r="BE167" s="213">
        <f>IF(N167="základní",J167,0)</f>
        <v>0</v>
      </c>
      <c r="BF167" s="213">
        <f>IF(N167="snížená",J167,0)</f>
        <v>90013.5</v>
      </c>
      <c r="BG167" s="213">
        <f>IF(N167="zákl. přenesená",J167,0)</f>
        <v>0</v>
      </c>
      <c r="BH167" s="213">
        <f>IF(N167="sníž. přenesená",J167,0)</f>
        <v>0</v>
      </c>
      <c r="BI167" s="213">
        <f>IF(N167="nulová",J167,0)</f>
        <v>0</v>
      </c>
      <c r="BJ167" s="25" t="s">
        <v>87</v>
      </c>
      <c r="BK167" s="213">
        <f>ROUND(I167*H167,2)</f>
        <v>90013.5</v>
      </c>
      <c r="BL167" s="25" t="s">
        <v>93</v>
      </c>
      <c r="BM167" s="25" t="s">
        <v>308</v>
      </c>
    </row>
    <row r="168" spans="2:65" s="1" customFormat="1" ht="67.5">
      <c r="B168" s="42"/>
      <c r="C168" s="64"/>
      <c r="D168" s="214" t="s">
        <v>218</v>
      </c>
      <c r="E168" s="64"/>
      <c r="F168" s="215" t="s">
        <v>297</v>
      </c>
      <c r="G168" s="64"/>
      <c r="H168" s="64"/>
      <c r="I168" s="173"/>
      <c r="J168" s="64"/>
      <c r="K168" s="64"/>
      <c r="L168" s="62"/>
      <c r="M168" s="216"/>
      <c r="N168" s="43"/>
      <c r="O168" s="43"/>
      <c r="P168" s="43"/>
      <c r="Q168" s="43"/>
      <c r="R168" s="43"/>
      <c r="S168" s="43"/>
      <c r="T168" s="79"/>
      <c r="AT168" s="25" t="s">
        <v>218</v>
      </c>
      <c r="AU168" s="25" t="s">
        <v>87</v>
      </c>
    </row>
    <row r="169" spans="2:65" s="12" customFormat="1">
      <c r="B169" s="217"/>
      <c r="C169" s="218"/>
      <c r="D169" s="214" t="s">
        <v>220</v>
      </c>
      <c r="E169" s="219" t="s">
        <v>24</v>
      </c>
      <c r="F169" s="220" t="s">
        <v>309</v>
      </c>
      <c r="G169" s="218"/>
      <c r="H169" s="221">
        <v>6.85</v>
      </c>
      <c r="I169" s="222"/>
      <c r="J169" s="218"/>
      <c r="K169" s="218"/>
      <c r="L169" s="223"/>
      <c r="M169" s="224"/>
      <c r="N169" s="225"/>
      <c r="O169" s="225"/>
      <c r="P169" s="225"/>
      <c r="Q169" s="225"/>
      <c r="R169" s="225"/>
      <c r="S169" s="225"/>
      <c r="T169" s="226"/>
      <c r="AT169" s="227" t="s">
        <v>220</v>
      </c>
      <c r="AU169" s="227" t="s">
        <v>87</v>
      </c>
      <c r="AV169" s="12" t="s">
        <v>87</v>
      </c>
      <c r="AW169" s="12" t="s">
        <v>41</v>
      </c>
      <c r="AX169" s="12" t="s">
        <v>78</v>
      </c>
      <c r="AY169" s="227" t="s">
        <v>210</v>
      </c>
    </row>
    <row r="170" spans="2:65" s="12" customFormat="1">
      <c r="B170" s="217"/>
      <c r="C170" s="218"/>
      <c r="D170" s="214" t="s">
        <v>220</v>
      </c>
      <c r="E170" s="219" t="s">
        <v>24</v>
      </c>
      <c r="F170" s="220" t="s">
        <v>310</v>
      </c>
      <c r="G170" s="218"/>
      <c r="H170" s="221">
        <v>29.3</v>
      </c>
      <c r="I170" s="222"/>
      <c r="J170" s="218"/>
      <c r="K170" s="218"/>
      <c r="L170" s="223"/>
      <c r="M170" s="224"/>
      <c r="N170" s="225"/>
      <c r="O170" s="225"/>
      <c r="P170" s="225"/>
      <c r="Q170" s="225"/>
      <c r="R170" s="225"/>
      <c r="S170" s="225"/>
      <c r="T170" s="226"/>
      <c r="AT170" s="227" t="s">
        <v>220</v>
      </c>
      <c r="AU170" s="227" t="s">
        <v>87</v>
      </c>
      <c r="AV170" s="12" t="s">
        <v>87</v>
      </c>
      <c r="AW170" s="12" t="s">
        <v>41</v>
      </c>
      <c r="AX170" s="12" t="s">
        <v>78</v>
      </c>
      <c r="AY170" s="227" t="s">
        <v>210</v>
      </c>
    </row>
    <row r="171" spans="2:65" s="13" customFormat="1">
      <c r="B171" s="228"/>
      <c r="C171" s="229"/>
      <c r="D171" s="214" t="s">
        <v>220</v>
      </c>
      <c r="E171" s="230" t="s">
        <v>24</v>
      </c>
      <c r="F171" s="231" t="s">
        <v>235</v>
      </c>
      <c r="G171" s="229"/>
      <c r="H171" s="232">
        <v>36.15</v>
      </c>
      <c r="I171" s="233"/>
      <c r="J171" s="229"/>
      <c r="K171" s="229"/>
      <c r="L171" s="234"/>
      <c r="M171" s="235"/>
      <c r="N171" s="236"/>
      <c r="O171" s="236"/>
      <c r="P171" s="236"/>
      <c r="Q171" s="236"/>
      <c r="R171" s="236"/>
      <c r="S171" s="236"/>
      <c r="T171" s="237"/>
      <c r="AT171" s="238" t="s">
        <v>220</v>
      </c>
      <c r="AU171" s="238" t="s">
        <v>87</v>
      </c>
      <c r="AV171" s="13" t="s">
        <v>93</v>
      </c>
      <c r="AW171" s="13" t="s">
        <v>41</v>
      </c>
      <c r="AX171" s="13" t="s">
        <v>83</v>
      </c>
      <c r="AY171" s="238" t="s">
        <v>210</v>
      </c>
    </row>
    <row r="172" spans="2:65" s="1" customFormat="1" ht="25.5" customHeight="1">
      <c r="B172" s="42"/>
      <c r="C172" s="202" t="s">
        <v>311</v>
      </c>
      <c r="D172" s="202" t="s">
        <v>212</v>
      </c>
      <c r="E172" s="203" t="s">
        <v>312</v>
      </c>
      <c r="F172" s="204" t="s">
        <v>313</v>
      </c>
      <c r="G172" s="205" t="s">
        <v>215</v>
      </c>
      <c r="H172" s="206">
        <v>6.12</v>
      </c>
      <c r="I172" s="207">
        <v>244</v>
      </c>
      <c r="J172" s="208">
        <f>ROUND(I172*H172,2)</f>
        <v>1493.28</v>
      </c>
      <c r="K172" s="204" t="s">
        <v>216</v>
      </c>
      <c r="L172" s="62"/>
      <c r="M172" s="209" t="s">
        <v>24</v>
      </c>
      <c r="N172" s="210" t="s">
        <v>50</v>
      </c>
      <c r="O172" s="43"/>
      <c r="P172" s="211">
        <f>O172*H172</f>
        <v>0</v>
      </c>
      <c r="Q172" s="211">
        <v>4.795E-2</v>
      </c>
      <c r="R172" s="211">
        <f>Q172*H172</f>
        <v>0.29345399999999999</v>
      </c>
      <c r="S172" s="211">
        <v>0</v>
      </c>
      <c r="T172" s="212">
        <f>S172*H172</f>
        <v>0</v>
      </c>
      <c r="AR172" s="25" t="s">
        <v>93</v>
      </c>
      <c r="AT172" s="25" t="s">
        <v>212</v>
      </c>
      <c r="AU172" s="25" t="s">
        <v>87</v>
      </c>
      <c r="AY172" s="25" t="s">
        <v>210</v>
      </c>
      <c r="BE172" s="213">
        <f>IF(N172="základní",J172,0)</f>
        <v>0</v>
      </c>
      <c r="BF172" s="213">
        <f>IF(N172="snížená",J172,0)</f>
        <v>1493.28</v>
      </c>
      <c r="BG172" s="213">
        <f>IF(N172="zákl. přenesená",J172,0)</f>
        <v>0</v>
      </c>
      <c r="BH172" s="213">
        <f>IF(N172="sníž. přenesená",J172,0)</f>
        <v>0</v>
      </c>
      <c r="BI172" s="213">
        <f>IF(N172="nulová",J172,0)</f>
        <v>0</v>
      </c>
      <c r="BJ172" s="25" t="s">
        <v>87</v>
      </c>
      <c r="BK172" s="213">
        <f>ROUND(I172*H172,2)</f>
        <v>1493.28</v>
      </c>
      <c r="BL172" s="25" t="s">
        <v>93</v>
      </c>
      <c r="BM172" s="25" t="s">
        <v>314</v>
      </c>
    </row>
    <row r="173" spans="2:65" s="12" customFormat="1">
      <c r="B173" s="217"/>
      <c r="C173" s="218"/>
      <c r="D173" s="214" t="s">
        <v>220</v>
      </c>
      <c r="E173" s="219" t="s">
        <v>24</v>
      </c>
      <c r="F173" s="220" t="s">
        <v>315</v>
      </c>
      <c r="G173" s="218"/>
      <c r="H173" s="221">
        <v>6.12</v>
      </c>
      <c r="I173" s="222"/>
      <c r="J173" s="218"/>
      <c r="K173" s="218"/>
      <c r="L173" s="223"/>
      <c r="M173" s="224"/>
      <c r="N173" s="225"/>
      <c r="O173" s="225"/>
      <c r="P173" s="225"/>
      <c r="Q173" s="225"/>
      <c r="R173" s="225"/>
      <c r="S173" s="225"/>
      <c r="T173" s="226"/>
      <c r="AT173" s="227" t="s">
        <v>220</v>
      </c>
      <c r="AU173" s="227" t="s">
        <v>87</v>
      </c>
      <c r="AV173" s="12" t="s">
        <v>87</v>
      </c>
      <c r="AW173" s="12" t="s">
        <v>41</v>
      </c>
      <c r="AX173" s="12" t="s">
        <v>83</v>
      </c>
      <c r="AY173" s="227" t="s">
        <v>210</v>
      </c>
    </row>
    <row r="174" spans="2:65" s="1" customFormat="1" ht="25.5" customHeight="1">
      <c r="B174" s="42"/>
      <c r="C174" s="202" t="s">
        <v>316</v>
      </c>
      <c r="D174" s="202" t="s">
        <v>212</v>
      </c>
      <c r="E174" s="203" t="s">
        <v>317</v>
      </c>
      <c r="F174" s="204" t="s">
        <v>318</v>
      </c>
      <c r="G174" s="205" t="s">
        <v>215</v>
      </c>
      <c r="H174" s="206">
        <v>8.4139999999999997</v>
      </c>
      <c r="I174" s="207">
        <v>2220</v>
      </c>
      <c r="J174" s="208">
        <f>ROUND(I174*H174,2)</f>
        <v>18679.080000000002</v>
      </c>
      <c r="K174" s="204" t="s">
        <v>216</v>
      </c>
      <c r="L174" s="62"/>
      <c r="M174" s="209" t="s">
        <v>24</v>
      </c>
      <c r="N174" s="210" t="s">
        <v>50</v>
      </c>
      <c r="O174" s="43"/>
      <c r="P174" s="211">
        <f>O174*H174</f>
        <v>0</v>
      </c>
      <c r="Q174" s="211">
        <v>0.11669</v>
      </c>
      <c r="R174" s="211">
        <f>Q174*H174</f>
        <v>0.98182965999999994</v>
      </c>
      <c r="S174" s="211">
        <v>0</v>
      </c>
      <c r="T174" s="212">
        <f>S174*H174</f>
        <v>0</v>
      </c>
      <c r="AR174" s="25" t="s">
        <v>93</v>
      </c>
      <c r="AT174" s="25" t="s">
        <v>212</v>
      </c>
      <c r="AU174" s="25" t="s">
        <v>87</v>
      </c>
      <c r="AY174" s="25" t="s">
        <v>210</v>
      </c>
      <c r="BE174" s="213">
        <f>IF(N174="základní",J174,0)</f>
        <v>0</v>
      </c>
      <c r="BF174" s="213">
        <f>IF(N174="snížená",J174,0)</f>
        <v>18679.080000000002</v>
      </c>
      <c r="BG174" s="213">
        <f>IF(N174="zákl. přenesená",J174,0)</f>
        <v>0</v>
      </c>
      <c r="BH174" s="213">
        <f>IF(N174="sníž. přenesená",J174,0)</f>
        <v>0</v>
      </c>
      <c r="BI174" s="213">
        <f>IF(N174="nulová",J174,0)</f>
        <v>0</v>
      </c>
      <c r="BJ174" s="25" t="s">
        <v>87</v>
      </c>
      <c r="BK174" s="213">
        <f>ROUND(I174*H174,2)</f>
        <v>18679.080000000002</v>
      </c>
      <c r="BL174" s="25" t="s">
        <v>93</v>
      </c>
      <c r="BM174" s="25" t="s">
        <v>319</v>
      </c>
    </row>
    <row r="175" spans="2:65" s="1" customFormat="1" ht="27">
      <c r="B175" s="42"/>
      <c r="C175" s="64"/>
      <c r="D175" s="214" t="s">
        <v>218</v>
      </c>
      <c r="E175" s="64"/>
      <c r="F175" s="215" t="s">
        <v>320</v>
      </c>
      <c r="G175" s="64"/>
      <c r="H175" s="64"/>
      <c r="I175" s="173"/>
      <c r="J175" s="64"/>
      <c r="K175" s="64"/>
      <c r="L175" s="62"/>
      <c r="M175" s="216"/>
      <c r="N175" s="43"/>
      <c r="O175" s="43"/>
      <c r="P175" s="43"/>
      <c r="Q175" s="43"/>
      <c r="R175" s="43"/>
      <c r="S175" s="43"/>
      <c r="T175" s="79"/>
      <c r="AT175" s="25" t="s">
        <v>218</v>
      </c>
      <c r="AU175" s="25" t="s">
        <v>87</v>
      </c>
    </row>
    <row r="176" spans="2:65" s="12" customFormat="1">
      <c r="B176" s="217"/>
      <c r="C176" s="218"/>
      <c r="D176" s="214" t="s">
        <v>220</v>
      </c>
      <c r="E176" s="219" t="s">
        <v>24</v>
      </c>
      <c r="F176" s="220" t="s">
        <v>321</v>
      </c>
      <c r="G176" s="218"/>
      <c r="H176" s="221">
        <v>8.4139999999999997</v>
      </c>
      <c r="I176" s="222"/>
      <c r="J176" s="218"/>
      <c r="K176" s="218"/>
      <c r="L176" s="223"/>
      <c r="M176" s="224"/>
      <c r="N176" s="225"/>
      <c r="O176" s="225"/>
      <c r="P176" s="225"/>
      <c r="Q176" s="225"/>
      <c r="R176" s="225"/>
      <c r="S176" s="225"/>
      <c r="T176" s="226"/>
      <c r="AT176" s="227" t="s">
        <v>220</v>
      </c>
      <c r="AU176" s="227" t="s">
        <v>87</v>
      </c>
      <c r="AV176" s="12" t="s">
        <v>87</v>
      </c>
      <c r="AW176" s="12" t="s">
        <v>41</v>
      </c>
      <c r="AX176" s="12" t="s">
        <v>83</v>
      </c>
      <c r="AY176" s="227" t="s">
        <v>210</v>
      </c>
    </row>
    <row r="177" spans="2:65" s="1" customFormat="1" ht="25.5" customHeight="1">
      <c r="B177" s="42"/>
      <c r="C177" s="202" t="s">
        <v>322</v>
      </c>
      <c r="D177" s="202" t="s">
        <v>212</v>
      </c>
      <c r="E177" s="203" t="s">
        <v>323</v>
      </c>
      <c r="F177" s="204" t="s">
        <v>324</v>
      </c>
      <c r="G177" s="205" t="s">
        <v>215</v>
      </c>
      <c r="H177" s="206">
        <v>6.24</v>
      </c>
      <c r="I177" s="207">
        <v>573</v>
      </c>
      <c r="J177" s="208">
        <f>ROUND(I177*H177,2)</f>
        <v>3575.52</v>
      </c>
      <c r="K177" s="204" t="s">
        <v>216</v>
      </c>
      <c r="L177" s="62"/>
      <c r="M177" s="209" t="s">
        <v>24</v>
      </c>
      <c r="N177" s="210" t="s">
        <v>50</v>
      </c>
      <c r="O177" s="43"/>
      <c r="P177" s="211">
        <f>O177*H177</f>
        <v>0</v>
      </c>
      <c r="Q177" s="211">
        <v>0.17818000000000001</v>
      </c>
      <c r="R177" s="211">
        <f>Q177*H177</f>
        <v>1.1118432</v>
      </c>
      <c r="S177" s="211">
        <v>0</v>
      </c>
      <c r="T177" s="212">
        <f>S177*H177</f>
        <v>0</v>
      </c>
      <c r="AR177" s="25" t="s">
        <v>93</v>
      </c>
      <c r="AT177" s="25" t="s">
        <v>212</v>
      </c>
      <c r="AU177" s="25" t="s">
        <v>87</v>
      </c>
      <c r="AY177" s="25" t="s">
        <v>210</v>
      </c>
      <c r="BE177" s="213">
        <f>IF(N177="základní",J177,0)</f>
        <v>0</v>
      </c>
      <c r="BF177" s="213">
        <f>IF(N177="snížená",J177,0)</f>
        <v>3575.52</v>
      </c>
      <c r="BG177" s="213">
        <f>IF(N177="zákl. přenesená",J177,0)</f>
        <v>0</v>
      </c>
      <c r="BH177" s="213">
        <f>IF(N177="sníž. přenesená",J177,0)</f>
        <v>0</v>
      </c>
      <c r="BI177" s="213">
        <f>IF(N177="nulová",J177,0)</f>
        <v>0</v>
      </c>
      <c r="BJ177" s="25" t="s">
        <v>87</v>
      </c>
      <c r="BK177" s="213">
        <f>ROUND(I177*H177,2)</f>
        <v>3575.52</v>
      </c>
      <c r="BL177" s="25" t="s">
        <v>93</v>
      </c>
      <c r="BM177" s="25" t="s">
        <v>325</v>
      </c>
    </row>
    <row r="178" spans="2:65" s="12" customFormat="1">
      <c r="B178" s="217"/>
      <c r="C178" s="218"/>
      <c r="D178" s="214" t="s">
        <v>220</v>
      </c>
      <c r="E178" s="219" t="s">
        <v>24</v>
      </c>
      <c r="F178" s="220" t="s">
        <v>326</v>
      </c>
      <c r="G178" s="218"/>
      <c r="H178" s="221">
        <v>3.96</v>
      </c>
      <c r="I178" s="222"/>
      <c r="J178" s="218"/>
      <c r="K178" s="218"/>
      <c r="L178" s="223"/>
      <c r="M178" s="224"/>
      <c r="N178" s="225"/>
      <c r="O178" s="225"/>
      <c r="P178" s="225"/>
      <c r="Q178" s="225"/>
      <c r="R178" s="225"/>
      <c r="S178" s="225"/>
      <c r="T178" s="226"/>
      <c r="AT178" s="227" t="s">
        <v>220</v>
      </c>
      <c r="AU178" s="227" t="s">
        <v>87</v>
      </c>
      <c r="AV178" s="12" t="s">
        <v>87</v>
      </c>
      <c r="AW178" s="12" t="s">
        <v>41</v>
      </c>
      <c r="AX178" s="12" t="s">
        <v>78</v>
      </c>
      <c r="AY178" s="227" t="s">
        <v>210</v>
      </c>
    </row>
    <row r="179" spans="2:65" s="12" customFormat="1">
      <c r="B179" s="217"/>
      <c r="C179" s="218"/>
      <c r="D179" s="214" t="s">
        <v>220</v>
      </c>
      <c r="E179" s="219" t="s">
        <v>24</v>
      </c>
      <c r="F179" s="220" t="s">
        <v>327</v>
      </c>
      <c r="G179" s="218"/>
      <c r="H179" s="221">
        <v>2.2799999999999998</v>
      </c>
      <c r="I179" s="222"/>
      <c r="J179" s="218"/>
      <c r="K179" s="218"/>
      <c r="L179" s="223"/>
      <c r="M179" s="224"/>
      <c r="N179" s="225"/>
      <c r="O179" s="225"/>
      <c r="P179" s="225"/>
      <c r="Q179" s="225"/>
      <c r="R179" s="225"/>
      <c r="S179" s="225"/>
      <c r="T179" s="226"/>
      <c r="AT179" s="227" t="s">
        <v>220</v>
      </c>
      <c r="AU179" s="227" t="s">
        <v>87</v>
      </c>
      <c r="AV179" s="12" t="s">
        <v>87</v>
      </c>
      <c r="AW179" s="12" t="s">
        <v>41</v>
      </c>
      <c r="AX179" s="12" t="s">
        <v>78</v>
      </c>
      <c r="AY179" s="227" t="s">
        <v>210</v>
      </c>
    </row>
    <row r="180" spans="2:65" s="13" customFormat="1">
      <c r="B180" s="228"/>
      <c r="C180" s="229"/>
      <c r="D180" s="214" t="s">
        <v>220</v>
      </c>
      <c r="E180" s="230" t="s">
        <v>24</v>
      </c>
      <c r="F180" s="231" t="s">
        <v>235</v>
      </c>
      <c r="G180" s="229"/>
      <c r="H180" s="232">
        <v>6.24</v>
      </c>
      <c r="I180" s="233"/>
      <c r="J180" s="229"/>
      <c r="K180" s="229"/>
      <c r="L180" s="234"/>
      <c r="M180" s="235"/>
      <c r="N180" s="236"/>
      <c r="O180" s="236"/>
      <c r="P180" s="236"/>
      <c r="Q180" s="236"/>
      <c r="R180" s="236"/>
      <c r="S180" s="236"/>
      <c r="T180" s="237"/>
      <c r="AT180" s="238" t="s">
        <v>220</v>
      </c>
      <c r="AU180" s="238" t="s">
        <v>87</v>
      </c>
      <c r="AV180" s="13" t="s">
        <v>93</v>
      </c>
      <c r="AW180" s="13" t="s">
        <v>41</v>
      </c>
      <c r="AX180" s="13" t="s">
        <v>83</v>
      </c>
      <c r="AY180" s="238" t="s">
        <v>210</v>
      </c>
    </row>
    <row r="181" spans="2:65" s="1" customFormat="1" ht="25.5" customHeight="1">
      <c r="B181" s="42"/>
      <c r="C181" s="202" t="s">
        <v>9</v>
      </c>
      <c r="D181" s="202" t="s">
        <v>212</v>
      </c>
      <c r="E181" s="203" t="s">
        <v>328</v>
      </c>
      <c r="F181" s="204" t="s">
        <v>329</v>
      </c>
      <c r="G181" s="205" t="s">
        <v>215</v>
      </c>
      <c r="H181" s="206">
        <v>1.2</v>
      </c>
      <c r="I181" s="207">
        <v>871</v>
      </c>
      <c r="J181" s="208">
        <f>ROUND(I181*H181,2)</f>
        <v>1045.2</v>
      </c>
      <c r="K181" s="204" t="s">
        <v>216</v>
      </c>
      <c r="L181" s="62"/>
      <c r="M181" s="209" t="s">
        <v>24</v>
      </c>
      <c r="N181" s="210" t="s">
        <v>50</v>
      </c>
      <c r="O181" s="43"/>
      <c r="P181" s="211">
        <f>O181*H181</f>
        <v>0</v>
      </c>
      <c r="Q181" s="211">
        <v>0.26723000000000002</v>
      </c>
      <c r="R181" s="211">
        <f>Q181*H181</f>
        <v>0.32067600000000002</v>
      </c>
      <c r="S181" s="211">
        <v>0</v>
      </c>
      <c r="T181" s="212">
        <f>S181*H181</f>
        <v>0</v>
      </c>
      <c r="AR181" s="25" t="s">
        <v>93</v>
      </c>
      <c r="AT181" s="25" t="s">
        <v>212</v>
      </c>
      <c r="AU181" s="25" t="s">
        <v>87</v>
      </c>
      <c r="AY181" s="25" t="s">
        <v>210</v>
      </c>
      <c r="BE181" s="213">
        <f>IF(N181="základní",J181,0)</f>
        <v>0</v>
      </c>
      <c r="BF181" s="213">
        <f>IF(N181="snížená",J181,0)</f>
        <v>1045.2</v>
      </c>
      <c r="BG181" s="213">
        <f>IF(N181="zákl. přenesená",J181,0)</f>
        <v>0</v>
      </c>
      <c r="BH181" s="213">
        <f>IF(N181="sníž. přenesená",J181,0)</f>
        <v>0</v>
      </c>
      <c r="BI181" s="213">
        <f>IF(N181="nulová",J181,0)</f>
        <v>0</v>
      </c>
      <c r="BJ181" s="25" t="s">
        <v>87</v>
      </c>
      <c r="BK181" s="213">
        <f>ROUND(I181*H181,2)</f>
        <v>1045.2</v>
      </c>
      <c r="BL181" s="25" t="s">
        <v>93</v>
      </c>
      <c r="BM181" s="25" t="s">
        <v>330</v>
      </c>
    </row>
    <row r="182" spans="2:65" s="1" customFormat="1" ht="67.5">
      <c r="B182" s="42"/>
      <c r="C182" s="64"/>
      <c r="D182" s="214" t="s">
        <v>218</v>
      </c>
      <c r="E182" s="64"/>
      <c r="F182" s="215" t="s">
        <v>331</v>
      </c>
      <c r="G182" s="64"/>
      <c r="H182" s="64"/>
      <c r="I182" s="173"/>
      <c r="J182" s="64"/>
      <c r="K182" s="64"/>
      <c r="L182" s="62"/>
      <c r="M182" s="216"/>
      <c r="N182" s="43"/>
      <c r="O182" s="43"/>
      <c r="P182" s="43"/>
      <c r="Q182" s="43"/>
      <c r="R182" s="43"/>
      <c r="S182" s="43"/>
      <c r="T182" s="79"/>
      <c r="AT182" s="25" t="s">
        <v>218</v>
      </c>
      <c r="AU182" s="25" t="s">
        <v>87</v>
      </c>
    </row>
    <row r="183" spans="2:65" s="12" customFormat="1">
      <c r="B183" s="217"/>
      <c r="C183" s="218"/>
      <c r="D183" s="214" t="s">
        <v>220</v>
      </c>
      <c r="E183" s="219" t="s">
        <v>24</v>
      </c>
      <c r="F183" s="220" t="s">
        <v>332</v>
      </c>
      <c r="G183" s="218"/>
      <c r="H183" s="221">
        <v>1.2</v>
      </c>
      <c r="I183" s="222"/>
      <c r="J183" s="218"/>
      <c r="K183" s="218"/>
      <c r="L183" s="223"/>
      <c r="M183" s="224"/>
      <c r="N183" s="225"/>
      <c r="O183" s="225"/>
      <c r="P183" s="225"/>
      <c r="Q183" s="225"/>
      <c r="R183" s="225"/>
      <c r="S183" s="225"/>
      <c r="T183" s="226"/>
      <c r="AT183" s="227" t="s">
        <v>220</v>
      </c>
      <c r="AU183" s="227" t="s">
        <v>87</v>
      </c>
      <c r="AV183" s="12" t="s">
        <v>87</v>
      </c>
      <c r="AW183" s="12" t="s">
        <v>41</v>
      </c>
      <c r="AX183" s="12" t="s">
        <v>83</v>
      </c>
      <c r="AY183" s="227" t="s">
        <v>210</v>
      </c>
    </row>
    <row r="184" spans="2:65" s="11" customFormat="1" ht="29.85" customHeight="1">
      <c r="B184" s="186"/>
      <c r="C184" s="187"/>
      <c r="D184" s="188" t="s">
        <v>77</v>
      </c>
      <c r="E184" s="200" t="s">
        <v>93</v>
      </c>
      <c r="F184" s="200" t="s">
        <v>333</v>
      </c>
      <c r="G184" s="187"/>
      <c r="H184" s="187"/>
      <c r="I184" s="190"/>
      <c r="J184" s="201">
        <f>BK184</f>
        <v>14345.259999999998</v>
      </c>
      <c r="K184" s="187"/>
      <c r="L184" s="192"/>
      <c r="M184" s="193"/>
      <c r="N184" s="194"/>
      <c r="O184" s="194"/>
      <c r="P184" s="195">
        <f>SUM(P185:P197)</f>
        <v>0</v>
      </c>
      <c r="Q184" s="194"/>
      <c r="R184" s="195">
        <f>SUM(R185:R197)</f>
        <v>1.3453105999999999</v>
      </c>
      <c r="S184" s="194"/>
      <c r="T184" s="196">
        <f>SUM(T185:T197)</f>
        <v>0</v>
      </c>
      <c r="AR184" s="197" t="s">
        <v>83</v>
      </c>
      <c r="AT184" s="198" t="s">
        <v>77</v>
      </c>
      <c r="AU184" s="198" t="s">
        <v>83</v>
      </c>
      <c r="AY184" s="197" t="s">
        <v>210</v>
      </c>
      <c r="BK184" s="199">
        <f>SUM(BK185:BK197)</f>
        <v>14345.259999999998</v>
      </c>
    </row>
    <row r="185" spans="2:65" s="1" customFormat="1" ht="63.75" customHeight="1">
      <c r="B185" s="42"/>
      <c r="C185" s="202" t="s">
        <v>334</v>
      </c>
      <c r="D185" s="202" t="s">
        <v>212</v>
      </c>
      <c r="E185" s="203" t="s">
        <v>335</v>
      </c>
      <c r="F185" s="204" t="s">
        <v>336</v>
      </c>
      <c r="G185" s="205" t="s">
        <v>215</v>
      </c>
      <c r="H185" s="206">
        <v>9.24</v>
      </c>
      <c r="I185" s="207">
        <v>526</v>
      </c>
      <c r="J185" s="208">
        <f>ROUND(I185*H185,2)</f>
        <v>4860.24</v>
      </c>
      <c r="K185" s="204" t="s">
        <v>216</v>
      </c>
      <c r="L185" s="62"/>
      <c r="M185" s="209" t="s">
        <v>24</v>
      </c>
      <c r="N185" s="210" t="s">
        <v>50</v>
      </c>
      <c r="O185" s="43"/>
      <c r="P185" s="211">
        <f>O185*H185</f>
        <v>0</v>
      </c>
      <c r="Q185" s="211">
        <v>9.58E-3</v>
      </c>
      <c r="R185" s="211">
        <f>Q185*H185</f>
        <v>8.8519200000000006E-2</v>
      </c>
      <c r="S185" s="211">
        <v>0</v>
      </c>
      <c r="T185" s="212">
        <f>S185*H185</f>
        <v>0</v>
      </c>
      <c r="AR185" s="25" t="s">
        <v>93</v>
      </c>
      <c r="AT185" s="25" t="s">
        <v>212</v>
      </c>
      <c r="AU185" s="25" t="s">
        <v>87</v>
      </c>
      <c r="AY185" s="25" t="s">
        <v>210</v>
      </c>
      <c r="BE185" s="213">
        <f>IF(N185="základní",J185,0)</f>
        <v>0</v>
      </c>
      <c r="BF185" s="213">
        <f>IF(N185="snížená",J185,0)</f>
        <v>4860.24</v>
      </c>
      <c r="BG185" s="213">
        <f>IF(N185="zákl. přenesená",J185,0)</f>
        <v>0</v>
      </c>
      <c r="BH185" s="213">
        <f>IF(N185="sníž. přenesená",J185,0)</f>
        <v>0</v>
      </c>
      <c r="BI185" s="213">
        <f>IF(N185="nulová",J185,0)</f>
        <v>0</v>
      </c>
      <c r="BJ185" s="25" t="s">
        <v>87</v>
      </c>
      <c r="BK185" s="213">
        <f>ROUND(I185*H185,2)</f>
        <v>4860.24</v>
      </c>
      <c r="BL185" s="25" t="s">
        <v>93</v>
      </c>
      <c r="BM185" s="25" t="s">
        <v>337</v>
      </c>
    </row>
    <row r="186" spans="2:65" s="1" customFormat="1" ht="67.5">
      <c r="B186" s="42"/>
      <c r="C186" s="64"/>
      <c r="D186" s="214" t="s">
        <v>218</v>
      </c>
      <c r="E186" s="64"/>
      <c r="F186" s="215" t="s">
        <v>338</v>
      </c>
      <c r="G186" s="64"/>
      <c r="H186" s="64"/>
      <c r="I186" s="173"/>
      <c r="J186" s="64"/>
      <c r="K186" s="64"/>
      <c r="L186" s="62"/>
      <c r="M186" s="216"/>
      <c r="N186" s="43"/>
      <c r="O186" s="43"/>
      <c r="P186" s="43"/>
      <c r="Q186" s="43"/>
      <c r="R186" s="43"/>
      <c r="S186" s="43"/>
      <c r="T186" s="79"/>
      <c r="AT186" s="25" t="s">
        <v>218</v>
      </c>
      <c r="AU186" s="25" t="s">
        <v>87</v>
      </c>
    </row>
    <row r="187" spans="2:65" s="12" customFormat="1">
      <c r="B187" s="217"/>
      <c r="C187" s="218"/>
      <c r="D187" s="214" t="s">
        <v>220</v>
      </c>
      <c r="E187" s="219" t="s">
        <v>24</v>
      </c>
      <c r="F187" s="220" t="s">
        <v>339</v>
      </c>
      <c r="G187" s="218"/>
      <c r="H187" s="221">
        <v>9.24</v>
      </c>
      <c r="I187" s="222"/>
      <c r="J187" s="218"/>
      <c r="K187" s="218"/>
      <c r="L187" s="223"/>
      <c r="M187" s="224"/>
      <c r="N187" s="225"/>
      <c r="O187" s="225"/>
      <c r="P187" s="225"/>
      <c r="Q187" s="225"/>
      <c r="R187" s="225"/>
      <c r="S187" s="225"/>
      <c r="T187" s="226"/>
      <c r="AT187" s="227" t="s">
        <v>220</v>
      </c>
      <c r="AU187" s="227" t="s">
        <v>87</v>
      </c>
      <c r="AV187" s="12" t="s">
        <v>87</v>
      </c>
      <c r="AW187" s="12" t="s">
        <v>41</v>
      </c>
      <c r="AX187" s="12" t="s">
        <v>83</v>
      </c>
      <c r="AY187" s="227" t="s">
        <v>210</v>
      </c>
    </row>
    <row r="188" spans="2:65" s="1" customFormat="1" ht="63.75" customHeight="1">
      <c r="B188" s="42"/>
      <c r="C188" s="202" t="s">
        <v>340</v>
      </c>
      <c r="D188" s="202" t="s">
        <v>212</v>
      </c>
      <c r="E188" s="203" t="s">
        <v>341</v>
      </c>
      <c r="F188" s="204" t="s">
        <v>342</v>
      </c>
      <c r="G188" s="205" t="s">
        <v>248</v>
      </c>
      <c r="H188" s="206">
        <v>2.3E-2</v>
      </c>
      <c r="I188" s="207">
        <v>38900</v>
      </c>
      <c r="J188" s="208">
        <f>ROUND(I188*H188,2)</f>
        <v>894.7</v>
      </c>
      <c r="K188" s="204" t="s">
        <v>216</v>
      </c>
      <c r="L188" s="62"/>
      <c r="M188" s="209" t="s">
        <v>24</v>
      </c>
      <c r="N188" s="210" t="s">
        <v>50</v>
      </c>
      <c r="O188" s="43"/>
      <c r="P188" s="211">
        <f>O188*H188</f>
        <v>0</v>
      </c>
      <c r="Q188" s="211">
        <v>1.0551600000000001</v>
      </c>
      <c r="R188" s="211">
        <f>Q188*H188</f>
        <v>2.4268680000000001E-2</v>
      </c>
      <c r="S188" s="211">
        <v>0</v>
      </c>
      <c r="T188" s="212">
        <f>S188*H188</f>
        <v>0</v>
      </c>
      <c r="AR188" s="25" t="s">
        <v>93</v>
      </c>
      <c r="AT188" s="25" t="s">
        <v>212</v>
      </c>
      <c r="AU188" s="25" t="s">
        <v>87</v>
      </c>
      <c r="AY188" s="25" t="s">
        <v>210</v>
      </c>
      <c r="BE188" s="213">
        <f>IF(N188="základní",J188,0)</f>
        <v>0</v>
      </c>
      <c r="BF188" s="213">
        <f>IF(N188="snížená",J188,0)</f>
        <v>894.7</v>
      </c>
      <c r="BG188" s="213">
        <f>IF(N188="zákl. přenesená",J188,0)</f>
        <v>0</v>
      </c>
      <c r="BH188" s="213">
        <f>IF(N188="sníž. přenesená",J188,0)</f>
        <v>0</v>
      </c>
      <c r="BI188" s="213">
        <f>IF(N188="nulová",J188,0)</f>
        <v>0</v>
      </c>
      <c r="BJ188" s="25" t="s">
        <v>87</v>
      </c>
      <c r="BK188" s="213">
        <f>ROUND(I188*H188,2)</f>
        <v>894.7</v>
      </c>
      <c r="BL188" s="25" t="s">
        <v>93</v>
      </c>
      <c r="BM188" s="25" t="s">
        <v>343</v>
      </c>
    </row>
    <row r="189" spans="2:65" s="12" customFormat="1">
      <c r="B189" s="217"/>
      <c r="C189" s="218"/>
      <c r="D189" s="214" t="s">
        <v>220</v>
      </c>
      <c r="E189" s="219" t="s">
        <v>24</v>
      </c>
      <c r="F189" s="220" t="s">
        <v>344</v>
      </c>
      <c r="G189" s="218"/>
      <c r="H189" s="221">
        <v>2.3E-2</v>
      </c>
      <c r="I189" s="222"/>
      <c r="J189" s="218"/>
      <c r="K189" s="218"/>
      <c r="L189" s="223"/>
      <c r="M189" s="224"/>
      <c r="N189" s="225"/>
      <c r="O189" s="225"/>
      <c r="P189" s="225"/>
      <c r="Q189" s="225"/>
      <c r="R189" s="225"/>
      <c r="S189" s="225"/>
      <c r="T189" s="226"/>
      <c r="AT189" s="227" t="s">
        <v>220</v>
      </c>
      <c r="AU189" s="227" t="s">
        <v>87</v>
      </c>
      <c r="AV189" s="12" t="s">
        <v>87</v>
      </c>
      <c r="AW189" s="12" t="s">
        <v>41</v>
      </c>
      <c r="AX189" s="12" t="s">
        <v>83</v>
      </c>
      <c r="AY189" s="227" t="s">
        <v>210</v>
      </c>
    </row>
    <row r="190" spans="2:65" s="1" customFormat="1" ht="25.5" customHeight="1">
      <c r="B190" s="42"/>
      <c r="C190" s="202" t="s">
        <v>345</v>
      </c>
      <c r="D190" s="202" t="s">
        <v>212</v>
      </c>
      <c r="E190" s="203" t="s">
        <v>346</v>
      </c>
      <c r="F190" s="204" t="s">
        <v>347</v>
      </c>
      <c r="G190" s="205" t="s">
        <v>348</v>
      </c>
      <c r="H190" s="206">
        <v>18</v>
      </c>
      <c r="I190" s="207">
        <v>153</v>
      </c>
      <c r="J190" s="208">
        <f>ROUND(I190*H190,2)</f>
        <v>2754</v>
      </c>
      <c r="K190" s="204" t="s">
        <v>216</v>
      </c>
      <c r="L190" s="62"/>
      <c r="M190" s="209" t="s">
        <v>24</v>
      </c>
      <c r="N190" s="210" t="s">
        <v>50</v>
      </c>
      <c r="O190" s="43"/>
      <c r="P190" s="211">
        <f>O190*H190</f>
        <v>0</v>
      </c>
      <c r="Q190" s="211">
        <v>5.8180000000000003E-2</v>
      </c>
      <c r="R190" s="211">
        <f>Q190*H190</f>
        <v>1.0472399999999999</v>
      </c>
      <c r="S190" s="211">
        <v>0</v>
      </c>
      <c r="T190" s="212">
        <f>S190*H190</f>
        <v>0</v>
      </c>
      <c r="AR190" s="25" t="s">
        <v>93</v>
      </c>
      <c r="AT190" s="25" t="s">
        <v>212</v>
      </c>
      <c r="AU190" s="25" t="s">
        <v>87</v>
      </c>
      <c r="AY190" s="25" t="s">
        <v>210</v>
      </c>
      <c r="BE190" s="213">
        <f>IF(N190="základní",J190,0)</f>
        <v>0</v>
      </c>
      <c r="BF190" s="213">
        <f>IF(N190="snížená",J190,0)</f>
        <v>2754</v>
      </c>
      <c r="BG190" s="213">
        <f>IF(N190="zákl. přenesená",J190,0)</f>
        <v>0</v>
      </c>
      <c r="BH190" s="213">
        <f>IF(N190="sníž. přenesená",J190,0)</f>
        <v>0</v>
      </c>
      <c r="BI190" s="213">
        <f>IF(N190="nulová",J190,0)</f>
        <v>0</v>
      </c>
      <c r="BJ190" s="25" t="s">
        <v>87</v>
      </c>
      <c r="BK190" s="213">
        <f>ROUND(I190*H190,2)</f>
        <v>2754</v>
      </c>
      <c r="BL190" s="25" t="s">
        <v>93</v>
      </c>
      <c r="BM190" s="25" t="s">
        <v>349</v>
      </c>
    </row>
    <row r="191" spans="2:65" s="12" customFormat="1">
      <c r="B191" s="217"/>
      <c r="C191" s="218"/>
      <c r="D191" s="214" t="s">
        <v>220</v>
      </c>
      <c r="E191" s="219" t="s">
        <v>24</v>
      </c>
      <c r="F191" s="220" t="s">
        <v>350</v>
      </c>
      <c r="G191" s="218"/>
      <c r="H191" s="221">
        <v>18</v>
      </c>
      <c r="I191" s="222"/>
      <c r="J191" s="218"/>
      <c r="K191" s="218"/>
      <c r="L191" s="223"/>
      <c r="M191" s="224"/>
      <c r="N191" s="225"/>
      <c r="O191" s="225"/>
      <c r="P191" s="225"/>
      <c r="Q191" s="225"/>
      <c r="R191" s="225"/>
      <c r="S191" s="225"/>
      <c r="T191" s="226"/>
      <c r="AT191" s="227" t="s">
        <v>220</v>
      </c>
      <c r="AU191" s="227" t="s">
        <v>87</v>
      </c>
      <c r="AV191" s="12" t="s">
        <v>87</v>
      </c>
      <c r="AW191" s="12" t="s">
        <v>41</v>
      </c>
      <c r="AX191" s="12" t="s">
        <v>83</v>
      </c>
      <c r="AY191" s="227" t="s">
        <v>210</v>
      </c>
    </row>
    <row r="192" spans="2:65" s="1" customFormat="1" ht="25.5" customHeight="1">
      <c r="B192" s="42"/>
      <c r="C192" s="202" t="s">
        <v>351</v>
      </c>
      <c r="D192" s="202" t="s">
        <v>212</v>
      </c>
      <c r="E192" s="203" t="s">
        <v>352</v>
      </c>
      <c r="F192" s="204" t="s">
        <v>353</v>
      </c>
      <c r="G192" s="205" t="s">
        <v>248</v>
      </c>
      <c r="H192" s="206">
        <v>0.16800000000000001</v>
      </c>
      <c r="I192" s="207">
        <v>8090</v>
      </c>
      <c r="J192" s="208">
        <f>ROUND(I192*H192,2)</f>
        <v>1359.12</v>
      </c>
      <c r="K192" s="204" t="s">
        <v>216</v>
      </c>
      <c r="L192" s="62"/>
      <c r="M192" s="209" t="s">
        <v>24</v>
      </c>
      <c r="N192" s="210" t="s">
        <v>50</v>
      </c>
      <c r="O192" s="43"/>
      <c r="P192" s="211">
        <f>O192*H192</f>
        <v>0</v>
      </c>
      <c r="Q192" s="211">
        <v>1.9539999999999998E-2</v>
      </c>
      <c r="R192" s="211">
        <f>Q192*H192</f>
        <v>3.2827199999999998E-3</v>
      </c>
      <c r="S192" s="211">
        <v>0</v>
      </c>
      <c r="T192" s="212">
        <f>S192*H192</f>
        <v>0</v>
      </c>
      <c r="AR192" s="25" t="s">
        <v>93</v>
      </c>
      <c r="AT192" s="25" t="s">
        <v>212</v>
      </c>
      <c r="AU192" s="25" t="s">
        <v>87</v>
      </c>
      <c r="AY192" s="25" t="s">
        <v>210</v>
      </c>
      <c r="BE192" s="213">
        <f>IF(N192="základní",J192,0)</f>
        <v>0</v>
      </c>
      <c r="BF192" s="213">
        <f>IF(N192="snížená",J192,0)</f>
        <v>1359.12</v>
      </c>
      <c r="BG192" s="213">
        <f>IF(N192="zákl. přenesená",J192,0)</f>
        <v>0</v>
      </c>
      <c r="BH192" s="213">
        <f>IF(N192="sníž. přenesená",J192,0)</f>
        <v>0</v>
      </c>
      <c r="BI192" s="213">
        <f>IF(N192="nulová",J192,0)</f>
        <v>0</v>
      </c>
      <c r="BJ192" s="25" t="s">
        <v>87</v>
      </c>
      <c r="BK192" s="213">
        <f>ROUND(I192*H192,2)</f>
        <v>1359.12</v>
      </c>
      <c r="BL192" s="25" t="s">
        <v>93</v>
      </c>
      <c r="BM192" s="25" t="s">
        <v>354</v>
      </c>
    </row>
    <row r="193" spans="2:65" s="1" customFormat="1" ht="54">
      <c r="B193" s="42"/>
      <c r="C193" s="64"/>
      <c r="D193" s="214" t="s">
        <v>218</v>
      </c>
      <c r="E193" s="64"/>
      <c r="F193" s="215" t="s">
        <v>355</v>
      </c>
      <c r="G193" s="64"/>
      <c r="H193" s="64"/>
      <c r="I193" s="173"/>
      <c r="J193" s="64"/>
      <c r="K193" s="64"/>
      <c r="L193" s="62"/>
      <c r="M193" s="216"/>
      <c r="N193" s="43"/>
      <c r="O193" s="43"/>
      <c r="P193" s="43"/>
      <c r="Q193" s="43"/>
      <c r="R193" s="43"/>
      <c r="S193" s="43"/>
      <c r="T193" s="79"/>
      <c r="AT193" s="25" t="s">
        <v>218</v>
      </c>
      <c r="AU193" s="25" t="s">
        <v>87</v>
      </c>
    </row>
    <row r="194" spans="2:65" s="12" customFormat="1">
      <c r="B194" s="217"/>
      <c r="C194" s="218"/>
      <c r="D194" s="214" t="s">
        <v>220</v>
      </c>
      <c r="E194" s="219" t="s">
        <v>24</v>
      </c>
      <c r="F194" s="220" t="s">
        <v>356</v>
      </c>
      <c r="G194" s="218"/>
      <c r="H194" s="221">
        <v>0.16800000000000001</v>
      </c>
      <c r="I194" s="222"/>
      <c r="J194" s="218"/>
      <c r="K194" s="218"/>
      <c r="L194" s="223"/>
      <c r="M194" s="224"/>
      <c r="N194" s="225"/>
      <c r="O194" s="225"/>
      <c r="P194" s="225"/>
      <c r="Q194" s="225"/>
      <c r="R194" s="225"/>
      <c r="S194" s="225"/>
      <c r="T194" s="226"/>
      <c r="AT194" s="227" t="s">
        <v>220</v>
      </c>
      <c r="AU194" s="227" t="s">
        <v>87</v>
      </c>
      <c r="AV194" s="12" t="s">
        <v>87</v>
      </c>
      <c r="AW194" s="12" t="s">
        <v>41</v>
      </c>
      <c r="AX194" s="12" t="s">
        <v>83</v>
      </c>
      <c r="AY194" s="227" t="s">
        <v>210</v>
      </c>
    </row>
    <row r="195" spans="2:65" s="1" customFormat="1" ht="16.5" customHeight="1">
      <c r="B195" s="42"/>
      <c r="C195" s="239" t="s">
        <v>357</v>
      </c>
      <c r="D195" s="239" t="s">
        <v>358</v>
      </c>
      <c r="E195" s="240" t="s">
        <v>359</v>
      </c>
      <c r="F195" s="241" t="s">
        <v>360</v>
      </c>
      <c r="G195" s="242" t="s">
        <v>248</v>
      </c>
      <c r="H195" s="243">
        <v>0.182</v>
      </c>
      <c r="I195" s="244">
        <v>24600</v>
      </c>
      <c r="J195" s="245">
        <f>ROUND(I195*H195,2)</f>
        <v>4477.2</v>
      </c>
      <c r="K195" s="241" t="s">
        <v>216</v>
      </c>
      <c r="L195" s="246"/>
      <c r="M195" s="247" t="s">
        <v>24</v>
      </c>
      <c r="N195" s="248" t="s">
        <v>50</v>
      </c>
      <c r="O195" s="43"/>
      <c r="P195" s="211">
        <f>O195*H195</f>
        <v>0</v>
      </c>
      <c r="Q195" s="211">
        <v>1</v>
      </c>
      <c r="R195" s="211">
        <f>Q195*H195</f>
        <v>0.182</v>
      </c>
      <c r="S195" s="211">
        <v>0</v>
      </c>
      <c r="T195" s="212">
        <f>S195*H195</f>
        <v>0</v>
      </c>
      <c r="AR195" s="25" t="s">
        <v>119</v>
      </c>
      <c r="AT195" s="25" t="s">
        <v>358</v>
      </c>
      <c r="AU195" s="25" t="s">
        <v>87</v>
      </c>
      <c r="AY195" s="25" t="s">
        <v>210</v>
      </c>
      <c r="BE195" s="213">
        <f>IF(N195="základní",J195,0)</f>
        <v>0</v>
      </c>
      <c r="BF195" s="213">
        <f>IF(N195="snížená",J195,0)</f>
        <v>4477.2</v>
      </c>
      <c r="BG195" s="213">
        <f>IF(N195="zákl. přenesená",J195,0)</f>
        <v>0</v>
      </c>
      <c r="BH195" s="213">
        <f>IF(N195="sníž. přenesená",J195,0)</f>
        <v>0</v>
      </c>
      <c r="BI195" s="213">
        <f>IF(N195="nulová",J195,0)</f>
        <v>0</v>
      </c>
      <c r="BJ195" s="25" t="s">
        <v>87</v>
      </c>
      <c r="BK195" s="213">
        <f>ROUND(I195*H195,2)</f>
        <v>4477.2</v>
      </c>
      <c r="BL195" s="25" t="s">
        <v>93</v>
      </c>
      <c r="BM195" s="25" t="s">
        <v>361</v>
      </c>
    </row>
    <row r="196" spans="2:65" s="1" customFormat="1" ht="27">
      <c r="B196" s="42"/>
      <c r="C196" s="64"/>
      <c r="D196" s="214" t="s">
        <v>362</v>
      </c>
      <c r="E196" s="64"/>
      <c r="F196" s="215" t="s">
        <v>363</v>
      </c>
      <c r="G196" s="64"/>
      <c r="H196" s="64"/>
      <c r="I196" s="173"/>
      <c r="J196" s="64"/>
      <c r="K196" s="64"/>
      <c r="L196" s="62"/>
      <c r="M196" s="216"/>
      <c r="N196" s="43"/>
      <c r="O196" s="43"/>
      <c r="P196" s="43"/>
      <c r="Q196" s="43"/>
      <c r="R196" s="43"/>
      <c r="S196" s="43"/>
      <c r="T196" s="79"/>
      <c r="AT196" s="25" t="s">
        <v>362</v>
      </c>
      <c r="AU196" s="25" t="s">
        <v>87</v>
      </c>
    </row>
    <row r="197" spans="2:65" s="12" customFormat="1">
      <c r="B197" s="217"/>
      <c r="C197" s="218"/>
      <c r="D197" s="214" t="s">
        <v>220</v>
      </c>
      <c r="E197" s="219" t="s">
        <v>24</v>
      </c>
      <c r="F197" s="220" t="s">
        <v>364</v>
      </c>
      <c r="G197" s="218"/>
      <c r="H197" s="221">
        <v>0.182</v>
      </c>
      <c r="I197" s="222"/>
      <c r="J197" s="218"/>
      <c r="K197" s="218"/>
      <c r="L197" s="223"/>
      <c r="M197" s="224"/>
      <c r="N197" s="225"/>
      <c r="O197" s="225"/>
      <c r="P197" s="225"/>
      <c r="Q197" s="225"/>
      <c r="R197" s="225"/>
      <c r="S197" s="225"/>
      <c r="T197" s="226"/>
      <c r="AT197" s="227" t="s">
        <v>220</v>
      </c>
      <c r="AU197" s="227" t="s">
        <v>87</v>
      </c>
      <c r="AV197" s="12" t="s">
        <v>87</v>
      </c>
      <c r="AW197" s="12" t="s">
        <v>41</v>
      </c>
      <c r="AX197" s="12" t="s">
        <v>83</v>
      </c>
      <c r="AY197" s="227" t="s">
        <v>210</v>
      </c>
    </row>
    <row r="198" spans="2:65" s="11" customFormat="1" ht="29.85" customHeight="1">
      <c r="B198" s="186"/>
      <c r="C198" s="187"/>
      <c r="D198" s="188" t="s">
        <v>77</v>
      </c>
      <c r="E198" s="200" t="s">
        <v>96</v>
      </c>
      <c r="F198" s="200" t="s">
        <v>365</v>
      </c>
      <c r="G198" s="187"/>
      <c r="H198" s="187"/>
      <c r="I198" s="190"/>
      <c r="J198" s="201">
        <f>BK198</f>
        <v>3005.48</v>
      </c>
      <c r="K198" s="187"/>
      <c r="L198" s="192"/>
      <c r="M198" s="193"/>
      <c r="N198" s="194"/>
      <c r="O198" s="194"/>
      <c r="P198" s="195">
        <f>SUM(P199:P206)</f>
        <v>0</v>
      </c>
      <c r="Q198" s="194"/>
      <c r="R198" s="195">
        <f>SUM(R199:R206)</f>
        <v>0.87930149999999996</v>
      </c>
      <c r="S198" s="194"/>
      <c r="T198" s="196">
        <f>SUM(T199:T206)</f>
        <v>0</v>
      </c>
      <c r="AR198" s="197" t="s">
        <v>83</v>
      </c>
      <c r="AT198" s="198" t="s">
        <v>77</v>
      </c>
      <c r="AU198" s="198" t="s">
        <v>83</v>
      </c>
      <c r="AY198" s="197" t="s">
        <v>210</v>
      </c>
      <c r="BK198" s="199">
        <f>SUM(BK199:BK206)</f>
        <v>3005.48</v>
      </c>
    </row>
    <row r="199" spans="2:65" s="1" customFormat="1" ht="25.5" customHeight="1">
      <c r="B199" s="42"/>
      <c r="C199" s="202" t="s">
        <v>366</v>
      </c>
      <c r="D199" s="202" t="s">
        <v>212</v>
      </c>
      <c r="E199" s="203" t="s">
        <v>367</v>
      </c>
      <c r="F199" s="204" t="s">
        <v>368</v>
      </c>
      <c r="G199" s="205" t="s">
        <v>215</v>
      </c>
      <c r="H199" s="206">
        <v>3.31</v>
      </c>
      <c r="I199" s="207">
        <v>181</v>
      </c>
      <c r="J199" s="208">
        <f>ROUND(I199*H199,2)</f>
        <v>599.11</v>
      </c>
      <c r="K199" s="204" t="s">
        <v>216</v>
      </c>
      <c r="L199" s="62"/>
      <c r="M199" s="209" t="s">
        <v>24</v>
      </c>
      <c r="N199" s="210" t="s">
        <v>50</v>
      </c>
      <c r="O199" s="43"/>
      <c r="P199" s="211">
        <f>O199*H199</f>
        <v>0</v>
      </c>
      <c r="Q199" s="211">
        <v>0</v>
      </c>
      <c r="R199" s="211">
        <f>Q199*H199</f>
        <v>0</v>
      </c>
      <c r="S199" s="211">
        <v>0</v>
      </c>
      <c r="T199" s="212">
        <f>S199*H199</f>
        <v>0</v>
      </c>
      <c r="AR199" s="25" t="s">
        <v>93</v>
      </c>
      <c r="AT199" s="25" t="s">
        <v>212</v>
      </c>
      <c r="AU199" s="25" t="s">
        <v>87</v>
      </c>
      <c r="AY199" s="25" t="s">
        <v>210</v>
      </c>
      <c r="BE199" s="213">
        <f>IF(N199="základní",J199,0)</f>
        <v>0</v>
      </c>
      <c r="BF199" s="213">
        <f>IF(N199="snížená",J199,0)</f>
        <v>599.11</v>
      </c>
      <c r="BG199" s="213">
        <f>IF(N199="zákl. přenesená",J199,0)</f>
        <v>0</v>
      </c>
      <c r="BH199" s="213">
        <f>IF(N199="sníž. přenesená",J199,0)</f>
        <v>0</v>
      </c>
      <c r="BI199" s="213">
        <f>IF(N199="nulová",J199,0)</f>
        <v>0</v>
      </c>
      <c r="BJ199" s="25" t="s">
        <v>87</v>
      </c>
      <c r="BK199" s="213">
        <f>ROUND(I199*H199,2)</f>
        <v>599.11</v>
      </c>
      <c r="BL199" s="25" t="s">
        <v>93</v>
      </c>
      <c r="BM199" s="25" t="s">
        <v>369</v>
      </c>
    </row>
    <row r="200" spans="2:65" s="12" customFormat="1">
      <c r="B200" s="217"/>
      <c r="C200" s="218"/>
      <c r="D200" s="214" t="s">
        <v>220</v>
      </c>
      <c r="E200" s="219" t="s">
        <v>24</v>
      </c>
      <c r="F200" s="220" t="s">
        <v>370</v>
      </c>
      <c r="G200" s="218"/>
      <c r="H200" s="221">
        <v>3.31</v>
      </c>
      <c r="I200" s="222"/>
      <c r="J200" s="218"/>
      <c r="K200" s="218"/>
      <c r="L200" s="223"/>
      <c r="M200" s="224"/>
      <c r="N200" s="225"/>
      <c r="O200" s="225"/>
      <c r="P200" s="225"/>
      <c r="Q200" s="225"/>
      <c r="R200" s="225"/>
      <c r="S200" s="225"/>
      <c r="T200" s="226"/>
      <c r="AT200" s="227" t="s">
        <v>220</v>
      </c>
      <c r="AU200" s="227" t="s">
        <v>87</v>
      </c>
      <c r="AV200" s="12" t="s">
        <v>87</v>
      </c>
      <c r="AW200" s="12" t="s">
        <v>41</v>
      </c>
      <c r="AX200" s="12" t="s">
        <v>83</v>
      </c>
      <c r="AY200" s="227" t="s">
        <v>210</v>
      </c>
    </row>
    <row r="201" spans="2:65" s="1" customFormat="1" ht="25.5" customHeight="1">
      <c r="B201" s="42"/>
      <c r="C201" s="202" t="s">
        <v>371</v>
      </c>
      <c r="D201" s="202" t="s">
        <v>212</v>
      </c>
      <c r="E201" s="203" t="s">
        <v>372</v>
      </c>
      <c r="F201" s="204" t="s">
        <v>373</v>
      </c>
      <c r="G201" s="205" t="s">
        <v>215</v>
      </c>
      <c r="H201" s="206">
        <v>3.31</v>
      </c>
      <c r="I201" s="207">
        <v>141</v>
      </c>
      <c r="J201" s="208">
        <f>ROUND(I201*H201,2)</f>
        <v>466.71</v>
      </c>
      <c r="K201" s="204" t="s">
        <v>216</v>
      </c>
      <c r="L201" s="62"/>
      <c r="M201" s="209" t="s">
        <v>24</v>
      </c>
      <c r="N201" s="210" t="s">
        <v>50</v>
      </c>
      <c r="O201" s="43"/>
      <c r="P201" s="211">
        <f>O201*H201</f>
        <v>0</v>
      </c>
      <c r="Q201" s="211">
        <v>0</v>
      </c>
      <c r="R201" s="211">
        <f>Q201*H201</f>
        <v>0</v>
      </c>
      <c r="S201" s="211">
        <v>0</v>
      </c>
      <c r="T201" s="212">
        <f>S201*H201</f>
        <v>0</v>
      </c>
      <c r="AR201" s="25" t="s">
        <v>93</v>
      </c>
      <c r="AT201" s="25" t="s">
        <v>212</v>
      </c>
      <c r="AU201" s="25" t="s">
        <v>87</v>
      </c>
      <c r="AY201" s="25" t="s">
        <v>210</v>
      </c>
      <c r="BE201" s="213">
        <f>IF(N201="základní",J201,0)</f>
        <v>0</v>
      </c>
      <c r="BF201" s="213">
        <f>IF(N201="snížená",J201,0)</f>
        <v>466.71</v>
      </c>
      <c r="BG201" s="213">
        <f>IF(N201="zákl. přenesená",J201,0)</f>
        <v>0</v>
      </c>
      <c r="BH201" s="213">
        <f>IF(N201="sníž. přenesená",J201,0)</f>
        <v>0</v>
      </c>
      <c r="BI201" s="213">
        <f>IF(N201="nulová",J201,0)</f>
        <v>0</v>
      </c>
      <c r="BJ201" s="25" t="s">
        <v>87</v>
      </c>
      <c r="BK201" s="213">
        <f>ROUND(I201*H201,2)</f>
        <v>466.71</v>
      </c>
      <c r="BL201" s="25" t="s">
        <v>93</v>
      </c>
      <c r="BM201" s="25" t="s">
        <v>374</v>
      </c>
    </row>
    <row r="202" spans="2:65" s="12" customFormat="1">
      <c r="B202" s="217"/>
      <c r="C202" s="218"/>
      <c r="D202" s="214" t="s">
        <v>220</v>
      </c>
      <c r="E202" s="219" t="s">
        <v>24</v>
      </c>
      <c r="F202" s="220" t="s">
        <v>370</v>
      </c>
      <c r="G202" s="218"/>
      <c r="H202" s="221">
        <v>3.31</v>
      </c>
      <c r="I202" s="222"/>
      <c r="J202" s="218"/>
      <c r="K202" s="218"/>
      <c r="L202" s="223"/>
      <c r="M202" s="224"/>
      <c r="N202" s="225"/>
      <c r="O202" s="225"/>
      <c r="P202" s="225"/>
      <c r="Q202" s="225"/>
      <c r="R202" s="225"/>
      <c r="S202" s="225"/>
      <c r="T202" s="226"/>
      <c r="AT202" s="227" t="s">
        <v>220</v>
      </c>
      <c r="AU202" s="227" t="s">
        <v>87</v>
      </c>
      <c r="AV202" s="12" t="s">
        <v>87</v>
      </c>
      <c r="AW202" s="12" t="s">
        <v>41</v>
      </c>
      <c r="AX202" s="12" t="s">
        <v>83</v>
      </c>
      <c r="AY202" s="227" t="s">
        <v>210</v>
      </c>
    </row>
    <row r="203" spans="2:65" s="1" customFormat="1" ht="51" customHeight="1">
      <c r="B203" s="42"/>
      <c r="C203" s="202" t="s">
        <v>375</v>
      </c>
      <c r="D203" s="202" t="s">
        <v>212</v>
      </c>
      <c r="E203" s="203" t="s">
        <v>376</v>
      </c>
      <c r="F203" s="204" t="s">
        <v>377</v>
      </c>
      <c r="G203" s="205" t="s">
        <v>215</v>
      </c>
      <c r="H203" s="206">
        <v>3.31</v>
      </c>
      <c r="I203" s="207">
        <v>308</v>
      </c>
      <c r="J203" s="208">
        <f>ROUND(I203*H203,2)</f>
        <v>1019.48</v>
      </c>
      <c r="K203" s="204" t="s">
        <v>216</v>
      </c>
      <c r="L203" s="62"/>
      <c r="M203" s="209" t="s">
        <v>24</v>
      </c>
      <c r="N203" s="210" t="s">
        <v>50</v>
      </c>
      <c r="O203" s="43"/>
      <c r="P203" s="211">
        <f>O203*H203</f>
        <v>0</v>
      </c>
      <c r="Q203" s="211">
        <v>8.5650000000000004E-2</v>
      </c>
      <c r="R203" s="211">
        <f>Q203*H203</f>
        <v>0.28350150000000002</v>
      </c>
      <c r="S203" s="211">
        <v>0</v>
      </c>
      <c r="T203" s="212">
        <f>S203*H203</f>
        <v>0</v>
      </c>
      <c r="AR203" s="25" t="s">
        <v>93</v>
      </c>
      <c r="AT203" s="25" t="s">
        <v>212</v>
      </c>
      <c r="AU203" s="25" t="s">
        <v>87</v>
      </c>
      <c r="AY203" s="25" t="s">
        <v>210</v>
      </c>
      <c r="BE203" s="213">
        <f>IF(N203="základní",J203,0)</f>
        <v>0</v>
      </c>
      <c r="BF203" s="213">
        <f>IF(N203="snížená",J203,0)</f>
        <v>1019.48</v>
      </c>
      <c r="BG203" s="213">
        <f>IF(N203="zákl. přenesená",J203,0)</f>
        <v>0</v>
      </c>
      <c r="BH203" s="213">
        <f>IF(N203="sníž. přenesená",J203,0)</f>
        <v>0</v>
      </c>
      <c r="BI203" s="213">
        <f>IF(N203="nulová",J203,0)</f>
        <v>0</v>
      </c>
      <c r="BJ203" s="25" t="s">
        <v>87</v>
      </c>
      <c r="BK203" s="213">
        <f>ROUND(I203*H203,2)</f>
        <v>1019.48</v>
      </c>
      <c r="BL203" s="25" t="s">
        <v>93</v>
      </c>
      <c r="BM203" s="25" t="s">
        <v>378</v>
      </c>
    </row>
    <row r="204" spans="2:65" s="1" customFormat="1" ht="121.5">
      <c r="B204" s="42"/>
      <c r="C204" s="64"/>
      <c r="D204" s="214" t="s">
        <v>218</v>
      </c>
      <c r="E204" s="64"/>
      <c r="F204" s="215" t="s">
        <v>379</v>
      </c>
      <c r="G204" s="64"/>
      <c r="H204" s="64"/>
      <c r="I204" s="173"/>
      <c r="J204" s="64"/>
      <c r="K204" s="64"/>
      <c r="L204" s="62"/>
      <c r="M204" s="216"/>
      <c r="N204" s="43"/>
      <c r="O204" s="43"/>
      <c r="P204" s="43"/>
      <c r="Q204" s="43"/>
      <c r="R204" s="43"/>
      <c r="S204" s="43"/>
      <c r="T204" s="79"/>
      <c r="AT204" s="25" t="s">
        <v>218</v>
      </c>
      <c r="AU204" s="25" t="s">
        <v>87</v>
      </c>
    </row>
    <row r="205" spans="2:65" s="12" customFormat="1">
      <c r="B205" s="217"/>
      <c r="C205" s="218"/>
      <c r="D205" s="214" t="s">
        <v>220</v>
      </c>
      <c r="E205" s="219" t="s">
        <v>24</v>
      </c>
      <c r="F205" s="220" t="s">
        <v>370</v>
      </c>
      <c r="G205" s="218"/>
      <c r="H205" s="221">
        <v>3.31</v>
      </c>
      <c r="I205" s="222"/>
      <c r="J205" s="218"/>
      <c r="K205" s="218"/>
      <c r="L205" s="223"/>
      <c r="M205" s="224"/>
      <c r="N205" s="225"/>
      <c r="O205" s="225"/>
      <c r="P205" s="225"/>
      <c r="Q205" s="225"/>
      <c r="R205" s="225"/>
      <c r="S205" s="225"/>
      <c r="T205" s="226"/>
      <c r="AT205" s="227" t="s">
        <v>220</v>
      </c>
      <c r="AU205" s="227" t="s">
        <v>87</v>
      </c>
      <c r="AV205" s="12" t="s">
        <v>87</v>
      </c>
      <c r="AW205" s="12" t="s">
        <v>41</v>
      </c>
      <c r="AX205" s="12" t="s">
        <v>83</v>
      </c>
      <c r="AY205" s="227" t="s">
        <v>210</v>
      </c>
    </row>
    <row r="206" spans="2:65" s="1" customFormat="1" ht="16.5" customHeight="1">
      <c r="B206" s="42"/>
      <c r="C206" s="239" t="s">
        <v>380</v>
      </c>
      <c r="D206" s="239" t="s">
        <v>358</v>
      </c>
      <c r="E206" s="240" t="s">
        <v>381</v>
      </c>
      <c r="F206" s="241" t="s">
        <v>382</v>
      </c>
      <c r="G206" s="242" t="s">
        <v>215</v>
      </c>
      <c r="H206" s="243">
        <v>3.31</v>
      </c>
      <c r="I206" s="244">
        <v>278</v>
      </c>
      <c r="J206" s="245">
        <f>ROUND(I206*H206,2)</f>
        <v>920.18</v>
      </c>
      <c r="K206" s="241" t="s">
        <v>216</v>
      </c>
      <c r="L206" s="246"/>
      <c r="M206" s="247" t="s">
        <v>24</v>
      </c>
      <c r="N206" s="248" t="s">
        <v>50</v>
      </c>
      <c r="O206" s="43"/>
      <c r="P206" s="211">
        <f>O206*H206</f>
        <v>0</v>
      </c>
      <c r="Q206" s="211">
        <v>0.18</v>
      </c>
      <c r="R206" s="211">
        <f>Q206*H206</f>
        <v>0.5958</v>
      </c>
      <c r="S206" s="211">
        <v>0</v>
      </c>
      <c r="T206" s="212">
        <f>S206*H206</f>
        <v>0</v>
      </c>
      <c r="AR206" s="25" t="s">
        <v>119</v>
      </c>
      <c r="AT206" s="25" t="s">
        <v>358</v>
      </c>
      <c r="AU206" s="25" t="s">
        <v>87</v>
      </c>
      <c r="AY206" s="25" t="s">
        <v>210</v>
      </c>
      <c r="BE206" s="213">
        <f>IF(N206="základní",J206,0)</f>
        <v>0</v>
      </c>
      <c r="BF206" s="213">
        <f>IF(N206="snížená",J206,0)</f>
        <v>920.18</v>
      </c>
      <c r="BG206" s="213">
        <f>IF(N206="zákl. přenesená",J206,0)</f>
        <v>0</v>
      </c>
      <c r="BH206" s="213">
        <f>IF(N206="sníž. přenesená",J206,0)</f>
        <v>0</v>
      </c>
      <c r="BI206" s="213">
        <f>IF(N206="nulová",J206,0)</f>
        <v>0</v>
      </c>
      <c r="BJ206" s="25" t="s">
        <v>87</v>
      </c>
      <c r="BK206" s="213">
        <f>ROUND(I206*H206,2)</f>
        <v>920.18</v>
      </c>
      <c r="BL206" s="25" t="s">
        <v>93</v>
      </c>
      <c r="BM206" s="25" t="s">
        <v>383</v>
      </c>
    </row>
    <row r="207" spans="2:65" s="11" customFormat="1" ht="29.85" customHeight="1">
      <c r="B207" s="186"/>
      <c r="C207" s="187"/>
      <c r="D207" s="188" t="s">
        <v>77</v>
      </c>
      <c r="E207" s="200" t="s">
        <v>99</v>
      </c>
      <c r="F207" s="200" t="s">
        <v>384</v>
      </c>
      <c r="G207" s="187"/>
      <c r="H207" s="187"/>
      <c r="I207" s="190"/>
      <c r="J207" s="201">
        <f>BK207</f>
        <v>1132082.3900000001</v>
      </c>
      <c r="K207" s="187"/>
      <c r="L207" s="192"/>
      <c r="M207" s="193"/>
      <c r="N207" s="194"/>
      <c r="O207" s="194"/>
      <c r="P207" s="195">
        <f>SUM(P208:P381)</f>
        <v>0</v>
      </c>
      <c r="Q207" s="194"/>
      <c r="R207" s="195">
        <f>SUM(R208:R381)</f>
        <v>83.810029069999985</v>
      </c>
      <c r="S207" s="194"/>
      <c r="T207" s="196">
        <f>SUM(T208:T381)</f>
        <v>0</v>
      </c>
      <c r="AR207" s="197" t="s">
        <v>83</v>
      </c>
      <c r="AT207" s="198" t="s">
        <v>77</v>
      </c>
      <c r="AU207" s="198" t="s">
        <v>83</v>
      </c>
      <c r="AY207" s="197" t="s">
        <v>210</v>
      </c>
      <c r="BK207" s="199">
        <f>SUM(BK208:BK381)</f>
        <v>1132082.3900000001</v>
      </c>
    </row>
    <row r="208" spans="2:65" s="1" customFormat="1" ht="38.25" customHeight="1">
      <c r="B208" s="42"/>
      <c r="C208" s="202" t="s">
        <v>385</v>
      </c>
      <c r="D208" s="202" t="s">
        <v>212</v>
      </c>
      <c r="E208" s="203" t="s">
        <v>386</v>
      </c>
      <c r="F208" s="204" t="s">
        <v>387</v>
      </c>
      <c r="G208" s="205" t="s">
        <v>215</v>
      </c>
      <c r="H208" s="206">
        <v>750.428</v>
      </c>
      <c r="I208" s="207">
        <v>275</v>
      </c>
      <c r="J208" s="208">
        <f>ROUND(I208*H208,2)</f>
        <v>206367.7</v>
      </c>
      <c r="K208" s="204" t="s">
        <v>216</v>
      </c>
      <c r="L208" s="62"/>
      <c r="M208" s="209" t="s">
        <v>24</v>
      </c>
      <c r="N208" s="210" t="s">
        <v>50</v>
      </c>
      <c r="O208" s="43"/>
      <c r="P208" s="211">
        <f>O208*H208</f>
        <v>0</v>
      </c>
      <c r="Q208" s="211">
        <v>2.8400000000000002E-2</v>
      </c>
      <c r="R208" s="211">
        <f>Q208*H208</f>
        <v>21.312155199999999</v>
      </c>
      <c r="S208" s="211">
        <v>0</v>
      </c>
      <c r="T208" s="212">
        <f>S208*H208</f>
        <v>0</v>
      </c>
      <c r="AR208" s="25" t="s">
        <v>93</v>
      </c>
      <c r="AT208" s="25" t="s">
        <v>212</v>
      </c>
      <c r="AU208" s="25" t="s">
        <v>87</v>
      </c>
      <c r="AY208" s="25" t="s">
        <v>210</v>
      </c>
      <c r="BE208" s="213">
        <f>IF(N208="základní",J208,0)</f>
        <v>0</v>
      </c>
      <c r="BF208" s="213">
        <f>IF(N208="snížená",J208,0)</f>
        <v>206367.7</v>
      </c>
      <c r="BG208" s="213">
        <f>IF(N208="zákl. přenesená",J208,0)</f>
        <v>0</v>
      </c>
      <c r="BH208" s="213">
        <f>IF(N208="sníž. přenesená",J208,0)</f>
        <v>0</v>
      </c>
      <c r="BI208" s="213">
        <f>IF(N208="nulová",J208,0)</f>
        <v>0</v>
      </c>
      <c r="BJ208" s="25" t="s">
        <v>87</v>
      </c>
      <c r="BK208" s="213">
        <f>ROUND(I208*H208,2)</f>
        <v>206367.7</v>
      </c>
      <c r="BL208" s="25" t="s">
        <v>93</v>
      </c>
      <c r="BM208" s="25" t="s">
        <v>388</v>
      </c>
    </row>
    <row r="209" spans="2:65" s="1" customFormat="1" ht="40.5">
      <c r="B209" s="42"/>
      <c r="C209" s="64"/>
      <c r="D209" s="214" t="s">
        <v>218</v>
      </c>
      <c r="E209" s="64"/>
      <c r="F209" s="215" t="s">
        <v>389</v>
      </c>
      <c r="G209" s="64"/>
      <c r="H209" s="64"/>
      <c r="I209" s="173"/>
      <c r="J209" s="64"/>
      <c r="K209" s="64"/>
      <c r="L209" s="62"/>
      <c r="M209" s="216"/>
      <c r="N209" s="43"/>
      <c r="O209" s="43"/>
      <c r="P209" s="43"/>
      <c r="Q209" s="43"/>
      <c r="R209" s="43"/>
      <c r="S209" s="43"/>
      <c r="T209" s="79"/>
      <c r="AT209" s="25" t="s">
        <v>218</v>
      </c>
      <c r="AU209" s="25" t="s">
        <v>87</v>
      </c>
    </row>
    <row r="210" spans="2:65" s="12" customFormat="1" ht="27">
      <c r="B210" s="217"/>
      <c r="C210" s="218"/>
      <c r="D210" s="214" t="s">
        <v>220</v>
      </c>
      <c r="E210" s="219" t="s">
        <v>24</v>
      </c>
      <c r="F210" s="220" t="s">
        <v>390</v>
      </c>
      <c r="G210" s="218"/>
      <c r="H210" s="221">
        <v>129.53100000000001</v>
      </c>
      <c r="I210" s="222"/>
      <c r="J210" s="218"/>
      <c r="K210" s="218"/>
      <c r="L210" s="223"/>
      <c r="M210" s="224"/>
      <c r="N210" s="225"/>
      <c r="O210" s="225"/>
      <c r="P210" s="225"/>
      <c r="Q210" s="225"/>
      <c r="R210" s="225"/>
      <c r="S210" s="225"/>
      <c r="T210" s="226"/>
      <c r="AT210" s="227" t="s">
        <v>220</v>
      </c>
      <c r="AU210" s="227" t="s">
        <v>87</v>
      </c>
      <c r="AV210" s="12" t="s">
        <v>87</v>
      </c>
      <c r="AW210" s="12" t="s">
        <v>41</v>
      </c>
      <c r="AX210" s="12" t="s">
        <v>78</v>
      </c>
      <c r="AY210" s="227" t="s">
        <v>210</v>
      </c>
    </row>
    <row r="211" spans="2:65" s="12" customFormat="1" ht="27">
      <c r="B211" s="217"/>
      <c r="C211" s="218"/>
      <c r="D211" s="214" t="s">
        <v>220</v>
      </c>
      <c r="E211" s="219" t="s">
        <v>24</v>
      </c>
      <c r="F211" s="220" t="s">
        <v>391</v>
      </c>
      <c r="G211" s="218"/>
      <c r="H211" s="221">
        <v>159.03200000000001</v>
      </c>
      <c r="I211" s="222"/>
      <c r="J211" s="218"/>
      <c r="K211" s="218"/>
      <c r="L211" s="223"/>
      <c r="M211" s="224"/>
      <c r="N211" s="225"/>
      <c r="O211" s="225"/>
      <c r="P211" s="225"/>
      <c r="Q211" s="225"/>
      <c r="R211" s="225"/>
      <c r="S211" s="225"/>
      <c r="T211" s="226"/>
      <c r="AT211" s="227" t="s">
        <v>220</v>
      </c>
      <c r="AU211" s="227" t="s">
        <v>87</v>
      </c>
      <c r="AV211" s="12" t="s">
        <v>87</v>
      </c>
      <c r="AW211" s="12" t="s">
        <v>41</v>
      </c>
      <c r="AX211" s="12" t="s">
        <v>78</v>
      </c>
      <c r="AY211" s="227" t="s">
        <v>210</v>
      </c>
    </row>
    <row r="212" spans="2:65" s="12" customFormat="1">
      <c r="B212" s="217"/>
      <c r="C212" s="218"/>
      <c r="D212" s="214" t="s">
        <v>220</v>
      </c>
      <c r="E212" s="219" t="s">
        <v>24</v>
      </c>
      <c r="F212" s="220" t="s">
        <v>392</v>
      </c>
      <c r="G212" s="218"/>
      <c r="H212" s="221">
        <v>88.966999999999999</v>
      </c>
      <c r="I212" s="222"/>
      <c r="J212" s="218"/>
      <c r="K212" s="218"/>
      <c r="L212" s="223"/>
      <c r="M212" s="224"/>
      <c r="N212" s="225"/>
      <c r="O212" s="225"/>
      <c r="P212" s="225"/>
      <c r="Q212" s="225"/>
      <c r="R212" s="225"/>
      <c r="S212" s="225"/>
      <c r="T212" s="226"/>
      <c r="AT212" s="227" t="s">
        <v>220</v>
      </c>
      <c r="AU212" s="227" t="s">
        <v>87</v>
      </c>
      <c r="AV212" s="12" t="s">
        <v>87</v>
      </c>
      <c r="AW212" s="12" t="s">
        <v>41</v>
      </c>
      <c r="AX212" s="12" t="s">
        <v>78</v>
      </c>
      <c r="AY212" s="227" t="s">
        <v>210</v>
      </c>
    </row>
    <row r="213" spans="2:65" s="14" customFormat="1">
      <c r="B213" s="249"/>
      <c r="C213" s="250"/>
      <c r="D213" s="214" t="s">
        <v>220</v>
      </c>
      <c r="E213" s="251" t="s">
        <v>24</v>
      </c>
      <c r="F213" s="252" t="s">
        <v>393</v>
      </c>
      <c r="G213" s="250"/>
      <c r="H213" s="253">
        <v>377.53</v>
      </c>
      <c r="I213" s="254"/>
      <c r="J213" s="250"/>
      <c r="K213" s="250"/>
      <c r="L213" s="255"/>
      <c r="M213" s="256"/>
      <c r="N213" s="257"/>
      <c r="O213" s="257"/>
      <c r="P213" s="257"/>
      <c r="Q213" s="257"/>
      <c r="R213" s="257"/>
      <c r="S213" s="257"/>
      <c r="T213" s="258"/>
      <c r="AT213" s="259" t="s">
        <v>220</v>
      </c>
      <c r="AU213" s="259" t="s">
        <v>87</v>
      </c>
      <c r="AV213" s="14" t="s">
        <v>90</v>
      </c>
      <c r="AW213" s="14" t="s">
        <v>41</v>
      </c>
      <c r="AX213" s="14" t="s">
        <v>78</v>
      </c>
      <c r="AY213" s="259" t="s">
        <v>210</v>
      </c>
    </row>
    <row r="214" spans="2:65" s="12" customFormat="1">
      <c r="B214" s="217"/>
      <c r="C214" s="218"/>
      <c r="D214" s="214" t="s">
        <v>220</v>
      </c>
      <c r="E214" s="219" t="s">
        <v>24</v>
      </c>
      <c r="F214" s="220" t="s">
        <v>394</v>
      </c>
      <c r="G214" s="218"/>
      <c r="H214" s="221">
        <v>132.38999999999999</v>
      </c>
      <c r="I214" s="222"/>
      <c r="J214" s="218"/>
      <c r="K214" s="218"/>
      <c r="L214" s="223"/>
      <c r="M214" s="224"/>
      <c r="N214" s="225"/>
      <c r="O214" s="225"/>
      <c r="P214" s="225"/>
      <c r="Q214" s="225"/>
      <c r="R214" s="225"/>
      <c r="S214" s="225"/>
      <c r="T214" s="226"/>
      <c r="AT214" s="227" t="s">
        <v>220</v>
      </c>
      <c r="AU214" s="227" t="s">
        <v>87</v>
      </c>
      <c r="AV214" s="12" t="s">
        <v>87</v>
      </c>
      <c r="AW214" s="12" t="s">
        <v>41</v>
      </c>
      <c r="AX214" s="12" t="s">
        <v>78</v>
      </c>
      <c r="AY214" s="227" t="s">
        <v>210</v>
      </c>
    </row>
    <row r="215" spans="2:65" s="12" customFormat="1" ht="27">
      <c r="B215" s="217"/>
      <c r="C215" s="218"/>
      <c r="D215" s="214" t="s">
        <v>220</v>
      </c>
      <c r="E215" s="219" t="s">
        <v>24</v>
      </c>
      <c r="F215" s="220" t="s">
        <v>395</v>
      </c>
      <c r="G215" s="218"/>
      <c r="H215" s="221">
        <v>118.255</v>
      </c>
      <c r="I215" s="222"/>
      <c r="J215" s="218"/>
      <c r="K215" s="218"/>
      <c r="L215" s="223"/>
      <c r="M215" s="224"/>
      <c r="N215" s="225"/>
      <c r="O215" s="225"/>
      <c r="P215" s="225"/>
      <c r="Q215" s="225"/>
      <c r="R215" s="225"/>
      <c r="S215" s="225"/>
      <c r="T215" s="226"/>
      <c r="AT215" s="227" t="s">
        <v>220</v>
      </c>
      <c r="AU215" s="227" t="s">
        <v>87</v>
      </c>
      <c r="AV215" s="12" t="s">
        <v>87</v>
      </c>
      <c r="AW215" s="12" t="s">
        <v>41</v>
      </c>
      <c r="AX215" s="12" t="s">
        <v>78</v>
      </c>
      <c r="AY215" s="227" t="s">
        <v>210</v>
      </c>
    </row>
    <row r="216" spans="2:65" s="12" customFormat="1" ht="27">
      <c r="B216" s="217"/>
      <c r="C216" s="218"/>
      <c r="D216" s="214" t="s">
        <v>220</v>
      </c>
      <c r="E216" s="219" t="s">
        <v>24</v>
      </c>
      <c r="F216" s="220" t="s">
        <v>396</v>
      </c>
      <c r="G216" s="218"/>
      <c r="H216" s="221">
        <v>122.253</v>
      </c>
      <c r="I216" s="222"/>
      <c r="J216" s="218"/>
      <c r="K216" s="218"/>
      <c r="L216" s="223"/>
      <c r="M216" s="224"/>
      <c r="N216" s="225"/>
      <c r="O216" s="225"/>
      <c r="P216" s="225"/>
      <c r="Q216" s="225"/>
      <c r="R216" s="225"/>
      <c r="S216" s="225"/>
      <c r="T216" s="226"/>
      <c r="AT216" s="227" t="s">
        <v>220</v>
      </c>
      <c r="AU216" s="227" t="s">
        <v>87</v>
      </c>
      <c r="AV216" s="12" t="s">
        <v>87</v>
      </c>
      <c r="AW216" s="12" t="s">
        <v>41</v>
      </c>
      <c r="AX216" s="12" t="s">
        <v>78</v>
      </c>
      <c r="AY216" s="227" t="s">
        <v>210</v>
      </c>
    </row>
    <row r="217" spans="2:65" s="14" customFormat="1">
      <c r="B217" s="249"/>
      <c r="C217" s="250"/>
      <c r="D217" s="214" t="s">
        <v>220</v>
      </c>
      <c r="E217" s="251" t="s">
        <v>24</v>
      </c>
      <c r="F217" s="252" t="s">
        <v>393</v>
      </c>
      <c r="G217" s="250"/>
      <c r="H217" s="253">
        <v>372.89800000000002</v>
      </c>
      <c r="I217" s="254"/>
      <c r="J217" s="250"/>
      <c r="K217" s="250"/>
      <c r="L217" s="255"/>
      <c r="M217" s="256"/>
      <c r="N217" s="257"/>
      <c r="O217" s="257"/>
      <c r="P217" s="257"/>
      <c r="Q217" s="257"/>
      <c r="R217" s="257"/>
      <c r="S217" s="257"/>
      <c r="T217" s="258"/>
      <c r="AT217" s="259" t="s">
        <v>220</v>
      </c>
      <c r="AU217" s="259" t="s">
        <v>87</v>
      </c>
      <c r="AV217" s="14" t="s">
        <v>90</v>
      </c>
      <c r="AW217" s="14" t="s">
        <v>41</v>
      </c>
      <c r="AX217" s="14" t="s">
        <v>78</v>
      </c>
      <c r="AY217" s="259" t="s">
        <v>210</v>
      </c>
    </row>
    <row r="218" spans="2:65" s="13" customFormat="1">
      <c r="B218" s="228"/>
      <c r="C218" s="229"/>
      <c r="D218" s="214" t="s">
        <v>220</v>
      </c>
      <c r="E218" s="230" t="s">
        <v>24</v>
      </c>
      <c r="F218" s="231" t="s">
        <v>235</v>
      </c>
      <c r="G218" s="229"/>
      <c r="H218" s="232">
        <v>750.428</v>
      </c>
      <c r="I218" s="233"/>
      <c r="J218" s="229"/>
      <c r="K218" s="229"/>
      <c r="L218" s="234"/>
      <c r="M218" s="235"/>
      <c r="N218" s="236"/>
      <c r="O218" s="236"/>
      <c r="P218" s="236"/>
      <c r="Q218" s="236"/>
      <c r="R218" s="236"/>
      <c r="S218" s="236"/>
      <c r="T218" s="237"/>
      <c r="AT218" s="238" t="s">
        <v>220</v>
      </c>
      <c r="AU218" s="238" t="s">
        <v>87</v>
      </c>
      <c r="AV218" s="13" t="s">
        <v>93</v>
      </c>
      <c r="AW218" s="13" t="s">
        <v>41</v>
      </c>
      <c r="AX218" s="13" t="s">
        <v>83</v>
      </c>
      <c r="AY218" s="238" t="s">
        <v>210</v>
      </c>
    </row>
    <row r="219" spans="2:65" s="1" customFormat="1" ht="25.5" customHeight="1">
      <c r="B219" s="42"/>
      <c r="C219" s="202" t="s">
        <v>397</v>
      </c>
      <c r="D219" s="202" t="s">
        <v>212</v>
      </c>
      <c r="E219" s="203" t="s">
        <v>398</v>
      </c>
      <c r="F219" s="204" t="s">
        <v>399</v>
      </c>
      <c r="G219" s="205" t="s">
        <v>215</v>
      </c>
      <c r="H219" s="206">
        <v>61.606999999999999</v>
      </c>
      <c r="I219" s="207">
        <v>293</v>
      </c>
      <c r="J219" s="208">
        <f>ROUND(I219*H219,2)</f>
        <v>18050.849999999999</v>
      </c>
      <c r="K219" s="204" t="s">
        <v>216</v>
      </c>
      <c r="L219" s="62"/>
      <c r="M219" s="209" t="s">
        <v>24</v>
      </c>
      <c r="N219" s="210" t="s">
        <v>50</v>
      </c>
      <c r="O219" s="43"/>
      <c r="P219" s="211">
        <f>O219*H219</f>
        <v>0</v>
      </c>
      <c r="Q219" s="211">
        <v>8.0000000000000002E-3</v>
      </c>
      <c r="R219" s="211">
        <f>Q219*H219</f>
        <v>0.49285600000000002</v>
      </c>
      <c r="S219" s="211">
        <v>0</v>
      </c>
      <c r="T219" s="212">
        <f>S219*H219</f>
        <v>0</v>
      </c>
      <c r="AR219" s="25" t="s">
        <v>93</v>
      </c>
      <c r="AT219" s="25" t="s">
        <v>212</v>
      </c>
      <c r="AU219" s="25" t="s">
        <v>87</v>
      </c>
      <c r="AY219" s="25" t="s">
        <v>210</v>
      </c>
      <c r="BE219" s="213">
        <f>IF(N219="základní",J219,0)</f>
        <v>0</v>
      </c>
      <c r="BF219" s="213">
        <f>IF(N219="snížená",J219,0)</f>
        <v>18050.849999999999</v>
      </c>
      <c r="BG219" s="213">
        <f>IF(N219="zákl. přenesená",J219,0)</f>
        <v>0</v>
      </c>
      <c r="BH219" s="213">
        <f>IF(N219="sníž. přenesená",J219,0)</f>
        <v>0</v>
      </c>
      <c r="BI219" s="213">
        <f>IF(N219="nulová",J219,0)</f>
        <v>0</v>
      </c>
      <c r="BJ219" s="25" t="s">
        <v>87</v>
      </c>
      <c r="BK219" s="213">
        <f>ROUND(I219*H219,2)</f>
        <v>18050.849999999999</v>
      </c>
      <c r="BL219" s="25" t="s">
        <v>93</v>
      </c>
      <c r="BM219" s="25" t="s">
        <v>400</v>
      </c>
    </row>
    <row r="220" spans="2:65" s="1" customFormat="1" ht="67.5">
      <c r="B220" s="42"/>
      <c r="C220" s="64"/>
      <c r="D220" s="214" t="s">
        <v>218</v>
      </c>
      <c r="E220" s="64"/>
      <c r="F220" s="215" t="s">
        <v>401</v>
      </c>
      <c r="G220" s="64"/>
      <c r="H220" s="64"/>
      <c r="I220" s="173"/>
      <c r="J220" s="64"/>
      <c r="K220" s="64"/>
      <c r="L220" s="62"/>
      <c r="M220" s="216"/>
      <c r="N220" s="43"/>
      <c r="O220" s="43"/>
      <c r="P220" s="43"/>
      <c r="Q220" s="43"/>
      <c r="R220" s="43"/>
      <c r="S220" s="43"/>
      <c r="T220" s="79"/>
      <c r="AT220" s="25" t="s">
        <v>218</v>
      </c>
      <c r="AU220" s="25" t="s">
        <v>87</v>
      </c>
    </row>
    <row r="221" spans="2:65" s="12" customFormat="1">
      <c r="B221" s="217"/>
      <c r="C221" s="218"/>
      <c r="D221" s="214" t="s">
        <v>220</v>
      </c>
      <c r="E221" s="219" t="s">
        <v>24</v>
      </c>
      <c r="F221" s="220" t="s">
        <v>402</v>
      </c>
      <c r="G221" s="218"/>
      <c r="H221" s="221">
        <v>28.777000000000001</v>
      </c>
      <c r="I221" s="222"/>
      <c r="J221" s="218"/>
      <c r="K221" s="218"/>
      <c r="L221" s="223"/>
      <c r="M221" s="224"/>
      <c r="N221" s="225"/>
      <c r="O221" s="225"/>
      <c r="P221" s="225"/>
      <c r="Q221" s="225"/>
      <c r="R221" s="225"/>
      <c r="S221" s="225"/>
      <c r="T221" s="226"/>
      <c r="AT221" s="227" t="s">
        <v>220</v>
      </c>
      <c r="AU221" s="227" t="s">
        <v>87</v>
      </c>
      <c r="AV221" s="12" t="s">
        <v>87</v>
      </c>
      <c r="AW221" s="12" t="s">
        <v>41</v>
      </c>
      <c r="AX221" s="12" t="s">
        <v>78</v>
      </c>
      <c r="AY221" s="227" t="s">
        <v>210</v>
      </c>
    </row>
    <row r="222" spans="2:65" s="12" customFormat="1">
      <c r="B222" s="217"/>
      <c r="C222" s="218"/>
      <c r="D222" s="214" t="s">
        <v>220</v>
      </c>
      <c r="E222" s="219" t="s">
        <v>24</v>
      </c>
      <c r="F222" s="220" t="s">
        <v>403</v>
      </c>
      <c r="G222" s="218"/>
      <c r="H222" s="221">
        <v>32.83</v>
      </c>
      <c r="I222" s="222"/>
      <c r="J222" s="218"/>
      <c r="K222" s="218"/>
      <c r="L222" s="223"/>
      <c r="M222" s="224"/>
      <c r="N222" s="225"/>
      <c r="O222" s="225"/>
      <c r="P222" s="225"/>
      <c r="Q222" s="225"/>
      <c r="R222" s="225"/>
      <c r="S222" s="225"/>
      <c r="T222" s="226"/>
      <c r="AT222" s="227" t="s">
        <v>220</v>
      </c>
      <c r="AU222" s="227" t="s">
        <v>87</v>
      </c>
      <c r="AV222" s="12" t="s">
        <v>87</v>
      </c>
      <c r="AW222" s="12" t="s">
        <v>41</v>
      </c>
      <c r="AX222" s="12" t="s">
        <v>78</v>
      </c>
      <c r="AY222" s="227" t="s">
        <v>210</v>
      </c>
    </row>
    <row r="223" spans="2:65" s="13" customFormat="1">
      <c r="B223" s="228"/>
      <c r="C223" s="229"/>
      <c r="D223" s="214" t="s">
        <v>220</v>
      </c>
      <c r="E223" s="230" t="s">
        <v>24</v>
      </c>
      <c r="F223" s="231" t="s">
        <v>235</v>
      </c>
      <c r="G223" s="229"/>
      <c r="H223" s="232">
        <v>61.606999999999999</v>
      </c>
      <c r="I223" s="233"/>
      <c r="J223" s="229"/>
      <c r="K223" s="229"/>
      <c r="L223" s="234"/>
      <c r="M223" s="235"/>
      <c r="N223" s="236"/>
      <c r="O223" s="236"/>
      <c r="P223" s="236"/>
      <c r="Q223" s="236"/>
      <c r="R223" s="236"/>
      <c r="S223" s="236"/>
      <c r="T223" s="237"/>
      <c r="AT223" s="238" t="s">
        <v>220</v>
      </c>
      <c r="AU223" s="238" t="s">
        <v>87</v>
      </c>
      <c r="AV223" s="13" t="s">
        <v>93</v>
      </c>
      <c r="AW223" s="13" t="s">
        <v>41</v>
      </c>
      <c r="AX223" s="13" t="s">
        <v>83</v>
      </c>
      <c r="AY223" s="238" t="s">
        <v>210</v>
      </c>
    </row>
    <row r="224" spans="2:65" s="1" customFormat="1" ht="25.5" customHeight="1">
      <c r="B224" s="42"/>
      <c r="C224" s="202" t="s">
        <v>404</v>
      </c>
      <c r="D224" s="202" t="s">
        <v>212</v>
      </c>
      <c r="E224" s="203" t="s">
        <v>405</v>
      </c>
      <c r="F224" s="204" t="s">
        <v>406</v>
      </c>
      <c r="G224" s="205" t="s">
        <v>295</v>
      </c>
      <c r="H224" s="206">
        <v>44.134999999999998</v>
      </c>
      <c r="I224" s="207">
        <v>126</v>
      </c>
      <c r="J224" s="208">
        <f>ROUND(I224*H224,2)</f>
        <v>5561.01</v>
      </c>
      <c r="K224" s="204" t="s">
        <v>216</v>
      </c>
      <c r="L224" s="62"/>
      <c r="M224" s="209" t="s">
        <v>24</v>
      </c>
      <c r="N224" s="210" t="s">
        <v>50</v>
      </c>
      <c r="O224" s="43"/>
      <c r="P224" s="211">
        <f>O224*H224</f>
        <v>0</v>
      </c>
      <c r="Q224" s="211">
        <v>3.2000000000000002E-3</v>
      </c>
      <c r="R224" s="211">
        <f>Q224*H224</f>
        <v>0.141232</v>
      </c>
      <c r="S224" s="211">
        <v>0</v>
      </c>
      <c r="T224" s="212">
        <f>S224*H224</f>
        <v>0</v>
      </c>
      <c r="AR224" s="25" t="s">
        <v>93</v>
      </c>
      <c r="AT224" s="25" t="s">
        <v>212</v>
      </c>
      <c r="AU224" s="25" t="s">
        <v>87</v>
      </c>
      <c r="AY224" s="25" t="s">
        <v>210</v>
      </c>
      <c r="BE224" s="213">
        <f>IF(N224="základní",J224,0)</f>
        <v>0</v>
      </c>
      <c r="BF224" s="213">
        <f>IF(N224="snížená",J224,0)</f>
        <v>5561.01</v>
      </c>
      <c r="BG224" s="213">
        <f>IF(N224="zákl. přenesená",J224,0)</f>
        <v>0</v>
      </c>
      <c r="BH224" s="213">
        <f>IF(N224="sníž. přenesená",J224,0)</f>
        <v>0</v>
      </c>
      <c r="BI224" s="213">
        <f>IF(N224="nulová",J224,0)</f>
        <v>0</v>
      </c>
      <c r="BJ224" s="25" t="s">
        <v>87</v>
      </c>
      <c r="BK224" s="213">
        <f>ROUND(I224*H224,2)</f>
        <v>5561.01</v>
      </c>
      <c r="BL224" s="25" t="s">
        <v>93</v>
      </c>
      <c r="BM224" s="25" t="s">
        <v>407</v>
      </c>
    </row>
    <row r="225" spans="2:65" s="1" customFormat="1" ht="81">
      <c r="B225" s="42"/>
      <c r="C225" s="64"/>
      <c r="D225" s="214" t="s">
        <v>218</v>
      </c>
      <c r="E225" s="64"/>
      <c r="F225" s="215" t="s">
        <v>408</v>
      </c>
      <c r="G225" s="64"/>
      <c r="H225" s="64"/>
      <c r="I225" s="173"/>
      <c r="J225" s="64"/>
      <c r="K225" s="64"/>
      <c r="L225" s="62"/>
      <c r="M225" s="216"/>
      <c r="N225" s="43"/>
      <c r="O225" s="43"/>
      <c r="P225" s="43"/>
      <c r="Q225" s="43"/>
      <c r="R225" s="43"/>
      <c r="S225" s="43"/>
      <c r="T225" s="79"/>
      <c r="AT225" s="25" t="s">
        <v>218</v>
      </c>
      <c r="AU225" s="25" t="s">
        <v>87</v>
      </c>
    </row>
    <row r="226" spans="2:65" s="12" customFormat="1">
      <c r="B226" s="217"/>
      <c r="C226" s="218"/>
      <c r="D226" s="214" t="s">
        <v>220</v>
      </c>
      <c r="E226" s="219" t="s">
        <v>24</v>
      </c>
      <c r="F226" s="220" t="s">
        <v>409</v>
      </c>
      <c r="G226" s="218"/>
      <c r="H226" s="221">
        <v>20.05</v>
      </c>
      <c r="I226" s="222"/>
      <c r="J226" s="218"/>
      <c r="K226" s="218"/>
      <c r="L226" s="223"/>
      <c r="M226" s="224"/>
      <c r="N226" s="225"/>
      <c r="O226" s="225"/>
      <c r="P226" s="225"/>
      <c r="Q226" s="225"/>
      <c r="R226" s="225"/>
      <c r="S226" s="225"/>
      <c r="T226" s="226"/>
      <c r="AT226" s="227" t="s">
        <v>220</v>
      </c>
      <c r="AU226" s="227" t="s">
        <v>87</v>
      </c>
      <c r="AV226" s="12" t="s">
        <v>87</v>
      </c>
      <c r="AW226" s="12" t="s">
        <v>41</v>
      </c>
      <c r="AX226" s="12" t="s">
        <v>78</v>
      </c>
      <c r="AY226" s="227" t="s">
        <v>210</v>
      </c>
    </row>
    <row r="227" spans="2:65" s="12" customFormat="1">
      <c r="B227" s="217"/>
      <c r="C227" s="218"/>
      <c r="D227" s="214" t="s">
        <v>220</v>
      </c>
      <c r="E227" s="219" t="s">
        <v>24</v>
      </c>
      <c r="F227" s="220" t="s">
        <v>410</v>
      </c>
      <c r="G227" s="218"/>
      <c r="H227" s="221">
        <v>24.085000000000001</v>
      </c>
      <c r="I227" s="222"/>
      <c r="J227" s="218"/>
      <c r="K227" s="218"/>
      <c r="L227" s="223"/>
      <c r="M227" s="224"/>
      <c r="N227" s="225"/>
      <c r="O227" s="225"/>
      <c r="P227" s="225"/>
      <c r="Q227" s="225"/>
      <c r="R227" s="225"/>
      <c r="S227" s="225"/>
      <c r="T227" s="226"/>
      <c r="AT227" s="227" t="s">
        <v>220</v>
      </c>
      <c r="AU227" s="227" t="s">
        <v>87</v>
      </c>
      <c r="AV227" s="12" t="s">
        <v>87</v>
      </c>
      <c r="AW227" s="12" t="s">
        <v>41</v>
      </c>
      <c r="AX227" s="12" t="s">
        <v>78</v>
      </c>
      <c r="AY227" s="227" t="s">
        <v>210</v>
      </c>
    </row>
    <row r="228" spans="2:65" s="13" customFormat="1">
      <c r="B228" s="228"/>
      <c r="C228" s="229"/>
      <c r="D228" s="214" t="s">
        <v>220</v>
      </c>
      <c r="E228" s="230" t="s">
        <v>24</v>
      </c>
      <c r="F228" s="231" t="s">
        <v>235</v>
      </c>
      <c r="G228" s="229"/>
      <c r="H228" s="232">
        <v>44.134999999999998</v>
      </c>
      <c r="I228" s="233"/>
      <c r="J228" s="229"/>
      <c r="K228" s="229"/>
      <c r="L228" s="234"/>
      <c r="M228" s="235"/>
      <c r="N228" s="236"/>
      <c r="O228" s="236"/>
      <c r="P228" s="236"/>
      <c r="Q228" s="236"/>
      <c r="R228" s="236"/>
      <c r="S228" s="236"/>
      <c r="T228" s="237"/>
      <c r="AT228" s="238" t="s">
        <v>220</v>
      </c>
      <c r="AU228" s="238" t="s">
        <v>87</v>
      </c>
      <c r="AV228" s="13" t="s">
        <v>93</v>
      </c>
      <c r="AW228" s="13" t="s">
        <v>41</v>
      </c>
      <c r="AX228" s="13" t="s">
        <v>83</v>
      </c>
      <c r="AY228" s="238" t="s">
        <v>210</v>
      </c>
    </row>
    <row r="229" spans="2:65" s="1" customFormat="1" ht="25.5" customHeight="1">
      <c r="B229" s="42"/>
      <c r="C229" s="239" t="s">
        <v>411</v>
      </c>
      <c r="D229" s="239" t="s">
        <v>358</v>
      </c>
      <c r="E229" s="240" t="s">
        <v>412</v>
      </c>
      <c r="F229" s="241" t="s">
        <v>413</v>
      </c>
      <c r="G229" s="242" t="s">
        <v>215</v>
      </c>
      <c r="H229" s="243">
        <v>116.316</v>
      </c>
      <c r="I229" s="244">
        <v>1750</v>
      </c>
      <c r="J229" s="245">
        <f>ROUND(I229*H229,2)</f>
        <v>203553</v>
      </c>
      <c r="K229" s="241" t="s">
        <v>24</v>
      </c>
      <c r="L229" s="246"/>
      <c r="M229" s="247" t="s">
        <v>24</v>
      </c>
      <c r="N229" s="248" t="s">
        <v>50</v>
      </c>
      <c r="O229" s="43"/>
      <c r="P229" s="211">
        <f>O229*H229</f>
        <v>0</v>
      </c>
      <c r="Q229" s="211">
        <v>1E-3</v>
      </c>
      <c r="R229" s="211">
        <f>Q229*H229</f>
        <v>0.116316</v>
      </c>
      <c r="S229" s="211">
        <v>0</v>
      </c>
      <c r="T229" s="212">
        <f>S229*H229</f>
        <v>0</v>
      </c>
      <c r="AR229" s="25" t="s">
        <v>119</v>
      </c>
      <c r="AT229" s="25" t="s">
        <v>358</v>
      </c>
      <c r="AU229" s="25" t="s">
        <v>87</v>
      </c>
      <c r="AY229" s="25" t="s">
        <v>210</v>
      </c>
      <c r="BE229" s="213">
        <f>IF(N229="základní",J229,0)</f>
        <v>0</v>
      </c>
      <c r="BF229" s="213">
        <f>IF(N229="snížená",J229,0)</f>
        <v>203553</v>
      </c>
      <c r="BG229" s="213">
        <f>IF(N229="zákl. přenesená",J229,0)</f>
        <v>0</v>
      </c>
      <c r="BH229" s="213">
        <f>IF(N229="sníž. přenesená",J229,0)</f>
        <v>0</v>
      </c>
      <c r="BI229" s="213">
        <f>IF(N229="nulová",J229,0)</f>
        <v>0</v>
      </c>
      <c r="BJ229" s="25" t="s">
        <v>87</v>
      </c>
      <c r="BK229" s="213">
        <f>ROUND(I229*H229,2)</f>
        <v>203553</v>
      </c>
      <c r="BL229" s="25" t="s">
        <v>93</v>
      </c>
      <c r="BM229" s="25" t="s">
        <v>414</v>
      </c>
    </row>
    <row r="230" spans="2:65" s="12" customFormat="1">
      <c r="B230" s="217"/>
      <c r="C230" s="218"/>
      <c r="D230" s="214" t="s">
        <v>220</v>
      </c>
      <c r="E230" s="219" t="s">
        <v>24</v>
      </c>
      <c r="F230" s="220" t="s">
        <v>415</v>
      </c>
      <c r="G230" s="218"/>
      <c r="H230" s="221">
        <v>116.316</v>
      </c>
      <c r="I230" s="222"/>
      <c r="J230" s="218"/>
      <c r="K230" s="218"/>
      <c r="L230" s="223"/>
      <c r="M230" s="224"/>
      <c r="N230" s="225"/>
      <c r="O230" s="225"/>
      <c r="P230" s="225"/>
      <c r="Q230" s="225"/>
      <c r="R230" s="225"/>
      <c r="S230" s="225"/>
      <c r="T230" s="226"/>
      <c r="AT230" s="227" t="s">
        <v>220</v>
      </c>
      <c r="AU230" s="227" t="s">
        <v>87</v>
      </c>
      <c r="AV230" s="12" t="s">
        <v>87</v>
      </c>
      <c r="AW230" s="12" t="s">
        <v>41</v>
      </c>
      <c r="AX230" s="12" t="s">
        <v>83</v>
      </c>
      <c r="AY230" s="227" t="s">
        <v>210</v>
      </c>
    </row>
    <row r="231" spans="2:65" s="1" customFormat="1" ht="16.5" customHeight="1">
      <c r="B231" s="42"/>
      <c r="C231" s="202" t="s">
        <v>416</v>
      </c>
      <c r="D231" s="202" t="s">
        <v>212</v>
      </c>
      <c r="E231" s="203" t="s">
        <v>417</v>
      </c>
      <c r="F231" s="204" t="s">
        <v>418</v>
      </c>
      <c r="G231" s="205" t="s">
        <v>215</v>
      </c>
      <c r="H231" s="206">
        <v>56.6</v>
      </c>
      <c r="I231" s="207">
        <v>594</v>
      </c>
      <c r="J231" s="208">
        <f>ROUND(I231*H231,2)</f>
        <v>33620.400000000001</v>
      </c>
      <c r="K231" s="204" t="s">
        <v>216</v>
      </c>
      <c r="L231" s="62"/>
      <c r="M231" s="209" t="s">
        <v>24</v>
      </c>
      <c r="N231" s="210" t="s">
        <v>50</v>
      </c>
      <c r="O231" s="43"/>
      <c r="P231" s="211">
        <f>O231*H231</f>
        <v>0</v>
      </c>
      <c r="Q231" s="211">
        <v>3.3579999999999999E-2</v>
      </c>
      <c r="R231" s="211">
        <f>Q231*H231</f>
        <v>1.900628</v>
      </c>
      <c r="S231" s="211">
        <v>0</v>
      </c>
      <c r="T231" s="212">
        <f>S231*H231</f>
        <v>0</v>
      </c>
      <c r="AR231" s="25" t="s">
        <v>93</v>
      </c>
      <c r="AT231" s="25" t="s">
        <v>212</v>
      </c>
      <c r="AU231" s="25" t="s">
        <v>87</v>
      </c>
      <c r="AY231" s="25" t="s">
        <v>210</v>
      </c>
      <c r="BE231" s="213">
        <f>IF(N231="základní",J231,0)</f>
        <v>0</v>
      </c>
      <c r="BF231" s="213">
        <f>IF(N231="snížená",J231,0)</f>
        <v>33620.400000000001</v>
      </c>
      <c r="BG231" s="213">
        <f>IF(N231="zákl. přenesená",J231,0)</f>
        <v>0</v>
      </c>
      <c r="BH231" s="213">
        <f>IF(N231="sníž. přenesená",J231,0)</f>
        <v>0</v>
      </c>
      <c r="BI231" s="213">
        <f>IF(N231="nulová",J231,0)</f>
        <v>0</v>
      </c>
      <c r="BJ231" s="25" t="s">
        <v>87</v>
      </c>
      <c r="BK231" s="213">
        <f>ROUND(I231*H231,2)</f>
        <v>33620.400000000001</v>
      </c>
      <c r="BL231" s="25" t="s">
        <v>93</v>
      </c>
      <c r="BM231" s="25" t="s">
        <v>419</v>
      </c>
    </row>
    <row r="232" spans="2:65" s="1" customFormat="1" ht="40.5">
      <c r="B232" s="42"/>
      <c r="C232" s="64"/>
      <c r="D232" s="214" t="s">
        <v>218</v>
      </c>
      <c r="E232" s="64"/>
      <c r="F232" s="215" t="s">
        <v>420</v>
      </c>
      <c r="G232" s="64"/>
      <c r="H232" s="64"/>
      <c r="I232" s="173"/>
      <c r="J232" s="64"/>
      <c r="K232" s="64"/>
      <c r="L232" s="62"/>
      <c r="M232" s="216"/>
      <c r="N232" s="43"/>
      <c r="O232" s="43"/>
      <c r="P232" s="43"/>
      <c r="Q232" s="43"/>
      <c r="R232" s="43"/>
      <c r="S232" s="43"/>
      <c r="T232" s="79"/>
      <c r="AT232" s="25" t="s">
        <v>218</v>
      </c>
      <c r="AU232" s="25" t="s">
        <v>87</v>
      </c>
    </row>
    <row r="233" spans="2:65" s="12" customFormat="1">
      <c r="B233" s="217"/>
      <c r="C233" s="218"/>
      <c r="D233" s="214" t="s">
        <v>220</v>
      </c>
      <c r="E233" s="219" t="s">
        <v>24</v>
      </c>
      <c r="F233" s="220" t="s">
        <v>421</v>
      </c>
      <c r="G233" s="218"/>
      <c r="H233" s="221">
        <v>16.600000000000001</v>
      </c>
      <c r="I233" s="222"/>
      <c r="J233" s="218"/>
      <c r="K233" s="218"/>
      <c r="L233" s="223"/>
      <c r="M233" s="224"/>
      <c r="N233" s="225"/>
      <c r="O233" s="225"/>
      <c r="P233" s="225"/>
      <c r="Q233" s="225"/>
      <c r="R233" s="225"/>
      <c r="S233" s="225"/>
      <c r="T233" s="226"/>
      <c r="AT233" s="227" t="s">
        <v>220</v>
      </c>
      <c r="AU233" s="227" t="s">
        <v>87</v>
      </c>
      <c r="AV233" s="12" t="s">
        <v>87</v>
      </c>
      <c r="AW233" s="12" t="s">
        <v>41</v>
      </c>
      <c r="AX233" s="12" t="s">
        <v>78</v>
      </c>
      <c r="AY233" s="227" t="s">
        <v>210</v>
      </c>
    </row>
    <row r="234" spans="2:65" s="12" customFormat="1">
      <c r="B234" s="217"/>
      <c r="C234" s="218"/>
      <c r="D234" s="214" t="s">
        <v>220</v>
      </c>
      <c r="E234" s="219" t="s">
        <v>24</v>
      </c>
      <c r="F234" s="220" t="s">
        <v>422</v>
      </c>
      <c r="G234" s="218"/>
      <c r="H234" s="221">
        <v>40</v>
      </c>
      <c r="I234" s="222"/>
      <c r="J234" s="218"/>
      <c r="K234" s="218"/>
      <c r="L234" s="223"/>
      <c r="M234" s="224"/>
      <c r="N234" s="225"/>
      <c r="O234" s="225"/>
      <c r="P234" s="225"/>
      <c r="Q234" s="225"/>
      <c r="R234" s="225"/>
      <c r="S234" s="225"/>
      <c r="T234" s="226"/>
      <c r="AT234" s="227" t="s">
        <v>220</v>
      </c>
      <c r="AU234" s="227" t="s">
        <v>87</v>
      </c>
      <c r="AV234" s="12" t="s">
        <v>87</v>
      </c>
      <c r="AW234" s="12" t="s">
        <v>41</v>
      </c>
      <c r="AX234" s="12" t="s">
        <v>78</v>
      </c>
      <c r="AY234" s="227" t="s">
        <v>210</v>
      </c>
    </row>
    <row r="235" spans="2:65" s="13" customFormat="1">
      <c r="B235" s="228"/>
      <c r="C235" s="229"/>
      <c r="D235" s="214" t="s">
        <v>220</v>
      </c>
      <c r="E235" s="230" t="s">
        <v>24</v>
      </c>
      <c r="F235" s="231" t="s">
        <v>235</v>
      </c>
      <c r="G235" s="229"/>
      <c r="H235" s="232">
        <v>56.6</v>
      </c>
      <c r="I235" s="233"/>
      <c r="J235" s="229"/>
      <c r="K235" s="229"/>
      <c r="L235" s="234"/>
      <c r="M235" s="235"/>
      <c r="N235" s="236"/>
      <c r="O235" s="236"/>
      <c r="P235" s="236"/>
      <c r="Q235" s="236"/>
      <c r="R235" s="236"/>
      <c r="S235" s="236"/>
      <c r="T235" s="237"/>
      <c r="AT235" s="238" t="s">
        <v>220</v>
      </c>
      <c r="AU235" s="238" t="s">
        <v>87</v>
      </c>
      <c r="AV235" s="13" t="s">
        <v>93</v>
      </c>
      <c r="AW235" s="13" t="s">
        <v>41</v>
      </c>
      <c r="AX235" s="13" t="s">
        <v>83</v>
      </c>
      <c r="AY235" s="238" t="s">
        <v>210</v>
      </c>
    </row>
    <row r="236" spans="2:65" s="1" customFormat="1" ht="16.5" customHeight="1">
      <c r="B236" s="42"/>
      <c r="C236" s="202" t="s">
        <v>423</v>
      </c>
      <c r="D236" s="202" t="s">
        <v>212</v>
      </c>
      <c r="E236" s="203" t="s">
        <v>424</v>
      </c>
      <c r="F236" s="204" t="s">
        <v>425</v>
      </c>
      <c r="G236" s="205" t="s">
        <v>215</v>
      </c>
      <c r="H236" s="206">
        <v>105.742</v>
      </c>
      <c r="I236" s="207">
        <v>360</v>
      </c>
      <c r="J236" s="208">
        <f>ROUND(I236*H236,2)</f>
        <v>38067.120000000003</v>
      </c>
      <c r="K236" s="204" t="s">
        <v>24</v>
      </c>
      <c r="L236" s="62"/>
      <c r="M236" s="209" t="s">
        <v>24</v>
      </c>
      <c r="N236" s="210" t="s">
        <v>50</v>
      </c>
      <c r="O236" s="43"/>
      <c r="P236" s="211">
        <f>O236*H236</f>
        <v>0</v>
      </c>
      <c r="Q236" s="211">
        <v>1.5E-3</v>
      </c>
      <c r="R236" s="211">
        <f>Q236*H236</f>
        <v>0.158613</v>
      </c>
      <c r="S236" s="211">
        <v>0</v>
      </c>
      <c r="T236" s="212">
        <f>S236*H236</f>
        <v>0</v>
      </c>
      <c r="AR236" s="25" t="s">
        <v>93</v>
      </c>
      <c r="AT236" s="25" t="s">
        <v>212</v>
      </c>
      <c r="AU236" s="25" t="s">
        <v>87</v>
      </c>
      <c r="AY236" s="25" t="s">
        <v>210</v>
      </c>
      <c r="BE236" s="213">
        <f>IF(N236="základní",J236,0)</f>
        <v>0</v>
      </c>
      <c r="BF236" s="213">
        <f>IF(N236="snížená",J236,0)</f>
        <v>38067.120000000003</v>
      </c>
      <c r="BG236" s="213">
        <f>IF(N236="zákl. přenesená",J236,0)</f>
        <v>0</v>
      </c>
      <c r="BH236" s="213">
        <f>IF(N236="sníž. přenesená",J236,0)</f>
        <v>0</v>
      </c>
      <c r="BI236" s="213">
        <f>IF(N236="nulová",J236,0)</f>
        <v>0</v>
      </c>
      <c r="BJ236" s="25" t="s">
        <v>87</v>
      </c>
      <c r="BK236" s="213">
        <f>ROUND(I236*H236,2)</f>
        <v>38067.120000000003</v>
      </c>
      <c r="BL236" s="25" t="s">
        <v>93</v>
      </c>
      <c r="BM236" s="25" t="s">
        <v>426</v>
      </c>
    </row>
    <row r="237" spans="2:65" s="12" customFormat="1">
      <c r="B237" s="217"/>
      <c r="C237" s="218"/>
      <c r="D237" s="214" t="s">
        <v>220</v>
      </c>
      <c r="E237" s="219" t="s">
        <v>24</v>
      </c>
      <c r="F237" s="220" t="s">
        <v>427</v>
      </c>
      <c r="G237" s="218"/>
      <c r="H237" s="221">
        <v>105.742</v>
      </c>
      <c r="I237" s="222"/>
      <c r="J237" s="218"/>
      <c r="K237" s="218"/>
      <c r="L237" s="223"/>
      <c r="M237" s="224"/>
      <c r="N237" s="225"/>
      <c r="O237" s="225"/>
      <c r="P237" s="225"/>
      <c r="Q237" s="225"/>
      <c r="R237" s="225"/>
      <c r="S237" s="225"/>
      <c r="T237" s="226"/>
      <c r="AT237" s="227" t="s">
        <v>220</v>
      </c>
      <c r="AU237" s="227" t="s">
        <v>87</v>
      </c>
      <c r="AV237" s="12" t="s">
        <v>87</v>
      </c>
      <c r="AW237" s="12" t="s">
        <v>41</v>
      </c>
      <c r="AX237" s="12" t="s">
        <v>83</v>
      </c>
      <c r="AY237" s="227" t="s">
        <v>210</v>
      </c>
    </row>
    <row r="238" spans="2:65" s="1" customFormat="1" ht="16.5" customHeight="1">
      <c r="B238" s="42"/>
      <c r="C238" s="202" t="s">
        <v>428</v>
      </c>
      <c r="D238" s="202" t="s">
        <v>212</v>
      </c>
      <c r="E238" s="203" t="s">
        <v>429</v>
      </c>
      <c r="F238" s="204" t="s">
        <v>430</v>
      </c>
      <c r="G238" s="205" t="s">
        <v>215</v>
      </c>
      <c r="H238" s="206">
        <v>65.959999999999994</v>
      </c>
      <c r="I238" s="207">
        <v>32</v>
      </c>
      <c r="J238" s="208">
        <f>ROUND(I238*H238,2)</f>
        <v>2110.7199999999998</v>
      </c>
      <c r="K238" s="204" t="s">
        <v>24</v>
      </c>
      <c r="L238" s="62"/>
      <c r="M238" s="209" t="s">
        <v>24</v>
      </c>
      <c r="N238" s="210" t="s">
        <v>50</v>
      </c>
      <c r="O238" s="43"/>
      <c r="P238" s="211">
        <f>O238*H238</f>
        <v>0</v>
      </c>
      <c r="Q238" s="211">
        <v>0</v>
      </c>
      <c r="R238" s="211">
        <f>Q238*H238</f>
        <v>0</v>
      </c>
      <c r="S238" s="211">
        <v>0</v>
      </c>
      <c r="T238" s="212">
        <f>S238*H238</f>
        <v>0</v>
      </c>
      <c r="AR238" s="25" t="s">
        <v>93</v>
      </c>
      <c r="AT238" s="25" t="s">
        <v>212</v>
      </c>
      <c r="AU238" s="25" t="s">
        <v>87</v>
      </c>
      <c r="AY238" s="25" t="s">
        <v>210</v>
      </c>
      <c r="BE238" s="213">
        <f>IF(N238="základní",J238,0)</f>
        <v>0</v>
      </c>
      <c r="BF238" s="213">
        <f>IF(N238="snížená",J238,0)</f>
        <v>2110.7199999999998</v>
      </c>
      <c r="BG238" s="213">
        <f>IF(N238="zákl. přenesená",J238,0)</f>
        <v>0</v>
      </c>
      <c r="BH238" s="213">
        <f>IF(N238="sníž. přenesená",J238,0)</f>
        <v>0</v>
      </c>
      <c r="BI238" s="213">
        <f>IF(N238="nulová",J238,0)</f>
        <v>0</v>
      </c>
      <c r="BJ238" s="25" t="s">
        <v>87</v>
      </c>
      <c r="BK238" s="213">
        <f>ROUND(I238*H238,2)</f>
        <v>2110.7199999999998</v>
      </c>
      <c r="BL238" s="25" t="s">
        <v>93</v>
      </c>
      <c r="BM238" s="25" t="s">
        <v>431</v>
      </c>
    </row>
    <row r="239" spans="2:65" s="12" customFormat="1">
      <c r="B239" s="217"/>
      <c r="C239" s="218"/>
      <c r="D239" s="214" t="s">
        <v>220</v>
      </c>
      <c r="E239" s="219" t="s">
        <v>24</v>
      </c>
      <c r="F239" s="220" t="s">
        <v>432</v>
      </c>
      <c r="G239" s="218"/>
      <c r="H239" s="221">
        <v>65.959999999999994</v>
      </c>
      <c r="I239" s="222"/>
      <c r="J239" s="218"/>
      <c r="K239" s="218"/>
      <c r="L239" s="223"/>
      <c r="M239" s="224"/>
      <c r="N239" s="225"/>
      <c r="O239" s="225"/>
      <c r="P239" s="225"/>
      <c r="Q239" s="225"/>
      <c r="R239" s="225"/>
      <c r="S239" s="225"/>
      <c r="T239" s="226"/>
      <c r="AT239" s="227" t="s">
        <v>220</v>
      </c>
      <c r="AU239" s="227" t="s">
        <v>87</v>
      </c>
      <c r="AV239" s="12" t="s">
        <v>87</v>
      </c>
      <c r="AW239" s="12" t="s">
        <v>41</v>
      </c>
      <c r="AX239" s="12" t="s">
        <v>83</v>
      </c>
      <c r="AY239" s="227" t="s">
        <v>210</v>
      </c>
    </row>
    <row r="240" spans="2:65" s="1" customFormat="1" ht="16.5" customHeight="1">
      <c r="B240" s="42"/>
      <c r="C240" s="202" t="s">
        <v>433</v>
      </c>
      <c r="D240" s="202" t="s">
        <v>212</v>
      </c>
      <c r="E240" s="203" t="s">
        <v>434</v>
      </c>
      <c r="F240" s="204" t="s">
        <v>435</v>
      </c>
      <c r="G240" s="205" t="s">
        <v>295</v>
      </c>
      <c r="H240" s="206">
        <v>150</v>
      </c>
      <c r="I240" s="207">
        <v>134</v>
      </c>
      <c r="J240" s="208">
        <f>ROUND(I240*H240,2)</f>
        <v>20100</v>
      </c>
      <c r="K240" s="204" t="s">
        <v>216</v>
      </c>
      <c r="L240" s="62"/>
      <c r="M240" s="209" t="s">
        <v>24</v>
      </c>
      <c r="N240" s="210" t="s">
        <v>50</v>
      </c>
      <c r="O240" s="43"/>
      <c r="P240" s="211">
        <f>O240*H240</f>
        <v>0</v>
      </c>
      <c r="Q240" s="211">
        <v>1.5E-3</v>
      </c>
      <c r="R240" s="211">
        <f>Q240*H240</f>
        <v>0.22500000000000001</v>
      </c>
      <c r="S240" s="211">
        <v>0</v>
      </c>
      <c r="T240" s="212">
        <f>S240*H240</f>
        <v>0</v>
      </c>
      <c r="AR240" s="25" t="s">
        <v>93</v>
      </c>
      <c r="AT240" s="25" t="s">
        <v>212</v>
      </c>
      <c r="AU240" s="25" t="s">
        <v>87</v>
      </c>
      <c r="AY240" s="25" t="s">
        <v>210</v>
      </c>
      <c r="BE240" s="213">
        <f>IF(N240="základní",J240,0)</f>
        <v>0</v>
      </c>
      <c r="BF240" s="213">
        <f>IF(N240="snížená",J240,0)</f>
        <v>20100</v>
      </c>
      <c r="BG240" s="213">
        <f>IF(N240="zákl. přenesená",J240,0)</f>
        <v>0</v>
      </c>
      <c r="BH240" s="213">
        <f>IF(N240="sníž. přenesená",J240,0)</f>
        <v>0</v>
      </c>
      <c r="BI240" s="213">
        <f>IF(N240="nulová",J240,0)</f>
        <v>0</v>
      </c>
      <c r="BJ240" s="25" t="s">
        <v>87</v>
      </c>
      <c r="BK240" s="213">
        <f>ROUND(I240*H240,2)</f>
        <v>20100</v>
      </c>
      <c r="BL240" s="25" t="s">
        <v>93</v>
      </c>
      <c r="BM240" s="25" t="s">
        <v>436</v>
      </c>
    </row>
    <row r="241" spans="2:65" s="1" customFormat="1" ht="54">
      <c r="B241" s="42"/>
      <c r="C241" s="64"/>
      <c r="D241" s="214" t="s">
        <v>218</v>
      </c>
      <c r="E241" s="64"/>
      <c r="F241" s="215" t="s">
        <v>437</v>
      </c>
      <c r="G241" s="64"/>
      <c r="H241" s="64"/>
      <c r="I241" s="173"/>
      <c r="J241" s="64"/>
      <c r="K241" s="64"/>
      <c r="L241" s="62"/>
      <c r="M241" s="216"/>
      <c r="N241" s="43"/>
      <c r="O241" s="43"/>
      <c r="P241" s="43"/>
      <c r="Q241" s="43"/>
      <c r="R241" s="43"/>
      <c r="S241" s="43"/>
      <c r="T241" s="79"/>
      <c r="AT241" s="25" t="s">
        <v>218</v>
      </c>
      <c r="AU241" s="25" t="s">
        <v>87</v>
      </c>
    </row>
    <row r="242" spans="2:65" s="12" customFormat="1">
      <c r="B242" s="217"/>
      <c r="C242" s="218"/>
      <c r="D242" s="214" t="s">
        <v>220</v>
      </c>
      <c r="E242" s="219" t="s">
        <v>24</v>
      </c>
      <c r="F242" s="220" t="s">
        <v>438</v>
      </c>
      <c r="G242" s="218"/>
      <c r="H242" s="221">
        <v>150</v>
      </c>
      <c r="I242" s="222"/>
      <c r="J242" s="218"/>
      <c r="K242" s="218"/>
      <c r="L242" s="223"/>
      <c r="M242" s="224"/>
      <c r="N242" s="225"/>
      <c r="O242" s="225"/>
      <c r="P242" s="225"/>
      <c r="Q242" s="225"/>
      <c r="R242" s="225"/>
      <c r="S242" s="225"/>
      <c r="T242" s="226"/>
      <c r="AT242" s="227" t="s">
        <v>220</v>
      </c>
      <c r="AU242" s="227" t="s">
        <v>87</v>
      </c>
      <c r="AV242" s="12" t="s">
        <v>87</v>
      </c>
      <c r="AW242" s="12" t="s">
        <v>41</v>
      </c>
      <c r="AX242" s="12" t="s">
        <v>83</v>
      </c>
      <c r="AY242" s="227" t="s">
        <v>210</v>
      </c>
    </row>
    <row r="243" spans="2:65" s="1" customFormat="1" ht="38.25" customHeight="1">
      <c r="B243" s="42"/>
      <c r="C243" s="202" t="s">
        <v>439</v>
      </c>
      <c r="D243" s="202" t="s">
        <v>212</v>
      </c>
      <c r="E243" s="203" t="s">
        <v>440</v>
      </c>
      <c r="F243" s="204" t="s">
        <v>441</v>
      </c>
      <c r="G243" s="205" t="s">
        <v>215</v>
      </c>
      <c r="H243" s="206">
        <v>6.26</v>
      </c>
      <c r="I243" s="207">
        <v>210</v>
      </c>
      <c r="J243" s="208">
        <f>ROUND(I243*H243,2)</f>
        <v>1314.6</v>
      </c>
      <c r="K243" s="204" t="s">
        <v>216</v>
      </c>
      <c r="L243" s="62"/>
      <c r="M243" s="209" t="s">
        <v>24</v>
      </c>
      <c r="N243" s="210" t="s">
        <v>50</v>
      </c>
      <c r="O243" s="43"/>
      <c r="P243" s="211">
        <f>O243*H243</f>
        <v>0</v>
      </c>
      <c r="Q243" s="211">
        <v>1.6800000000000001E-3</v>
      </c>
      <c r="R243" s="211">
        <f>Q243*H243</f>
        <v>1.05168E-2</v>
      </c>
      <c r="S243" s="211">
        <v>0</v>
      </c>
      <c r="T243" s="212">
        <f>S243*H243</f>
        <v>0</v>
      </c>
      <c r="AR243" s="25" t="s">
        <v>93</v>
      </c>
      <c r="AT243" s="25" t="s">
        <v>212</v>
      </c>
      <c r="AU243" s="25" t="s">
        <v>87</v>
      </c>
      <c r="AY243" s="25" t="s">
        <v>210</v>
      </c>
      <c r="BE243" s="213">
        <f>IF(N243="základní",J243,0)</f>
        <v>0</v>
      </c>
      <c r="BF243" s="213">
        <f>IF(N243="snížená",J243,0)</f>
        <v>1314.6</v>
      </c>
      <c r="BG243" s="213">
        <f>IF(N243="zákl. přenesená",J243,0)</f>
        <v>0</v>
      </c>
      <c r="BH243" s="213">
        <f>IF(N243="sníž. přenesená",J243,0)</f>
        <v>0</v>
      </c>
      <c r="BI243" s="213">
        <f>IF(N243="nulová",J243,0)</f>
        <v>0</v>
      </c>
      <c r="BJ243" s="25" t="s">
        <v>87</v>
      </c>
      <c r="BK243" s="213">
        <f>ROUND(I243*H243,2)</f>
        <v>1314.6</v>
      </c>
      <c r="BL243" s="25" t="s">
        <v>93</v>
      </c>
      <c r="BM243" s="25" t="s">
        <v>442</v>
      </c>
    </row>
    <row r="244" spans="2:65" s="12" customFormat="1">
      <c r="B244" s="217"/>
      <c r="C244" s="218"/>
      <c r="D244" s="214" t="s">
        <v>220</v>
      </c>
      <c r="E244" s="219" t="s">
        <v>24</v>
      </c>
      <c r="F244" s="220" t="s">
        <v>443</v>
      </c>
      <c r="G244" s="218"/>
      <c r="H244" s="221">
        <v>6.26</v>
      </c>
      <c r="I244" s="222"/>
      <c r="J244" s="218"/>
      <c r="K244" s="218"/>
      <c r="L244" s="223"/>
      <c r="M244" s="224"/>
      <c r="N244" s="225"/>
      <c r="O244" s="225"/>
      <c r="P244" s="225"/>
      <c r="Q244" s="225"/>
      <c r="R244" s="225"/>
      <c r="S244" s="225"/>
      <c r="T244" s="226"/>
      <c r="AT244" s="227" t="s">
        <v>220</v>
      </c>
      <c r="AU244" s="227" t="s">
        <v>87</v>
      </c>
      <c r="AV244" s="12" t="s">
        <v>87</v>
      </c>
      <c r="AW244" s="12" t="s">
        <v>41</v>
      </c>
      <c r="AX244" s="12" t="s">
        <v>83</v>
      </c>
      <c r="AY244" s="227" t="s">
        <v>210</v>
      </c>
    </row>
    <row r="245" spans="2:65" s="1" customFormat="1" ht="25.5" customHeight="1">
      <c r="B245" s="42"/>
      <c r="C245" s="202" t="s">
        <v>444</v>
      </c>
      <c r="D245" s="202" t="s">
        <v>212</v>
      </c>
      <c r="E245" s="203" t="s">
        <v>445</v>
      </c>
      <c r="F245" s="204" t="s">
        <v>446</v>
      </c>
      <c r="G245" s="205" t="s">
        <v>215</v>
      </c>
      <c r="H245" s="206">
        <v>24.367999999999999</v>
      </c>
      <c r="I245" s="207">
        <v>182</v>
      </c>
      <c r="J245" s="208">
        <f>ROUND(I245*H245,2)</f>
        <v>4434.9799999999996</v>
      </c>
      <c r="K245" s="204" t="s">
        <v>216</v>
      </c>
      <c r="L245" s="62"/>
      <c r="M245" s="209" t="s">
        <v>24</v>
      </c>
      <c r="N245" s="210" t="s">
        <v>50</v>
      </c>
      <c r="O245" s="43"/>
      <c r="P245" s="211">
        <f>O245*H245</f>
        <v>0</v>
      </c>
      <c r="Q245" s="211">
        <v>4.8900000000000002E-3</v>
      </c>
      <c r="R245" s="211">
        <f>Q245*H245</f>
        <v>0.11915952</v>
      </c>
      <c r="S245" s="211">
        <v>0</v>
      </c>
      <c r="T245" s="212">
        <f>S245*H245</f>
        <v>0</v>
      </c>
      <c r="AR245" s="25" t="s">
        <v>93</v>
      </c>
      <c r="AT245" s="25" t="s">
        <v>212</v>
      </c>
      <c r="AU245" s="25" t="s">
        <v>87</v>
      </c>
      <c r="AY245" s="25" t="s">
        <v>210</v>
      </c>
      <c r="BE245" s="213">
        <f>IF(N245="základní",J245,0)</f>
        <v>0</v>
      </c>
      <c r="BF245" s="213">
        <f>IF(N245="snížená",J245,0)</f>
        <v>4434.9799999999996</v>
      </c>
      <c r="BG245" s="213">
        <f>IF(N245="zákl. přenesená",J245,0)</f>
        <v>0</v>
      </c>
      <c r="BH245" s="213">
        <f>IF(N245="sníž. přenesená",J245,0)</f>
        <v>0</v>
      </c>
      <c r="BI245" s="213">
        <f>IF(N245="nulová",J245,0)</f>
        <v>0</v>
      </c>
      <c r="BJ245" s="25" t="s">
        <v>87</v>
      </c>
      <c r="BK245" s="213">
        <f>ROUND(I245*H245,2)</f>
        <v>4434.9799999999996</v>
      </c>
      <c r="BL245" s="25" t="s">
        <v>93</v>
      </c>
      <c r="BM245" s="25" t="s">
        <v>447</v>
      </c>
    </row>
    <row r="246" spans="2:65" s="1" customFormat="1" ht="27">
      <c r="B246" s="42"/>
      <c r="C246" s="64"/>
      <c r="D246" s="214" t="s">
        <v>218</v>
      </c>
      <c r="E246" s="64"/>
      <c r="F246" s="215" t="s">
        <v>448</v>
      </c>
      <c r="G246" s="64"/>
      <c r="H246" s="64"/>
      <c r="I246" s="173"/>
      <c r="J246" s="64"/>
      <c r="K246" s="64"/>
      <c r="L246" s="62"/>
      <c r="M246" s="216"/>
      <c r="N246" s="43"/>
      <c r="O246" s="43"/>
      <c r="P246" s="43"/>
      <c r="Q246" s="43"/>
      <c r="R246" s="43"/>
      <c r="S246" s="43"/>
      <c r="T246" s="79"/>
      <c r="AT246" s="25" t="s">
        <v>218</v>
      </c>
      <c r="AU246" s="25" t="s">
        <v>87</v>
      </c>
    </row>
    <row r="247" spans="2:65" s="12" customFormat="1">
      <c r="B247" s="217"/>
      <c r="C247" s="218"/>
      <c r="D247" s="214" t="s">
        <v>220</v>
      </c>
      <c r="E247" s="219" t="s">
        <v>24</v>
      </c>
      <c r="F247" s="220" t="s">
        <v>449</v>
      </c>
      <c r="G247" s="218"/>
      <c r="H247" s="221">
        <v>24.367999999999999</v>
      </c>
      <c r="I247" s="222"/>
      <c r="J247" s="218"/>
      <c r="K247" s="218"/>
      <c r="L247" s="223"/>
      <c r="M247" s="224"/>
      <c r="N247" s="225"/>
      <c r="O247" s="225"/>
      <c r="P247" s="225"/>
      <c r="Q247" s="225"/>
      <c r="R247" s="225"/>
      <c r="S247" s="225"/>
      <c r="T247" s="226"/>
      <c r="AT247" s="227" t="s">
        <v>220</v>
      </c>
      <c r="AU247" s="227" t="s">
        <v>87</v>
      </c>
      <c r="AV247" s="12" t="s">
        <v>87</v>
      </c>
      <c r="AW247" s="12" t="s">
        <v>41</v>
      </c>
      <c r="AX247" s="12" t="s">
        <v>83</v>
      </c>
      <c r="AY247" s="227" t="s">
        <v>210</v>
      </c>
    </row>
    <row r="248" spans="2:65" s="1" customFormat="1" ht="16.5" customHeight="1">
      <c r="B248" s="42"/>
      <c r="C248" s="202" t="s">
        <v>450</v>
      </c>
      <c r="D248" s="202" t="s">
        <v>212</v>
      </c>
      <c r="E248" s="203" t="s">
        <v>451</v>
      </c>
      <c r="F248" s="204" t="s">
        <v>430</v>
      </c>
      <c r="G248" s="205" t="s">
        <v>215</v>
      </c>
      <c r="H248" s="206">
        <v>34.307000000000002</v>
      </c>
      <c r="I248" s="207">
        <v>35</v>
      </c>
      <c r="J248" s="208">
        <f>ROUND(I248*H248,2)</f>
        <v>1200.75</v>
      </c>
      <c r="K248" s="204" t="s">
        <v>24</v>
      </c>
      <c r="L248" s="62"/>
      <c r="M248" s="209" t="s">
        <v>24</v>
      </c>
      <c r="N248" s="210" t="s">
        <v>50</v>
      </c>
      <c r="O248" s="43"/>
      <c r="P248" s="211">
        <f>O248*H248</f>
        <v>0</v>
      </c>
      <c r="Q248" s="211">
        <v>4.8900000000000002E-3</v>
      </c>
      <c r="R248" s="211">
        <f>Q248*H248</f>
        <v>0.16776123000000001</v>
      </c>
      <c r="S248" s="211">
        <v>0</v>
      </c>
      <c r="T248" s="212">
        <f>S248*H248</f>
        <v>0</v>
      </c>
      <c r="AR248" s="25" t="s">
        <v>93</v>
      </c>
      <c r="AT248" s="25" t="s">
        <v>212</v>
      </c>
      <c r="AU248" s="25" t="s">
        <v>87</v>
      </c>
      <c r="AY248" s="25" t="s">
        <v>210</v>
      </c>
      <c r="BE248" s="213">
        <f>IF(N248="základní",J248,0)</f>
        <v>0</v>
      </c>
      <c r="BF248" s="213">
        <f>IF(N248="snížená",J248,0)</f>
        <v>1200.75</v>
      </c>
      <c r="BG248" s="213">
        <f>IF(N248="zákl. přenesená",J248,0)</f>
        <v>0</v>
      </c>
      <c r="BH248" s="213">
        <f>IF(N248="sníž. přenesená",J248,0)</f>
        <v>0</v>
      </c>
      <c r="BI248" s="213">
        <f>IF(N248="nulová",J248,0)</f>
        <v>0</v>
      </c>
      <c r="BJ248" s="25" t="s">
        <v>87</v>
      </c>
      <c r="BK248" s="213">
        <f>ROUND(I248*H248,2)</f>
        <v>1200.75</v>
      </c>
      <c r="BL248" s="25" t="s">
        <v>93</v>
      </c>
      <c r="BM248" s="25" t="s">
        <v>452</v>
      </c>
    </row>
    <row r="249" spans="2:65" s="12" customFormat="1">
      <c r="B249" s="217"/>
      <c r="C249" s="218"/>
      <c r="D249" s="214" t="s">
        <v>220</v>
      </c>
      <c r="E249" s="219" t="s">
        <v>24</v>
      </c>
      <c r="F249" s="220" t="s">
        <v>453</v>
      </c>
      <c r="G249" s="218"/>
      <c r="H249" s="221">
        <v>21.654</v>
      </c>
      <c r="I249" s="222"/>
      <c r="J249" s="218"/>
      <c r="K249" s="218"/>
      <c r="L249" s="223"/>
      <c r="M249" s="224"/>
      <c r="N249" s="225"/>
      <c r="O249" s="225"/>
      <c r="P249" s="225"/>
      <c r="Q249" s="225"/>
      <c r="R249" s="225"/>
      <c r="S249" s="225"/>
      <c r="T249" s="226"/>
      <c r="AT249" s="227" t="s">
        <v>220</v>
      </c>
      <c r="AU249" s="227" t="s">
        <v>87</v>
      </c>
      <c r="AV249" s="12" t="s">
        <v>87</v>
      </c>
      <c r="AW249" s="12" t="s">
        <v>41</v>
      </c>
      <c r="AX249" s="12" t="s">
        <v>78</v>
      </c>
      <c r="AY249" s="227" t="s">
        <v>210</v>
      </c>
    </row>
    <row r="250" spans="2:65" s="12" customFormat="1">
      <c r="B250" s="217"/>
      <c r="C250" s="218"/>
      <c r="D250" s="214" t="s">
        <v>220</v>
      </c>
      <c r="E250" s="219" t="s">
        <v>24</v>
      </c>
      <c r="F250" s="220" t="s">
        <v>454</v>
      </c>
      <c r="G250" s="218"/>
      <c r="H250" s="221">
        <v>12.653</v>
      </c>
      <c r="I250" s="222"/>
      <c r="J250" s="218"/>
      <c r="K250" s="218"/>
      <c r="L250" s="223"/>
      <c r="M250" s="224"/>
      <c r="N250" s="225"/>
      <c r="O250" s="225"/>
      <c r="P250" s="225"/>
      <c r="Q250" s="225"/>
      <c r="R250" s="225"/>
      <c r="S250" s="225"/>
      <c r="T250" s="226"/>
      <c r="AT250" s="227" t="s">
        <v>220</v>
      </c>
      <c r="AU250" s="227" t="s">
        <v>87</v>
      </c>
      <c r="AV250" s="12" t="s">
        <v>87</v>
      </c>
      <c r="AW250" s="12" t="s">
        <v>41</v>
      </c>
      <c r="AX250" s="12" t="s">
        <v>78</v>
      </c>
      <c r="AY250" s="227" t="s">
        <v>210</v>
      </c>
    </row>
    <row r="251" spans="2:65" s="13" customFormat="1">
      <c r="B251" s="228"/>
      <c r="C251" s="229"/>
      <c r="D251" s="214" t="s">
        <v>220</v>
      </c>
      <c r="E251" s="230" t="s">
        <v>24</v>
      </c>
      <c r="F251" s="231" t="s">
        <v>235</v>
      </c>
      <c r="G251" s="229"/>
      <c r="H251" s="232">
        <v>34.307000000000002</v>
      </c>
      <c r="I251" s="233"/>
      <c r="J251" s="229"/>
      <c r="K251" s="229"/>
      <c r="L251" s="234"/>
      <c r="M251" s="235"/>
      <c r="N251" s="236"/>
      <c r="O251" s="236"/>
      <c r="P251" s="236"/>
      <c r="Q251" s="236"/>
      <c r="R251" s="236"/>
      <c r="S251" s="236"/>
      <c r="T251" s="237"/>
      <c r="AT251" s="238" t="s">
        <v>220</v>
      </c>
      <c r="AU251" s="238" t="s">
        <v>87</v>
      </c>
      <c r="AV251" s="13" t="s">
        <v>93</v>
      </c>
      <c r="AW251" s="13" t="s">
        <v>41</v>
      </c>
      <c r="AX251" s="13" t="s">
        <v>83</v>
      </c>
      <c r="AY251" s="238" t="s">
        <v>210</v>
      </c>
    </row>
    <row r="252" spans="2:65" s="1" customFormat="1" ht="25.5" customHeight="1">
      <c r="B252" s="42"/>
      <c r="C252" s="202" t="s">
        <v>455</v>
      </c>
      <c r="D252" s="202" t="s">
        <v>212</v>
      </c>
      <c r="E252" s="203" t="s">
        <v>456</v>
      </c>
      <c r="F252" s="204" t="s">
        <v>457</v>
      </c>
      <c r="G252" s="205" t="s">
        <v>295</v>
      </c>
      <c r="H252" s="206">
        <v>41.2</v>
      </c>
      <c r="I252" s="207">
        <v>32.700000000000003</v>
      </c>
      <c r="J252" s="208">
        <f>ROUND(I252*H252,2)</f>
        <v>1347.24</v>
      </c>
      <c r="K252" s="204" t="s">
        <v>216</v>
      </c>
      <c r="L252" s="62"/>
      <c r="M252" s="209" t="s">
        <v>24</v>
      </c>
      <c r="N252" s="210" t="s">
        <v>50</v>
      </c>
      <c r="O252" s="43"/>
      <c r="P252" s="211">
        <f>O252*H252</f>
        <v>0</v>
      </c>
      <c r="Q252" s="211">
        <v>0</v>
      </c>
      <c r="R252" s="211">
        <f>Q252*H252</f>
        <v>0</v>
      </c>
      <c r="S252" s="211">
        <v>0</v>
      </c>
      <c r="T252" s="212">
        <f>S252*H252</f>
        <v>0</v>
      </c>
      <c r="AR252" s="25" t="s">
        <v>93</v>
      </c>
      <c r="AT252" s="25" t="s">
        <v>212</v>
      </c>
      <c r="AU252" s="25" t="s">
        <v>87</v>
      </c>
      <c r="AY252" s="25" t="s">
        <v>210</v>
      </c>
      <c r="BE252" s="213">
        <f>IF(N252="základní",J252,0)</f>
        <v>0</v>
      </c>
      <c r="BF252" s="213">
        <f>IF(N252="snížená",J252,0)</f>
        <v>1347.24</v>
      </c>
      <c r="BG252" s="213">
        <f>IF(N252="zákl. přenesená",J252,0)</f>
        <v>0</v>
      </c>
      <c r="BH252" s="213">
        <f>IF(N252="sníž. přenesená",J252,0)</f>
        <v>0</v>
      </c>
      <c r="BI252" s="213">
        <f>IF(N252="nulová",J252,0)</f>
        <v>0</v>
      </c>
      <c r="BJ252" s="25" t="s">
        <v>87</v>
      </c>
      <c r="BK252" s="213">
        <f>ROUND(I252*H252,2)</f>
        <v>1347.24</v>
      </c>
      <c r="BL252" s="25" t="s">
        <v>93</v>
      </c>
      <c r="BM252" s="25" t="s">
        <v>458</v>
      </c>
    </row>
    <row r="253" spans="2:65" s="1" customFormat="1" ht="67.5">
      <c r="B253" s="42"/>
      <c r="C253" s="64"/>
      <c r="D253" s="214" t="s">
        <v>218</v>
      </c>
      <c r="E253" s="64"/>
      <c r="F253" s="215" t="s">
        <v>459</v>
      </c>
      <c r="G253" s="64"/>
      <c r="H253" s="64"/>
      <c r="I253" s="173"/>
      <c r="J253" s="64"/>
      <c r="K253" s="64"/>
      <c r="L253" s="62"/>
      <c r="M253" s="216"/>
      <c r="N253" s="43"/>
      <c r="O253" s="43"/>
      <c r="P253" s="43"/>
      <c r="Q253" s="43"/>
      <c r="R253" s="43"/>
      <c r="S253" s="43"/>
      <c r="T253" s="79"/>
      <c r="AT253" s="25" t="s">
        <v>218</v>
      </c>
      <c r="AU253" s="25" t="s">
        <v>87</v>
      </c>
    </row>
    <row r="254" spans="2:65" s="12" customFormat="1">
      <c r="B254" s="217"/>
      <c r="C254" s="218"/>
      <c r="D254" s="214" t="s">
        <v>220</v>
      </c>
      <c r="E254" s="219" t="s">
        <v>24</v>
      </c>
      <c r="F254" s="220" t="s">
        <v>460</v>
      </c>
      <c r="G254" s="218"/>
      <c r="H254" s="221">
        <v>41.2</v>
      </c>
      <c r="I254" s="222"/>
      <c r="J254" s="218"/>
      <c r="K254" s="218"/>
      <c r="L254" s="223"/>
      <c r="M254" s="224"/>
      <c r="N254" s="225"/>
      <c r="O254" s="225"/>
      <c r="P254" s="225"/>
      <c r="Q254" s="225"/>
      <c r="R254" s="225"/>
      <c r="S254" s="225"/>
      <c r="T254" s="226"/>
      <c r="AT254" s="227" t="s">
        <v>220</v>
      </c>
      <c r="AU254" s="227" t="s">
        <v>87</v>
      </c>
      <c r="AV254" s="12" t="s">
        <v>87</v>
      </c>
      <c r="AW254" s="12" t="s">
        <v>41</v>
      </c>
      <c r="AX254" s="12" t="s">
        <v>83</v>
      </c>
      <c r="AY254" s="227" t="s">
        <v>210</v>
      </c>
    </row>
    <row r="255" spans="2:65" s="1" customFormat="1" ht="16.5" customHeight="1">
      <c r="B255" s="42"/>
      <c r="C255" s="239" t="s">
        <v>461</v>
      </c>
      <c r="D255" s="239" t="s">
        <v>358</v>
      </c>
      <c r="E255" s="240" t="s">
        <v>462</v>
      </c>
      <c r="F255" s="241" t="s">
        <v>463</v>
      </c>
      <c r="G255" s="242" t="s">
        <v>295</v>
      </c>
      <c r="H255" s="243">
        <v>27.72</v>
      </c>
      <c r="I255" s="244">
        <v>18.100000000000001</v>
      </c>
      <c r="J255" s="245">
        <f>ROUND(I255*H255,2)</f>
        <v>501.73</v>
      </c>
      <c r="K255" s="241" t="s">
        <v>216</v>
      </c>
      <c r="L255" s="246"/>
      <c r="M255" s="247" t="s">
        <v>24</v>
      </c>
      <c r="N255" s="248" t="s">
        <v>50</v>
      </c>
      <c r="O255" s="43"/>
      <c r="P255" s="211">
        <f>O255*H255</f>
        <v>0</v>
      </c>
      <c r="Q255" s="211">
        <v>3.0000000000000001E-5</v>
      </c>
      <c r="R255" s="211">
        <f>Q255*H255</f>
        <v>8.3159999999999994E-4</v>
      </c>
      <c r="S255" s="211">
        <v>0</v>
      </c>
      <c r="T255" s="212">
        <f>S255*H255</f>
        <v>0</v>
      </c>
      <c r="AR255" s="25" t="s">
        <v>119</v>
      </c>
      <c r="AT255" s="25" t="s">
        <v>358</v>
      </c>
      <c r="AU255" s="25" t="s">
        <v>87</v>
      </c>
      <c r="AY255" s="25" t="s">
        <v>210</v>
      </c>
      <c r="BE255" s="213">
        <f>IF(N255="základní",J255,0)</f>
        <v>0</v>
      </c>
      <c r="BF255" s="213">
        <f>IF(N255="snížená",J255,0)</f>
        <v>501.73</v>
      </c>
      <c r="BG255" s="213">
        <f>IF(N255="zákl. přenesená",J255,0)</f>
        <v>0</v>
      </c>
      <c r="BH255" s="213">
        <f>IF(N255="sníž. přenesená",J255,0)</f>
        <v>0</v>
      </c>
      <c r="BI255" s="213">
        <f>IF(N255="nulová",J255,0)</f>
        <v>0</v>
      </c>
      <c r="BJ255" s="25" t="s">
        <v>87</v>
      </c>
      <c r="BK255" s="213">
        <f>ROUND(I255*H255,2)</f>
        <v>501.73</v>
      </c>
      <c r="BL255" s="25" t="s">
        <v>93</v>
      </c>
      <c r="BM255" s="25" t="s">
        <v>464</v>
      </c>
    </row>
    <row r="256" spans="2:65" s="12" customFormat="1">
      <c r="B256" s="217"/>
      <c r="C256" s="218"/>
      <c r="D256" s="214" t="s">
        <v>220</v>
      </c>
      <c r="E256" s="219" t="s">
        <v>24</v>
      </c>
      <c r="F256" s="220" t="s">
        <v>465</v>
      </c>
      <c r="G256" s="218"/>
      <c r="H256" s="221">
        <v>27.72</v>
      </c>
      <c r="I256" s="222"/>
      <c r="J256" s="218"/>
      <c r="K256" s="218"/>
      <c r="L256" s="223"/>
      <c r="M256" s="224"/>
      <c r="N256" s="225"/>
      <c r="O256" s="225"/>
      <c r="P256" s="225"/>
      <c r="Q256" s="225"/>
      <c r="R256" s="225"/>
      <c r="S256" s="225"/>
      <c r="T256" s="226"/>
      <c r="AT256" s="227" t="s">
        <v>220</v>
      </c>
      <c r="AU256" s="227" t="s">
        <v>87</v>
      </c>
      <c r="AV256" s="12" t="s">
        <v>87</v>
      </c>
      <c r="AW256" s="12" t="s">
        <v>41</v>
      </c>
      <c r="AX256" s="12" t="s">
        <v>83</v>
      </c>
      <c r="AY256" s="227" t="s">
        <v>210</v>
      </c>
    </row>
    <row r="257" spans="2:65" s="1" customFormat="1" ht="16.5" customHeight="1">
      <c r="B257" s="42"/>
      <c r="C257" s="239" t="s">
        <v>466</v>
      </c>
      <c r="D257" s="239" t="s">
        <v>358</v>
      </c>
      <c r="E257" s="240" t="s">
        <v>467</v>
      </c>
      <c r="F257" s="241" t="s">
        <v>468</v>
      </c>
      <c r="G257" s="242" t="s">
        <v>295</v>
      </c>
      <c r="H257" s="243">
        <v>8.8000000000000007</v>
      </c>
      <c r="I257" s="244">
        <v>159</v>
      </c>
      <c r="J257" s="245">
        <f>ROUND(I257*H257,2)</f>
        <v>1399.2</v>
      </c>
      <c r="K257" s="241" t="s">
        <v>24</v>
      </c>
      <c r="L257" s="246"/>
      <c r="M257" s="247" t="s">
        <v>24</v>
      </c>
      <c r="N257" s="248" t="s">
        <v>50</v>
      </c>
      <c r="O257" s="43"/>
      <c r="P257" s="211">
        <f>O257*H257</f>
        <v>0</v>
      </c>
      <c r="Q257" s="211">
        <v>3.0000000000000001E-5</v>
      </c>
      <c r="R257" s="211">
        <f>Q257*H257</f>
        <v>2.6400000000000002E-4</v>
      </c>
      <c r="S257" s="211">
        <v>0</v>
      </c>
      <c r="T257" s="212">
        <f>S257*H257</f>
        <v>0</v>
      </c>
      <c r="AR257" s="25" t="s">
        <v>119</v>
      </c>
      <c r="AT257" s="25" t="s">
        <v>358</v>
      </c>
      <c r="AU257" s="25" t="s">
        <v>87</v>
      </c>
      <c r="AY257" s="25" t="s">
        <v>210</v>
      </c>
      <c r="BE257" s="213">
        <f>IF(N257="základní",J257,0)</f>
        <v>0</v>
      </c>
      <c r="BF257" s="213">
        <f>IF(N257="snížená",J257,0)</f>
        <v>1399.2</v>
      </c>
      <c r="BG257" s="213">
        <f>IF(N257="zákl. přenesená",J257,0)</f>
        <v>0</v>
      </c>
      <c r="BH257" s="213">
        <f>IF(N257="sníž. přenesená",J257,0)</f>
        <v>0</v>
      </c>
      <c r="BI257" s="213">
        <f>IF(N257="nulová",J257,0)</f>
        <v>0</v>
      </c>
      <c r="BJ257" s="25" t="s">
        <v>87</v>
      </c>
      <c r="BK257" s="213">
        <f>ROUND(I257*H257,2)</f>
        <v>1399.2</v>
      </c>
      <c r="BL257" s="25" t="s">
        <v>93</v>
      </c>
      <c r="BM257" s="25" t="s">
        <v>469</v>
      </c>
    </row>
    <row r="258" spans="2:65" s="12" customFormat="1">
      <c r="B258" s="217"/>
      <c r="C258" s="218"/>
      <c r="D258" s="214" t="s">
        <v>220</v>
      </c>
      <c r="E258" s="219" t="s">
        <v>24</v>
      </c>
      <c r="F258" s="220" t="s">
        <v>470</v>
      </c>
      <c r="G258" s="218"/>
      <c r="H258" s="221">
        <v>8.8000000000000007</v>
      </c>
      <c r="I258" s="222"/>
      <c r="J258" s="218"/>
      <c r="K258" s="218"/>
      <c r="L258" s="223"/>
      <c r="M258" s="224"/>
      <c r="N258" s="225"/>
      <c r="O258" s="225"/>
      <c r="P258" s="225"/>
      <c r="Q258" s="225"/>
      <c r="R258" s="225"/>
      <c r="S258" s="225"/>
      <c r="T258" s="226"/>
      <c r="AT258" s="227" t="s">
        <v>220</v>
      </c>
      <c r="AU258" s="227" t="s">
        <v>87</v>
      </c>
      <c r="AV258" s="12" t="s">
        <v>87</v>
      </c>
      <c r="AW258" s="12" t="s">
        <v>41</v>
      </c>
      <c r="AX258" s="12" t="s">
        <v>83</v>
      </c>
      <c r="AY258" s="227" t="s">
        <v>210</v>
      </c>
    </row>
    <row r="259" spans="2:65" s="1" customFormat="1" ht="16.5" customHeight="1">
      <c r="B259" s="42"/>
      <c r="C259" s="239" t="s">
        <v>471</v>
      </c>
      <c r="D259" s="239" t="s">
        <v>358</v>
      </c>
      <c r="E259" s="240" t="s">
        <v>472</v>
      </c>
      <c r="F259" s="241" t="s">
        <v>473</v>
      </c>
      <c r="G259" s="242" t="s">
        <v>295</v>
      </c>
      <c r="H259" s="243">
        <v>8.8000000000000007</v>
      </c>
      <c r="I259" s="244">
        <v>38.9</v>
      </c>
      <c r="J259" s="245">
        <f>ROUND(I259*H259,2)</f>
        <v>342.32</v>
      </c>
      <c r="K259" s="241" t="s">
        <v>216</v>
      </c>
      <c r="L259" s="246"/>
      <c r="M259" s="247" t="s">
        <v>24</v>
      </c>
      <c r="N259" s="248" t="s">
        <v>50</v>
      </c>
      <c r="O259" s="43"/>
      <c r="P259" s="211">
        <f>O259*H259</f>
        <v>0</v>
      </c>
      <c r="Q259" s="211">
        <v>2.0000000000000001E-4</v>
      </c>
      <c r="R259" s="211">
        <f>Q259*H259</f>
        <v>1.7600000000000003E-3</v>
      </c>
      <c r="S259" s="211">
        <v>0</v>
      </c>
      <c r="T259" s="212">
        <f>S259*H259</f>
        <v>0</v>
      </c>
      <c r="AR259" s="25" t="s">
        <v>119</v>
      </c>
      <c r="AT259" s="25" t="s">
        <v>358</v>
      </c>
      <c r="AU259" s="25" t="s">
        <v>87</v>
      </c>
      <c r="AY259" s="25" t="s">
        <v>210</v>
      </c>
      <c r="BE259" s="213">
        <f>IF(N259="základní",J259,0)</f>
        <v>0</v>
      </c>
      <c r="BF259" s="213">
        <f>IF(N259="snížená",J259,0)</f>
        <v>342.32</v>
      </c>
      <c r="BG259" s="213">
        <f>IF(N259="zákl. přenesená",J259,0)</f>
        <v>0</v>
      </c>
      <c r="BH259" s="213">
        <f>IF(N259="sníž. přenesená",J259,0)</f>
        <v>0</v>
      </c>
      <c r="BI259" s="213">
        <f>IF(N259="nulová",J259,0)</f>
        <v>0</v>
      </c>
      <c r="BJ259" s="25" t="s">
        <v>87</v>
      </c>
      <c r="BK259" s="213">
        <f>ROUND(I259*H259,2)</f>
        <v>342.32</v>
      </c>
      <c r="BL259" s="25" t="s">
        <v>93</v>
      </c>
      <c r="BM259" s="25" t="s">
        <v>474</v>
      </c>
    </row>
    <row r="260" spans="2:65" s="12" customFormat="1">
      <c r="B260" s="217"/>
      <c r="C260" s="218"/>
      <c r="D260" s="214" t="s">
        <v>220</v>
      </c>
      <c r="E260" s="219" t="s">
        <v>24</v>
      </c>
      <c r="F260" s="220" t="s">
        <v>470</v>
      </c>
      <c r="G260" s="218"/>
      <c r="H260" s="221">
        <v>8.8000000000000007</v>
      </c>
      <c r="I260" s="222"/>
      <c r="J260" s="218"/>
      <c r="K260" s="218"/>
      <c r="L260" s="223"/>
      <c r="M260" s="224"/>
      <c r="N260" s="225"/>
      <c r="O260" s="225"/>
      <c r="P260" s="225"/>
      <c r="Q260" s="225"/>
      <c r="R260" s="225"/>
      <c r="S260" s="225"/>
      <c r="T260" s="226"/>
      <c r="AT260" s="227" t="s">
        <v>220</v>
      </c>
      <c r="AU260" s="227" t="s">
        <v>87</v>
      </c>
      <c r="AV260" s="12" t="s">
        <v>87</v>
      </c>
      <c r="AW260" s="12" t="s">
        <v>41</v>
      </c>
      <c r="AX260" s="12" t="s">
        <v>83</v>
      </c>
      <c r="AY260" s="227" t="s">
        <v>210</v>
      </c>
    </row>
    <row r="261" spans="2:65" s="1" customFormat="1" ht="25.5" customHeight="1">
      <c r="B261" s="42"/>
      <c r="C261" s="202" t="s">
        <v>475</v>
      </c>
      <c r="D261" s="202" t="s">
        <v>212</v>
      </c>
      <c r="E261" s="203" t="s">
        <v>476</v>
      </c>
      <c r="F261" s="204" t="s">
        <v>477</v>
      </c>
      <c r="G261" s="205" t="s">
        <v>295</v>
      </c>
      <c r="H261" s="206">
        <v>151.80000000000001</v>
      </c>
      <c r="I261" s="207">
        <v>28.5</v>
      </c>
      <c r="J261" s="208">
        <f>ROUND(I261*H261,2)</f>
        <v>4326.3</v>
      </c>
      <c r="K261" s="204" t="s">
        <v>216</v>
      </c>
      <c r="L261" s="62"/>
      <c r="M261" s="209" t="s">
        <v>24</v>
      </c>
      <c r="N261" s="210" t="s">
        <v>50</v>
      </c>
      <c r="O261" s="43"/>
      <c r="P261" s="211">
        <f>O261*H261</f>
        <v>0</v>
      </c>
      <c r="Q261" s="211">
        <v>0</v>
      </c>
      <c r="R261" s="211">
        <f>Q261*H261</f>
        <v>0</v>
      </c>
      <c r="S261" s="211">
        <v>0</v>
      </c>
      <c r="T261" s="212">
        <f>S261*H261</f>
        <v>0</v>
      </c>
      <c r="AR261" s="25" t="s">
        <v>93</v>
      </c>
      <c r="AT261" s="25" t="s">
        <v>212</v>
      </c>
      <c r="AU261" s="25" t="s">
        <v>87</v>
      </c>
      <c r="AY261" s="25" t="s">
        <v>210</v>
      </c>
      <c r="BE261" s="213">
        <f>IF(N261="základní",J261,0)</f>
        <v>0</v>
      </c>
      <c r="BF261" s="213">
        <f>IF(N261="snížená",J261,0)</f>
        <v>4326.3</v>
      </c>
      <c r="BG261" s="213">
        <f>IF(N261="zákl. přenesená",J261,0)</f>
        <v>0</v>
      </c>
      <c r="BH261" s="213">
        <f>IF(N261="sníž. přenesená",J261,0)</f>
        <v>0</v>
      </c>
      <c r="BI261" s="213">
        <f>IF(N261="nulová",J261,0)</f>
        <v>0</v>
      </c>
      <c r="BJ261" s="25" t="s">
        <v>87</v>
      </c>
      <c r="BK261" s="213">
        <f>ROUND(I261*H261,2)</f>
        <v>4326.3</v>
      </c>
      <c r="BL261" s="25" t="s">
        <v>93</v>
      </c>
      <c r="BM261" s="25" t="s">
        <v>478</v>
      </c>
    </row>
    <row r="262" spans="2:65" s="1" customFormat="1" ht="67.5">
      <c r="B262" s="42"/>
      <c r="C262" s="64"/>
      <c r="D262" s="214" t="s">
        <v>218</v>
      </c>
      <c r="E262" s="64"/>
      <c r="F262" s="215" t="s">
        <v>459</v>
      </c>
      <c r="G262" s="64"/>
      <c r="H262" s="64"/>
      <c r="I262" s="173"/>
      <c r="J262" s="64"/>
      <c r="K262" s="64"/>
      <c r="L262" s="62"/>
      <c r="M262" s="216"/>
      <c r="N262" s="43"/>
      <c r="O262" s="43"/>
      <c r="P262" s="43"/>
      <c r="Q262" s="43"/>
      <c r="R262" s="43"/>
      <c r="S262" s="43"/>
      <c r="T262" s="79"/>
      <c r="AT262" s="25" t="s">
        <v>218</v>
      </c>
      <c r="AU262" s="25" t="s">
        <v>87</v>
      </c>
    </row>
    <row r="263" spans="2:65" s="12" customFormat="1">
      <c r="B263" s="217"/>
      <c r="C263" s="218"/>
      <c r="D263" s="214" t="s">
        <v>220</v>
      </c>
      <c r="E263" s="219" t="s">
        <v>24</v>
      </c>
      <c r="F263" s="220" t="s">
        <v>479</v>
      </c>
      <c r="G263" s="218"/>
      <c r="H263" s="221">
        <v>151.80000000000001</v>
      </c>
      <c r="I263" s="222"/>
      <c r="J263" s="218"/>
      <c r="K263" s="218"/>
      <c r="L263" s="223"/>
      <c r="M263" s="224"/>
      <c r="N263" s="225"/>
      <c r="O263" s="225"/>
      <c r="P263" s="225"/>
      <c r="Q263" s="225"/>
      <c r="R263" s="225"/>
      <c r="S263" s="225"/>
      <c r="T263" s="226"/>
      <c r="AT263" s="227" t="s">
        <v>220</v>
      </c>
      <c r="AU263" s="227" t="s">
        <v>87</v>
      </c>
      <c r="AV263" s="12" t="s">
        <v>87</v>
      </c>
      <c r="AW263" s="12" t="s">
        <v>41</v>
      </c>
      <c r="AX263" s="12" t="s">
        <v>83</v>
      </c>
      <c r="AY263" s="227" t="s">
        <v>210</v>
      </c>
    </row>
    <row r="264" spans="2:65" s="1" customFormat="1" ht="16.5" customHeight="1">
      <c r="B264" s="42"/>
      <c r="C264" s="239" t="s">
        <v>480</v>
      </c>
      <c r="D264" s="239" t="s">
        <v>358</v>
      </c>
      <c r="E264" s="240" t="s">
        <v>481</v>
      </c>
      <c r="F264" s="241" t="s">
        <v>482</v>
      </c>
      <c r="G264" s="242" t="s">
        <v>295</v>
      </c>
      <c r="H264" s="243">
        <v>175.32900000000001</v>
      </c>
      <c r="I264" s="244">
        <v>34</v>
      </c>
      <c r="J264" s="245">
        <f>ROUND(I264*H264,2)</f>
        <v>5961.19</v>
      </c>
      <c r="K264" s="241" t="s">
        <v>216</v>
      </c>
      <c r="L264" s="246"/>
      <c r="M264" s="247" t="s">
        <v>24</v>
      </c>
      <c r="N264" s="248" t="s">
        <v>50</v>
      </c>
      <c r="O264" s="43"/>
      <c r="P264" s="211">
        <f>O264*H264</f>
        <v>0</v>
      </c>
      <c r="Q264" s="211">
        <v>2.9999999999999997E-4</v>
      </c>
      <c r="R264" s="211">
        <f>Q264*H264</f>
        <v>5.2598699999999998E-2</v>
      </c>
      <c r="S264" s="211">
        <v>0</v>
      </c>
      <c r="T264" s="212">
        <f>S264*H264</f>
        <v>0</v>
      </c>
      <c r="AR264" s="25" t="s">
        <v>119</v>
      </c>
      <c r="AT264" s="25" t="s">
        <v>358</v>
      </c>
      <c r="AU264" s="25" t="s">
        <v>87</v>
      </c>
      <c r="AY264" s="25" t="s">
        <v>210</v>
      </c>
      <c r="BE264" s="213">
        <f>IF(N264="základní",J264,0)</f>
        <v>0</v>
      </c>
      <c r="BF264" s="213">
        <f>IF(N264="snížená",J264,0)</f>
        <v>5961.19</v>
      </c>
      <c r="BG264" s="213">
        <f>IF(N264="zákl. přenesená",J264,0)</f>
        <v>0</v>
      </c>
      <c r="BH264" s="213">
        <f>IF(N264="sníž. přenesená",J264,0)</f>
        <v>0</v>
      </c>
      <c r="BI264" s="213">
        <f>IF(N264="nulová",J264,0)</f>
        <v>0</v>
      </c>
      <c r="BJ264" s="25" t="s">
        <v>87</v>
      </c>
      <c r="BK264" s="213">
        <f>ROUND(I264*H264,2)</f>
        <v>5961.19</v>
      </c>
      <c r="BL264" s="25" t="s">
        <v>93</v>
      </c>
      <c r="BM264" s="25" t="s">
        <v>483</v>
      </c>
    </row>
    <row r="265" spans="2:65" s="12" customFormat="1">
      <c r="B265" s="217"/>
      <c r="C265" s="218"/>
      <c r="D265" s="214" t="s">
        <v>220</v>
      </c>
      <c r="E265" s="219" t="s">
        <v>24</v>
      </c>
      <c r="F265" s="220" t="s">
        <v>484</v>
      </c>
      <c r="G265" s="218"/>
      <c r="H265" s="221">
        <v>166.98</v>
      </c>
      <c r="I265" s="222"/>
      <c r="J265" s="218"/>
      <c r="K265" s="218"/>
      <c r="L265" s="223"/>
      <c r="M265" s="224"/>
      <c r="N265" s="225"/>
      <c r="O265" s="225"/>
      <c r="P265" s="225"/>
      <c r="Q265" s="225"/>
      <c r="R265" s="225"/>
      <c r="S265" s="225"/>
      <c r="T265" s="226"/>
      <c r="AT265" s="227" t="s">
        <v>220</v>
      </c>
      <c r="AU265" s="227" t="s">
        <v>87</v>
      </c>
      <c r="AV265" s="12" t="s">
        <v>87</v>
      </c>
      <c r="AW265" s="12" t="s">
        <v>41</v>
      </c>
      <c r="AX265" s="12" t="s">
        <v>83</v>
      </c>
      <c r="AY265" s="227" t="s">
        <v>210</v>
      </c>
    </row>
    <row r="266" spans="2:65" s="12" customFormat="1">
      <c r="B266" s="217"/>
      <c r="C266" s="218"/>
      <c r="D266" s="214" t="s">
        <v>220</v>
      </c>
      <c r="E266" s="218"/>
      <c r="F266" s="220" t="s">
        <v>485</v>
      </c>
      <c r="G266" s="218"/>
      <c r="H266" s="221">
        <v>175.32900000000001</v>
      </c>
      <c r="I266" s="222"/>
      <c r="J266" s="218"/>
      <c r="K266" s="218"/>
      <c r="L266" s="223"/>
      <c r="M266" s="224"/>
      <c r="N266" s="225"/>
      <c r="O266" s="225"/>
      <c r="P266" s="225"/>
      <c r="Q266" s="225"/>
      <c r="R266" s="225"/>
      <c r="S266" s="225"/>
      <c r="T266" s="226"/>
      <c r="AT266" s="227" t="s">
        <v>220</v>
      </c>
      <c r="AU266" s="227" t="s">
        <v>87</v>
      </c>
      <c r="AV266" s="12" t="s">
        <v>87</v>
      </c>
      <c r="AW266" s="12" t="s">
        <v>6</v>
      </c>
      <c r="AX266" s="12" t="s">
        <v>83</v>
      </c>
      <c r="AY266" s="227" t="s">
        <v>210</v>
      </c>
    </row>
    <row r="267" spans="2:65" s="1" customFormat="1" ht="25.5" customHeight="1">
      <c r="B267" s="42"/>
      <c r="C267" s="202" t="s">
        <v>486</v>
      </c>
      <c r="D267" s="202" t="s">
        <v>212</v>
      </c>
      <c r="E267" s="203" t="s">
        <v>487</v>
      </c>
      <c r="F267" s="204" t="s">
        <v>488</v>
      </c>
      <c r="G267" s="205" t="s">
        <v>295</v>
      </c>
      <c r="H267" s="206">
        <v>27.2</v>
      </c>
      <c r="I267" s="207">
        <v>11.9</v>
      </c>
      <c r="J267" s="208">
        <f>ROUND(I267*H267,2)</f>
        <v>323.68</v>
      </c>
      <c r="K267" s="204" t="s">
        <v>216</v>
      </c>
      <c r="L267" s="62"/>
      <c r="M267" s="209" t="s">
        <v>24</v>
      </c>
      <c r="N267" s="210" t="s">
        <v>50</v>
      </c>
      <c r="O267" s="43"/>
      <c r="P267" s="211">
        <f>O267*H267</f>
        <v>0</v>
      </c>
      <c r="Q267" s="211">
        <v>0</v>
      </c>
      <c r="R267" s="211">
        <f>Q267*H267</f>
        <v>0</v>
      </c>
      <c r="S267" s="211">
        <v>0</v>
      </c>
      <c r="T267" s="212">
        <f>S267*H267</f>
        <v>0</v>
      </c>
      <c r="AR267" s="25" t="s">
        <v>93</v>
      </c>
      <c r="AT267" s="25" t="s">
        <v>212</v>
      </c>
      <c r="AU267" s="25" t="s">
        <v>87</v>
      </c>
      <c r="AY267" s="25" t="s">
        <v>210</v>
      </c>
      <c r="BE267" s="213">
        <f>IF(N267="základní",J267,0)</f>
        <v>0</v>
      </c>
      <c r="BF267" s="213">
        <f>IF(N267="snížená",J267,0)</f>
        <v>323.68</v>
      </c>
      <c r="BG267" s="213">
        <f>IF(N267="zákl. přenesená",J267,0)</f>
        <v>0</v>
      </c>
      <c r="BH267" s="213">
        <f>IF(N267="sníž. přenesená",J267,0)</f>
        <v>0</v>
      </c>
      <c r="BI267" s="213">
        <f>IF(N267="nulová",J267,0)</f>
        <v>0</v>
      </c>
      <c r="BJ267" s="25" t="s">
        <v>87</v>
      </c>
      <c r="BK267" s="213">
        <f>ROUND(I267*H267,2)</f>
        <v>323.68</v>
      </c>
      <c r="BL267" s="25" t="s">
        <v>93</v>
      </c>
      <c r="BM267" s="25" t="s">
        <v>489</v>
      </c>
    </row>
    <row r="268" spans="2:65" s="1" customFormat="1" ht="67.5">
      <c r="B268" s="42"/>
      <c r="C268" s="64"/>
      <c r="D268" s="214" t="s">
        <v>218</v>
      </c>
      <c r="E268" s="64"/>
      <c r="F268" s="215" t="s">
        <v>459</v>
      </c>
      <c r="G268" s="64"/>
      <c r="H268" s="64"/>
      <c r="I268" s="173"/>
      <c r="J268" s="64"/>
      <c r="K268" s="64"/>
      <c r="L268" s="62"/>
      <c r="M268" s="216"/>
      <c r="N268" s="43"/>
      <c r="O268" s="43"/>
      <c r="P268" s="43"/>
      <c r="Q268" s="43"/>
      <c r="R268" s="43"/>
      <c r="S268" s="43"/>
      <c r="T268" s="79"/>
      <c r="AT268" s="25" t="s">
        <v>218</v>
      </c>
      <c r="AU268" s="25" t="s">
        <v>87</v>
      </c>
    </row>
    <row r="269" spans="2:65" s="12" customFormat="1">
      <c r="B269" s="217"/>
      <c r="C269" s="218"/>
      <c r="D269" s="214" t="s">
        <v>220</v>
      </c>
      <c r="E269" s="219" t="s">
        <v>24</v>
      </c>
      <c r="F269" s="220" t="s">
        <v>490</v>
      </c>
      <c r="G269" s="218"/>
      <c r="H269" s="221">
        <v>27.2</v>
      </c>
      <c r="I269" s="222"/>
      <c r="J269" s="218"/>
      <c r="K269" s="218"/>
      <c r="L269" s="223"/>
      <c r="M269" s="224"/>
      <c r="N269" s="225"/>
      <c r="O269" s="225"/>
      <c r="P269" s="225"/>
      <c r="Q269" s="225"/>
      <c r="R269" s="225"/>
      <c r="S269" s="225"/>
      <c r="T269" s="226"/>
      <c r="AT269" s="227" t="s">
        <v>220</v>
      </c>
      <c r="AU269" s="227" t="s">
        <v>87</v>
      </c>
      <c r="AV269" s="12" t="s">
        <v>87</v>
      </c>
      <c r="AW269" s="12" t="s">
        <v>41</v>
      </c>
      <c r="AX269" s="12" t="s">
        <v>83</v>
      </c>
      <c r="AY269" s="227" t="s">
        <v>210</v>
      </c>
    </row>
    <row r="270" spans="2:65" s="1" customFormat="1" ht="25.5" customHeight="1">
      <c r="B270" s="42"/>
      <c r="C270" s="239" t="s">
        <v>491</v>
      </c>
      <c r="D270" s="239" t="s">
        <v>358</v>
      </c>
      <c r="E270" s="240" t="s">
        <v>492</v>
      </c>
      <c r="F270" s="241" t="s">
        <v>493</v>
      </c>
      <c r="G270" s="242" t="s">
        <v>295</v>
      </c>
      <c r="H270" s="243">
        <v>29.92</v>
      </c>
      <c r="I270" s="244">
        <v>34</v>
      </c>
      <c r="J270" s="245">
        <f>ROUND(I270*H270,2)</f>
        <v>1017.28</v>
      </c>
      <c r="K270" s="241" t="s">
        <v>264</v>
      </c>
      <c r="L270" s="246"/>
      <c r="M270" s="247" t="s">
        <v>24</v>
      </c>
      <c r="N270" s="248" t="s">
        <v>50</v>
      </c>
      <c r="O270" s="43"/>
      <c r="P270" s="211">
        <f>O270*H270</f>
        <v>0</v>
      </c>
      <c r="Q270" s="211">
        <v>5.0000000000000002E-5</v>
      </c>
      <c r="R270" s="211">
        <f>Q270*H270</f>
        <v>1.4960000000000002E-3</v>
      </c>
      <c r="S270" s="211">
        <v>0</v>
      </c>
      <c r="T270" s="212">
        <f>S270*H270</f>
        <v>0</v>
      </c>
      <c r="AR270" s="25" t="s">
        <v>119</v>
      </c>
      <c r="AT270" s="25" t="s">
        <v>358</v>
      </c>
      <c r="AU270" s="25" t="s">
        <v>87</v>
      </c>
      <c r="AY270" s="25" t="s">
        <v>210</v>
      </c>
      <c r="BE270" s="213">
        <f>IF(N270="základní",J270,0)</f>
        <v>0</v>
      </c>
      <c r="BF270" s="213">
        <f>IF(N270="snížená",J270,0)</f>
        <v>1017.28</v>
      </c>
      <c r="BG270" s="213">
        <f>IF(N270="zákl. přenesená",J270,0)</f>
        <v>0</v>
      </c>
      <c r="BH270" s="213">
        <f>IF(N270="sníž. přenesená",J270,0)</f>
        <v>0</v>
      </c>
      <c r="BI270" s="213">
        <f>IF(N270="nulová",J270,0)</f>
        <v>0</v>
      </c>
      <c r="BJ270" s="25" t="s">
        <v>87</v>
      </c>
      <c r="BK270" s="213">
        <f>ROUND(I270*H270,2)</f>
        <v>1017.28</v>
      </c>
      <c r="BL270" s="25" t="s">
        <v>93</v>
      </c>
      <c r="BM270" s="25" t="s">
        <v>494</v>
      </c>
    </row>
    <row r="271" spans="2:65" s="12" customFormat="1">
      <c r="B271" s="217"/>
      <c r="C271" s="218"/>
      <c r="D271" s="214" t="s">
        <v>220</v>
      </c>
      <c r="E271" s="219" t="s">
        <v>24</v>
      </c>
      <c r="F271" s="220" t="s">
        <v>495</v>
      </c>
      <c r="G271" s="218"/>
      <c r="H271" s="221">
        <v>29.92</v>
      </c>
      <c r="I271" s="222"/>
      <c r="J271" s="218"/>
      <c r="K271" s="218"/>
      <c r="L271" s="223"/>
      <c r="M271" s="224"/>
      <c r="N271" s="225"/>
      <c r="O271" s="225"/>
      <c r="P271" s="225"/>
      <c r="Q271" s="225"/>
      <c r="R271" s="225"/>
      <c r="S271" s="225"/>
      <c r="T271" s="226"/>
      <c r="AT271" s="227" t="s">
        <v>220</v>
      </c>
      <c r="AU271" s="227" t="s">
        <v>87</v>
      </c>
      <c r="AV271" s="12" t="s">
        <v>87</v>
      </c>
      <c r="AW271" s="12" t="s">
        <v>41</v>
      </c>
      <c r="AX271" s="12" t="s">
        <v>83</v>
      </c>
      <c r="AY271" s="227" t="s">
        <v>210</v>
      </c>
    </row>
    <row r="272" spans="2:65" s="1" customFormat="1" ht="25.5" customHeight="1">
      <c r="B272" s="42"/>
      <c r="C272" s="202" t="s">
        <v>496</v>
      </c>
      <c r="D272" s="202" t="s">
        <v>212</v>
      </c>
      <c r="E272" s="203" t="s">
        <v>497</v>
      </c>
      <c r="F272" s="204" t="s">
        <v>498</v>
      </c>
      <c r="G272" s="205" t="s">
        <v>215</v>
      </c>
      <c r="H272" s="206">
        <v>20.273</v>
      </c>
      <c r="I272" s="207">
        <v>497</v>
      </c>
      <c r="J272" s="208">
        <f>ROUND(I272*H272,2)</f>
        <v>10075.68</v>
      </c>
      <c r="K272" s="204" t="s">
        <v>216</v>
      </c>
      <c r="L272" s="62"/>
      <c r="M272" s="209" t="s">
        <v>24</v>
      </c>
      <c r="N272" s="210" t="s">
        <v>50</v>
      </c>
      <c r="O272" s="43"/>
      <c r="P272" s="211">
        <f>O272*H272</f>
        <v>0</v>
      </c>
      <c r="Q272" s="211">
        <v>8.3199999999999993E-3</v>
      </c>
      <c r="R272" s="211">
        <f>Q272*H272</f>
        <v>0.16867135999999999</v>
      </c>
      <c r="S272" s="211">
        <v>0</v>
      </c>
      <c r="T272" s="212">
        <f>S272*H272</f>
        <v>0</v>
      </c>
      <c r="AR272" s="25" t="s">
        <v>93</v>
      </c>
      <c r="AT272" s="25" t="s">
        <v>212</v>
      </c>
      <c r="AU272" s="25" t="s">
        <v>87</v>
      </c>
      <c r="AY272" s="25" t="s">
        <v>210</v>
      </c>
      <c r="BE272" s="213">
        <f>IF(N272="základní",J272,0)</f>
        <v>0</v>
      </c>
      <c r="BF272" s="213">
        <f>IF(N272="snížená",J272,0)</f>
        <v>10075.68</v>
      </c>
      <c r="BG272" s="213">
        <f>IF(N272="zákl. přenesená",J272,0)</f>
        <v>0</v>
      </c>
      <c r="BH272" s="213">
        <f>IF(N272="sníž. přenesená",J272,0)</f>
        <v>0</v>
      </c>
      <c r="BI272" s="213">
        <f>IF(N272="nulová",J272,0)</f>
        <v>0</v>
      </c>
      <c r="BJ272" s="25" t="s">
        <v>87</v>
      </c>
      <c r="BK272" s="213">
        <f>ROUND(I272*H272,2)</f>
        <v>10075.68</v>
      </c>
      <c r="BL272" s="25" t="s">
        <v>93</v>
      </c>
      <c r="BM272" s="25" t="s">
        <v>499</v>
      </c>
    </row>
    <row r="273" spans="2:65" s="1" customFormat="1" ht="162">
      <c r="B273" s="42"/>
      <c r="C273" s="64"/>
      <c r="D273" s="214" t="s">
        <v>218</v>
      </c>
      <c r="E273" s="64"/>
      <c r="F273" s="215" t="s">
        <v>500</v>
      </c>
      <c r="G273" s="64"/>
      <c r="H273" s="64"/>
      <c r="I273" s="173"/>
      <c r="J273" s="64"/>
      <c r="K273" s="64"/>
      <c r="L273" s="62"/>
      <c r="M273" s="216"/>
      <c r="N273" s="43"/>
      <c r="O273" s="43"/>
      <c r="P273" s="43"/>
      <c r="Q273" s="43"/>
      <c r="R273" s="43"/>
      <c r="S273" s="43"/>
      <c r="T273" s="79"/>
      <c r="AT273" s="25" t="s">
        <v>218</v>
      </c>
      <c r="AU273" s="25" t="s">
        <v>87</v>
      </c>
    </row>
    <row r="274" spans="2:65" s="12" customFormat="1">
      <c r="B274" s="217"/>
      <c r="C274" s="218"/>
      <c r="D274" s="214" t="s">
        <v>220</v>
      </c>
      <c r="E274" s="219" t="s">
        <v>24</v>
      </c>
      <c r="F274" s="220" t="s">
        <v>501</v>
      </c>
      <c r="G274" s="218"/>
      <c r="H274" s="221">
        <v>19.137</v>
      </c>
      <c r="I274" s="222"/>
      <c r="J274" s="218"/>
      <c r="K274" s="218"/>
      <c r="L274" s="223"/>
      <c r="M274" s="224"/>
      <c r="N274" s="225"/>
      <c r="O274" s="225"/>
      <c r="P274" s="225"/>
      <c r="Q274" s="225"/>
      <c r="R274" s="225"/>
      <c r="S274" s="225"/>
      <c r="T274" s="226"/>
      <c r="AT274" s="227" t="s">
        <v>220</v>
      </c>
      <c r="AU274" s="227" t="s">
        <v>87</v>
      </c>
      <c r="AV274" s="12" t="s">
        <v>87</v>
      </c>
      <c r="AW274" s="12" t="s">
        <v>41</v>
      </c>
      <c r="AX274" s="12" t="s">
        <v>78</v>
      </c>
      <c r="AY274" s="227" t="s">
        <v>210</v>
      </c>
    </row>
    <row r="275" spans="2:65" s="12" customFormat="1">
      <c r="B275" s="217"/>
      <c r="C275" s="218"/>
      <c r="D275" s="214" t="s">
        <v>220</v>
      </c>
      <c r="E275" s="219" t="s">
        <v>24</v>
      </c>
      <c r="F275" s="220" t="s">
        <v>502</v>
      </c>
      <c r="G275" s="218"/>
      <c r="H275" s="221">
        <v>1.1359999999999999</v>
      </c>
      <c r="I275" s="222"/>
      <c r="J275" s="218"/>
      <c r="K275" s="218"/>
      <c r="L275" s="223"/>
      <c r="M275" s="224"/>
      <c r="N275" s="225"/>
      <c r="O275" s="225"/>
      <c r="P275" s="225"/>
      <c r="Q275" s="225"/>
      <c r="R275" s="225"/>
      <c r="S275" s="225"/>
      <c r="T275" s="226"/>
      <c r="AT275" s="227" t="s">
        <v>220</v>
      </c>
      <c r="AU275" s="227" t="s">
        <v>87</v>
      </c>
      <c r="AV275" s="12" t="s">
        <v>87</v>
      </c>
      <c r="AW275" s="12" t="s">
        <v>41</v>
      </c>
      <c r="AX275" s="12" t="s">
        <v>78</v>
      </c>
      <c r="AY275" s="227" t="s">
        <v>210</v>
      </c>
    </row>
    <row r="276" spans="2:65" s="13" customFormat="1">
      <c r="B276" s="228"/>
      <c r="C276" s="229"/>
      <c r="D276" s="214" t="s">
        <v>220</v>
      </c>
      <c r="E276" s="230" t="s">
        <v>24</v>
      </c>
      <c r="F276" s="231" t="s">
        <v>235</v>
      </c>
      <c r="G276" s="229"/>
      <c r="H276" s="232">
        <v>20.273</v>
      </c>
      <c r="I276" s="233"/>
      <c r="J276" s="229"/>
      <c r="K276" s="229"/>
      <c r="L276" s="234"/>
      <c r="M276" s="235"/>
      <c r="N276" s="236"/>
      <c r="O276" s="236"/>
      <c r="P276" s="236"/>
      <c r="Q276" s="236"/>
      <c r="R276" s="236"/>
      <c r="S276" s="236"/>
      <c r="T276" s="237"/>
      <c r="AT276" s="238" t="s">
        <v>220</v>
      </c>
      <c r="AU276" s="238" t="s">
        <v>87</v>
      </c>
      <c r="AV276" s="13" t="s">
        <v>93</v>
      </c>
      <c r="AW276" s="13" t="s">
        <v>41</v>
      </c>
      <c r="AX276" s="13" t="s">
        <v>83</v>
      </c>
      <c r="AY276" s="238" t="s">
        <v>210</v>
      </c>
    </row>
    <row r="277" spans="2:65" s="1" customFormat="1" ht="16.5" customHeight="1">
      <c r="B277" s="42"/>
      <c r="C277" s="239" t="s">
        <v>503</v>
      </c>
      <c r="D277" s="239" t="s">
        <v>358</v>
      </c>
      <c r="E277" s="240" t="s">
        <v>504</v>
      </c>
      <c r="F277" s="241" t="s">
        <v>505</v>
      </c>
      <c r="G277" s="242" t="s">
        <v>215</v>
      </c>
      <c r="H277" s="243">
        <v>19.951000000000001</v>
      </c>
      <c r="I277" s="244">
        <v>233</v>
      </c>
      <c r="J277" s="245">
        <f>ROUND(I277*H277,2)</f>
        <v>4648.58</v>
      </c>
      <c r="K277" s="241" t="s">
        <v>24</v>
      </c>
      <c r="L277" s="246"/>
      <c r="M277" s="247" t="s">
        <v>24</v>
      </c>
      <c r="N277" s="248" t="s">
        <v>50</v>
      </c>
      <c r="O277" s="43"/>
      <c r="P277" s="211">
        <f>O277*H277</f>
        <v>0</v>
      </c>
      <c r="Q277" s="211">
        <v>1.6999999999999999E-3</v>
      </c>
      <c r="R277" s="211">
        <f>Q277*H277</f>
        <v>3.3916700000000001E-2</v>
      </c>
      <c r="S277" s="211">
        <v>0</v>
      </c>
      <c r="T277" s="212">
        <f>S277*H277</f>
        <v>0</v>
      </c>
      <c r="AR277" s="25" t="s">
        <v>119</v>
      </c>
      <c r="AT277" s="25" t="s">
        <v>358</v>
      </c>
      <c r="AU277" s="25" t="s">
        <v>87</v>
      </c>
      <c r="AY277" s="25" t="s">
        <v>210</v>
      </c>
      <c r="BE277" s="213">
        <f>IF(N277="základní",J277,0)</f>
        <v>0</v>
      </c>
      <c r="BF277" s="213">
        <f>IF(N277="snížená",J277,0)</f>
        <v>4648.58</v>
      </c>
      <c r="BG277" s="213">
        <f>IF(N277="zákl. přenesená",J277,0)</f>
        <v>0</v>
      </c>
      <c r="BH277" s="213">
        <f>IF(N277="sníž. přenesená",J277,0)</f>
        <v>0</v>
      </c>
      <c r="BI277" s="213">
        <f>IF(N277="nulová",J277,0)</f>
        <v>0</v>
      </c>
      <c r="BJ277" s="25" t="s">
        <v>87</v>
      </c>
      <c r="BK277" s="213">
        <f>ROUND(I277*H277,2)</f>
        <v>4648.58</v>
      </c>
      <c r="BL277" s="25" t="s">
        <v>93</v>
      </c>
      <c r="BM277" s="25" t="s">
        <v>506</v>
      </c>
    </row>
    <row r="278" spans="2:65" s="1" customFormat="1" ht="27">
      <c r="B278" s="42"/>
      <c r="C278" s="64"/>
      <c r="D278" s="214" t="s">
        <v>362</v>
      </c>
      <c r="E278" s="64"/>
      <c r="F278" s="215" t="s">
        <v>507</v>
      </c>
      <c r="G278" s="64"/>
      <c r="H278" s="64"/>
      <c r="I278" s="173"/>
      <c r="J278" s="64"/>
      <c r="K278" s="64"/>
      <c r="L278" s="62"/>
      <c r="M278" s="216"/>
      <c r="N278" s="43"/>
      <c r="O278" s="43"/>
      <c r="P278" s="43"/>
      <c r="Q278" s="43"/>
      <c r="R278" s="43"/>
      <c r="S278" s="43"/>
      <c r="T278" s="79"/>
      <c r="AT278" s="25" t="s">
        <v>362</v>
      </c>
      <c r="AU278" s="25" t="s">
        <v>87</v>
      </c>
    </row>
    <row r="279" spans="2:65" s="12" customFormat="1">
      <c r="B279" s="217"/>
      <c r="C279" s="218"/>
      <c r="D279" s="214" t="s">
        <v>220</v>
      </c>
      <c r="E279" s="219" t="s">
        <v>24</v>
      </c>
      <c r="F279" s="220" t="s">
        <v>508</v>
      </c>
      <c r="G279" s="218"/>
      <c r="H279" s="221">
        <v>19.951000000000001</v>
      </c>
      <c r="I279" s="222"/>
      <c r="J279" s="218"/>
      <c r="K279" s="218"/>
      <c r="L279" s="223"/>
      <c r="M279" s="224"/>
      <c r="N279" s="225"/>
      <c r="O279" s="225"/>
      <c r="P279" s="225"/>
      <c r="Q279" s="225"/>
      <c r="R279" s="225"/>
      <c r="S279" s="225"/>
      <c r="T279" s="226"/>
      <c r="AT279" s="227" t="s">
        <v>220</v>
      </c>
      <c r="AU279" s="227" t="s">
        <v>87</v>
      </c>
      <c r="AV279" s="12" t="s">
        <v>87</v>
      </c>
      <c r="AW279" s="12" t="s">
        <v>41</v>
      </c>
      <c r="AX279" s="12" t="s">
        <v>83</v>
      </c>
      <c r="AY279" s="227" t="s">
        <v>210</v>
      </c>
    </row>
    <row r="280" spans="2:65" s="1" customFormat="1" ht="16.5" customHeight="1">
      <c r="B280" s="42"/>
      <c r="C280" s="239" t="s">
        <v>509</v>
      </c>
      <c r="D280" s="239" t="s">
        <v>358</v>
      </c>
      <c r="E280" s="240" t="s">
        <v>510</v>
      </c>
      <c r="F280" s="241" t="s">
        <v>511</v>
      </c>
      <c r="G280" s="242" t="s">
        <v>215</v>
      </c>
      <c r="H280" s="243">
        <v>1.25</v>
      </c>
      <c r="I280" s="244">
        <v>413</v>
      </c>
      <c r="J280" s="245">
        <f>ROUND(I280*H280,2)</f>
        <v>516.25</v>
      </c>
      <c r="K280" s="241" t="s">
        <v>216</v>
      </c>
      <c r="L280" s="246"/>
      <c r="M280" s="247" t="s">
        <v>24</v>
      </c>
      <c r="N280" s="248" t="s">
        <v>50</v>
      </c>
      <c r="O280" s="43"/>
      <c r="P280" s="211">
        <f>O280*H280</f>
        <v>0</v>
      </c>
      <c r="Q280" s="211">
        <v>2.3999999999999998E-3</v>
      </c>
      <c r="R280" s="211">
        <f>Q280*H280</f>
        <v>2.9999999999999996E-3</v>
      </c>
      <c r="S280" s="211">
        <v>0</v>
      </c>
      <c r="T280" s="212">
        <f>S280*H280</f>
        <v>0</v>
      </c>
      <c r="AR280" s="25" t="s">
        <v>119</v>
      </c>
      <c r="AT280" s="25" t="s">
        <v>358</v>
      </c>
      <c r="AU280" s="25" t="s">
        <v>87</v>
      </c>
      <c r="AY280" s="25" t="s">
        <v>210</v>
      </c>
      <c r="BE280" s="213">
        <f>IF(N280="základní",J280,0)</f>
        <v>0</v>
      </c>
      <c r="BF280" s="213">
        <f>IF(N280="snížená",J280,0)</f>
        <v>516.25</v>
      </c>
      <c r="BG280" s="213">
        <f>IF(N280="zákl. přenesená",J280,0)</f>
        <v>0</v>
      </c>
      <c r="BH280" s="213">
        <f>IF(N280="sníž. přenesená",J280,0)</f>
        <v>0</v>
      </c>
      <c r="BI280" s="213">
        <f>IF(N280="nulová",J280,0)</f>
        <v>0</v>
      </c>
      <c r="BJ280" s="25" t="s">
        <v>87</v>
      </c>
      <c r="BK280" s="213">
        <f>ROUND(I280*H280,2)</f>
        <v>516.25</v>
      </c>
      <c r="BL280" s="25" t="s">
        <v>93</v>
      </c>
      <c r="BM280" s="25" t="s">
        <v>512</v>
      </c>
    </row>
    <row r="281" spans="2:65" s="12" customFormat="1">
      <c r="B281" s="217"/>
      <c r="C281" s="218"/>
      <c r="D281" s="214" t="s">
        <v>220</v>
      </c>
      <c r="E281" s="219" t="s">
        <v>24</v>
      </c>
      <c r="F281" s="220" t="s">
        <v>513</v>
      </c>
      <c r="G281" s="218"/>
      <c r="H281" s="221">
        <v>1.25</v>
      </c>
      <c r="I281" s="222"/>
      <c r="J281" s="218"/>
      <c r="K281" s="218"/>
      <c r="L281" s="223"/>
      <c r="M281" s="224"/>
      <c r="N281" s="225"/>
      <c r="O281" s="225"/>
      <c r="P281" s="225"/>
      <c r="Q281" s="225"/>
      <c r="R281" s="225"/>
      <c r="S281" s="225"/>
      <c r="T281" s="226"/>
      <c r="AT281" s="227" t="s">
        <v>220</v>
      </c>
      <c r="AU281" s="227" t="s">
        <v>87</v>
      </c>
      <c r="AV281" s="12" t="s">
        <v>87</v>
      </c>
      <c r="AW281" s="12" t="s">
        <v>41</v>
      </c>
      <c r="AX281" s="12" t="s">
        <v>83</v>
      </c>
      <c r="AY281" s="227" t="s">
        <v>210</v>
      </c>
    </row>
    <row r="282" spans="2:65" s="1" customFormat="1" ht="25.5" customHeight="1">
      <c r="B282" s="42"/>
      <c r="C282" s="202" t="s">
        <v>514</v>
      </c>
      <c r="D282" s="202" t="s">
        <v>212</v>
      </c>
      <c r="E282" s="203" t="s">
        <v>515</v>
      </c>
      <c r="F282" s="204" t="s">
        <v>516</v>
      </c>
      <c r="G282" s="205" t="s">
        <v>215</v>
      </c>
      <c r="H282" s="206">
        <v>139.58799999999999</v>
      </c>
      <c r="I282" s="207">
        <v>520</v>
      </c>
      <c r="J282" s="208">
        <f>ROUND(I282*H282,2)</f>
        <v>72585.759999999995</v>
      </c>
      <c r="K282" s="204" t="s">
        <v>216</v>
      </c>
      <c r="L282" s="62"/>
      <c r="M282" s="209" t="s">
        <v>24</v>
      </c>
      <c r="N282" s="210" t="s">
        <v>50</v>
      </c>
      <c r="O282" s="43"/>
      <c r="P282" s="211">
        <f>O282*H282</f>
        <v>0</v>
      </c>
      <c r="Q282" s="211">
        <v>8.5000000000000006E-3</v>
      </c>
      <c r="R282" s="211">
        <f>Q282*H282</f>
        <v>1.1864980000000001</v>
      </c>
      <c r="S282" s="211">
        <v>0</v>
      </c>
      <c r="T282" s="212">
        <f>S282*H282</f>
        <v>0</v>
      </c>
      <c r="AR282" s="25" t="s">
        <v>93</v>
      </c>
      <c r="AT282" s="25" t="s">
        <v>212</v>
      </c>
      <c r="AU282" s="25" t="s">
        <v>87</v>
      </c>
      <c r="AY282" s="25" t="s">
        <v>210</v>
      </c>
      <c r="BE282" s="213">
        <f>IF(N282="základní",J282,0)</f>
        <v>0</v>
      </c>
      <c r="BF282" s="213">
        <f>IF(N282="snížená",J282,0)</f>
        <v>72585.759999999995</v>
      </c>
      <c r="BG282" s="213">
        <f>IF(N282="zákl. přenesená",J282,0)</f>
        <v>0</v>
      </c>
      <c r="BH282" s="213">
        <f>IF(N282="sníž. přenesená",J282,0)</f>
        <v>0</v>
      </c>
      <c r="BI282" s="213">
        <f>IF(N282="nulová",J282,0)</f>
        <v>0</v>
      </c>
      <c r="BJ282" s="25" t="s">
        <v>87</v>
      </c>
      <c r="BK282" s="213">
        <f>ROUND(I282*H282,2)</f>
        <v>72585.759999999995</v>
      </c>
      <c r="BL282" s="25" t="s">
        <v>93</v>
      </c>
      <c r="BM282" s="25" t="s">
        <v>517</v>
      </c>
    </row>
    <row r="283" spans="2:65" s="1" customFormat="1" ht="162">
      <c r="B283" s="42"/>
      <c r="C283" s="64"/>
      <c r="D283" s="214" t="s">
        <v>218</v>
      </c>
      <c r="E283" s="64"/>
      <c r="F283" s="215" t="s">
        <v>500</v>
      </c>
      <c r="G283" s="64"/>
      <c r="H283" s="64"/>
      <c r="I283" s="173"/>
      <c r="J283" s="64"/>
      <c r="K283" s="64"/>
      <c r="L283" s="62"/>
      <c r="M283" s="216"/>
      <c r="N283" s="43"/>
      <c r="O283" s="43"/>
      <c r="P283" s="43"/>
      <c r="Q283" s="43"/>
      <c r="R283" s="43"/>
      <c r="S283" s="43"/>
      <c r="T283" s="79"/>
      <c r="AT283" s="25" t="s">
        <v>218</v>
      </c>
      <c r="AU283" s="25" t="s">
        <v>87</v>
      </c>
    </row>
    <row r="284" spans="2:65" s="12" customFormat="1">
      <c r="B284" s="217"/>
      <c r="C284" s="218"/>
      <c r="D284" s="214" t="s">
        <v>220</v>
      </c>
      <c r="E284" s="219" t="s">
        <v>24</v>
      </c>
      <c r="F284" s="220" t="s">
        <v>518</v>
      </c>
      <c r="G284" s="218"/>
      <c r="H284" s="221">
        <v>139.58799999999999</v>
      </c>
      <c r="I284" s="222"/>
      <c r="J284" s="218"/>
      <c r="K284" s="218"/>
      <c r="L284" s="223"/>
      <c r="M284" s="224"/>
      <c r="N284" s="225"/>
      <c r="O284" s="225"/>
      <c r="P284" s="225"/>
      <c r="Q284" s="225"/>
      <c r="R284" s="225"/>
      <c r="S284" s="225"/>
      <c r="T284" s="226"/>
      <c r="AT284" s="227" t="s">
        <v>220</v>
      </c>
      <c r="AU284" s="227" t="s">
        <v>87</v>
      </c>
      <c r="AV284" s="12" t="s">
        <v>87</v>
      </c>
      <c r="AW284" s="12" t="s">
        <v>41</v>
      </c>
      <c r="AX284" s="12" t="s">
        <v>83</v>
      </c>
      <c r="AY284" s="227" t="s">
        <v>210</v>
      </c>
    </row>
    <row r="285" spans="2:65" s="1" customFormat="1" ht="16.5" customHeight="1">
      <c r="B285" s="42"/>
      <c r="C285" s="239" t="s">
        <v>519</v>
      </c>
      <c r="D285" s="239" t="s">
        <v>358</v>
      </c>
      <c r="E285" s="240" t="s">
        <v>520</v>
      </c>
      <c r="F285" s="241" t="s">
        <v>521</v>
      </c>
      <c r="G285" s="242" t="s">
        <v>215</v>
      </c>
      <c r="H285" s="243">
        <v>153.33600000000001</v>
      </c>
      <c r="I285" s="244">
        <v>224</v>
      </c>
      <c r="J285" s="245">
        <f>ROUND(I285*H285,2)</f>
        <v>34347.26</v>
      </c>
      <c r="K285" s="241" t="s">
        <v>24</v>
      </c>
      <c r="L285" s="246"/>
      <c r="M285" s="247" t="s">
        <v>24</v>
      </c>
      <c r="N285" s="248" t="s">
        <v>50</v>
      </c>
      <c r="O285" s="43"/>
      <c r="P285" s="211">
        <f>O285*H285</f>
        <v>0</v>
      </c>
      <c r="Q285" s="211">
        <v>2.3800000000000002E-3</v>
      </c>
      <c r="R285" s="211">
        <f>Q285*H285</f>
        <v>0.36493968000000004</v>
      </c>
      <c r="S285" s="211">
        <v>0</v>
      </c>
      <c r="T285" s="212">
        <f>S285*H285</f>
        <v>0</v>
      </c>
      <c r="AR285" s="25" t="s">
        <v>119</v>
      </c>
      <c r="AT285" s="25" t="s">
        <v>358</v>
      </c>
      <c r="AU285" s="25" t="s">
        <v>87</v>
      </c>
      <c r="AY285" s="25" t="s">
        <v>210</v>
      </c>
      <c r="BE285" s="213">
        <f>IF(N285="základní",J285,0)</f>
        <v>0</v>
      </c>
      <c r="BF285" s="213">
        <f>IF(N285="snížená",J285,0)</f>
        <v>34347.26</v>
      </c>
      <c r="BG285" s="213">
        <f>IF(N285="zákl. přenesená",J285,0)</f>
        <v>0</v>
      </c>
      <c r="BH285" s="213">
        <f>IF(N285="sníž. přenesená",J285,0)</f>
        <v>0</v>
      </c>
      <c r="BI285" s="213">
        <f>IF(N285="nulová",J285,0)</f>
        <v>0</v>
      </c>
      <c r="BJ285" s="25" t="s">
        <v>87</v>
      </c>
      <c r="BK285" s="213">
        <f>ROUND(I285*H285,2)</f>
        <v>34347.26</v>
      </c>
      <c r="BL285" s="25" t="s">
        <v>93</v>
      </c>
      <c r="BM285" s="25" t="s">
        <v>522</v>
      </c>
    </row>
    <row r="286" spans="2:65" s="1" customFormat="1" ht="27">
      <c r="B286" s="42"/>
      <c r="C286" s="64"/>
      <c r="D286" s="214" t="s">
        <v>362</v>
      </c>
      <c r="E286" s="64"/>
      <c r="F286" s="215" t="s">
        <v>507</v>
      </c>
      <c r="G286" s="64"/>
      <c r="H286" s="64"/>
      <c r="I286" s="173"/>
      <c r="J286" s="64"/>
      <c r="K286" s="64"/>
      <c r="L286" s="62"/>
      <c r="M286" s="216"/>
      <c r="N286" s="43"/>
      <c r="O286" s="43"/>
      <c r="P286" s="43"/>
      <c r="Q286" s="43"/>
      <c r="R286" s="43"/>
      <c r="S286" s="43"/>
      <c r="T286" s="79"/>
      <c r="AT286" s="25" t="s">
        <v>362</v>
      </c>
      <c r="AU286" s="25" t="s">
        <v>87</v>
      </c>
    </row>
    <row r="287" spans="2:65" s="12" customFormat="1" ht="27">
      <c r="B287" s="217"/>
      <c r="C287" s="218"/>
      <c r="D287" s="214" t="s">
        <v>220</v>
      </c>
      <c r="E287" s="219" t="s">
        <v>24</v>
      </c>
      <c r="F287" s="220" t="s">
        <v>523</v>
      </c>
      <c r="G287" s="218"/>
      <c r="H287" s="221">
        <v>153.33600000000001</v>
      </c>
      <c r="I287" s="222"/>
      <c r="J287" s="218"/>
      <c r="K287" s="218"/>
      <c r="L287" s="223"/>
      <c r="M287" s="224"/>
      <c r="N287" s="225"/>
      <c r="O287" s="225"/>
      <c r="P287" s="225"/>
      <c r="Q287" s="225"/>
      <c r="R287" s="225"/>
      <c r="S287" s="225"/>
      <c r="T287" s="226"/>
      <c r="AT287" s="227" t="s">
        <v>220</v>
      </c>
      <c r="AU287" s="227" t="s">
        <v>87</v>
      </c>
      <c r="AV287" s="12" t="s">
        <v>87</v>
      </c>
      <c r="AW287" s="12" t="s">
        <v>41</v>
      </c>
      <c r="AX287" s="12" t="s">
        <v>83</v>
      </c>
      <c r="AY287" s="227" t="s">
        <v>210</v>
      </c>
    </row>
    <row r="288" spans="2:65" s="1" customFormat="1" ht="25.5" customHeight="1">
      <c r="B288" s="42"/>
      <c r="C288" s="202" t="s">
        <v>524</v>
      </c>
      <c r="D288" s="202" t="s">
        <v>212</v>
      </c>
      <c r="E288" s="203" t="s">
        <v>525</v>
      </c>
      <c r="F288" s="204" t="s">
        <v>526</v>
      </c>
      <c r="G288" s="205" t="s">
        <v>295</v>
      </c>
      <c r="H288" s="206">
        <v>23.27</v>
      </c>
      <c r="I288" s="207">
        <v>93</v>
      </c>
      <c r="J288" s="208">
        <f>ROUND(I288*H288,2)</f>
        <v>2164.11</v>
      </c>
      <c r="K288" s="204" t="s">
        <v>216</v>
      </c>
      <c r="L288" s="62"/>
      <c r="M288" s="209" t="s">
        <v>24</v>
      </c>
      <c r="N288" s="210" t="s">
        <v>50</v>
      </c>
      <c r="O288" s="43"/>
      <c r="P288" s="211">
        <f>O288*H288</f>
        <v>0</v>
      </c>
      <c r="Q288" s="211">
        <v>6.0000000000000002E-5</v>
      </c>
      <c r="R288" s="211">
        <f>Q288*H288</f>
        <v>1.3962E-3</v>
      </c>
      <c r="S288" s="211">
        <v>0</v>
      </c>
      <c r="T288" s="212">
        <f>S288*H288</f>
        <v>0</v>
      </c>
      <c r="AR288" s="25" t="s">
        <v>93</v>
      </c>
      <c r="AT288" s="25" t="s">
        <v>212</v>
      </c>
      <c r="AU288" s="25" t="s">
        <v>87</v>
      </c>
      <c r="AY288" s="25" t="s">
        <v>210</v>
      </c>
      <c r="BE288" s="213">
        <f>IF(N288="základní",J288,0)</f>
        <v>0</v>
      </c>
      <c r="BF288" s="213">
        <f>IF(N288="snížená",J288,0)</f>
        <v>2164.11</v>
      </c>
      <c r="BG288" s="213">
        <f>IF(N288="zákl. přenesená",J288,0)</f>
        <v>0</v>
      </c>
      <c r="BH288" s="213">
        <f>IF(N288="sníž. přenesená",J288,0)</f>
        <v>0</v>
      </c>
      <c r="BI288" s="213">
        <f>IF(N288="nulová",J288,0)</f>
        <v>0</v>
      </c>
      <c r="BJ288" s="25" t="s">
        <v>87</v>
      </c>
      <c r="BK288" s="213">
        <f>ROUND(I288*H288,2)</f>
        <v>2164.11</v>
      </c>
      <c r="BL288" s="25" t="s">
        <v>93</v>
      </c>
      <c r="BM288" s="25" t="s">
        <v>527</v>
      </c>
    </row>
    <row r="289" spans="2:65" s="1" customFormat="1" ht="67.5">
      <c r="B289" s="42"/>
      <c r="C289" s="64"/>
      <c r="D289" s="214" t="s">
        <v>218</v>
      </c>
      <c r="E289" s="64"/>
      <c r="F289" s="215" t="s">
        <v>528</v>
      </c>
      <c r="G289" s="64"/>
      <c r="H289" s="64"/>
      <c r="I289" s="173"/>
      <c r="J289" s="64"/>
      <c r="K289" s="64"/>
      <c r="L289" s="62"/>
      <c r="M289" s="216"/>
      <c r="N289" s="43"/>
      <c r="O289" s="43"/>
      <c r="P289" s="43"/>
      <c r="Q289" s="43"/>
      <c r="R289" s="43"/>
      <c r="S289" s="43"/>
      <c r="T289" s="79"/>
      <c r="AT289" s="25" t="s">
        <v>218</v>
      </c>
      <c r="AU289" s="25" t="s">
        <v>87</v>
      </c>
    </row>
    <row r="290" spans="2:65" s="12" customFormat="1">
      <c r="B290" s="217"/>
      <c r="C290" s="218"/>
      <c r="D290" s="214" t="s">
        <v>220</v>
      </c>
      <c r="E290" s="219" t="s">
        <v>24</v>
      </c>
      <c r="F290" s="220" t="s">
        <v>529</v>
      </c>
      <c r="G290" s="218"/>
      <c r="H290" s="221">
        <v>23.27</v>
      </c>
      <c r="I290" s="222"/>
      <c r="J290" s="218"/>
      <c r="K290" s="218"/>
      <c r="L290" s="223"/>
      <c r="M290" s="224"/>
      <c r="N290" s="225"/>
      <c r="O290" s="225"/>
      <c r="P290" s="225"/>
      <c r="Q290" s="225"/>
      <c r="R290" s="225"/>
      <c r="S290" s="225"/>
      <c r="T290" s="226"/>
      <c r="AT290" s="227" t="s">
        <v>220</v>
      </c>
      <c r="AU290" s="227" t="s">
        <v>87</v>
      </c>
      <c r="AV290" s="12" t="s">
        <v>87</v>
      </c>
      <c r="AW290" s="12" t="s">
        <v>41</v>
      </c>
      <c r="AX290" s="12" t="s">
        <v>83</v>
      </c>
      <c r="AY290" s="227" t="s">
        <v>210</v>
      </c>
    </row>
    <row r="291" spans="2:65" s="1" customFormat="1" ht="16.5" customHeight="1">
      <c r="B291" s="42"/>
      <c r="C291" s="239" t="s">
        <v>530</v>
      </c>
      <c r="D291" s="239" t="s">
        <v>358</v>
      </c>
      <c r="E291" s="240" t="s">
        <v>531</v>
      </c>
      <c r="F291" s="241" t="s">
        <v>532</v>
      </c>
      <c r="G291" s="242" t="s">
        <v>295</v>
      </c>
      <c r="H291" s="243">
        <v>24.434000000000001</v>
      </c>
      <c r="I291" s="244">
        <v>127</v>
      </c>
      <c r="J291" s="245">
        <f>ROUND(I291*H291,2)</f>
        <v>3103.12</v>
      </c>
      <c r="K291" s="241" t="s">
        <v>216</v>
      </c>
      <c r="L291" s="246"/>
      <c r="M291" s="247" t="s">
        <v>24</v>
      </c>
      <c r="N291" s="248" t="s">
        <v>50</v>
      </c>
      <c r="O291" s="43"/>
      <c r="P291" s="211">
        <f>O291*H291</f>
        <v>0</v>
      </c>
      <c r="Q291" s="211">
        <v>5.0000000000000001E-4</v>
      </c>
      <c r="R291" s="211">
        <f>Q291*H291</f>
        <v>1.2217E-2</v>
      </c>
      <c r="S291" s="211">
        <v>0</v>
      </c>
      <c r="T291" s="212">
        <f>S291*H291</f>
        <v>0</v>
      </c>
      <c r="AR291" s="25" t="s">
        <v>119</v>
      </c>
      <c r="AT291" s="25" t="s">
        <v>358</v>
      </c>
      <c r="AU291" s="25" t="s">
        <v>87</v>
      </c>
      <c r="AY291" s="25" t="s">
        <v>210</v>
      </c>
      <c r="BE291" s="213">
        <f>IF(N291="základní",J291,0)</f>
        <v>0</v>
      </c>
      <c r="BF291" s="213">
        <f>IF(N291="snížená",J291,0)</f>
        <v>3103.12</v>
      </c>
      <c r="BG291" s="213">
        <f>IF(N291="zákl. přenesená",J291,0)</f>
        <v>0</v>
      </c>
      <c r="BH291" s="213">
        <f>IF(N291="sníž. přenesená",J291,0)</f>
        <v>0</v>
      </c>
      <c r="BI291" s="213">
        <f>IF(N291="nulová",J291,0)</f>
        <v>0</v>
      </c>
      <c r="BJ291" s="25" t="s">
        <v>87</v>
      </c>
      <c r="BK291" s="213">
        <f>ROUND(I291*H291,2)</f>
        <v>3103.12</v>
      </c>
      <c r="BL291" s="25" t="s">
        <v>93</v>
      </c>
      <c r="BM291" s="25" t="s">
        <v>533</v>
      </c>
    </row>
    <row r="292" spans="2:65" s="12" customFormat="1">
      <c r="B292" s="217"/>
      <c r="C292" s="218"/>
      <c r="D292" s="214" t="s">
        <v>220</v>
      </c>
      <c r="E292" s="218"/>
      <c r="F292" s="220" t="s">
        <v>534</v>
      </c>
      <c r="G292" s="218"/>
      <c r="H292" s="221">
        <v>24.434000000000001</v>
      </c>
      <c r="I292" s="222"/>
      <c r="J292" s="218"/>
      <c r="K292" s="218"/>
      <c r="L292" s="223"/>
      <c r="M292" s="224"/>
      <c r="N292" s="225"/>
      <c r="O292" s="225"/>
      <c r="P292" s="225"/>
      <c r="Q292" s="225"/>
      <c r="R292" s="225"/>
      <c r="S292" s="225"/>
      <c r="T292" s="226"/>
      <c r="AT292" s="227" t="s">
        <v>220</v>
      </c>
      <c r="AU292" s="227" t="s">
        <v>87</v>
      </c>
      <c r="AV292" s="12" t="s">
        <v>87</v>
      </c>
      <c r="AW292" s="12" t="s">
        <v>6</v>
      </c>
      <c r="AX292" s="12" t="s">
        <v>83</v>
      </c>
      <c r="AY292" s="227" t="s">
        <v>210</v>
      </c>
    </row>
    <row r="293" spans="2:65" s="1" customFormat="1" ht="16.5" customHeight="1">
      <c r="B293" s="42"/>
      <c r="C293" s="239" t="s">
        <v>535</v>
      </c>
      <c r="D293" s="239" t="s">
        <v>358</v>
      </c>
      <c r="E293" s="240" t="s">
        <v>536</v>
      </c>
      <c r="F293" s="241" t="s">
        <v>537</v>
      </c>
      <c r="G293" s="242" t="s">
        <v>348</v>
      </c>
      <c r="H293" s="243">
        <v>105</v>
      </c>
      <c r="I293" s="244">
        <v>24</v>
      </c>
      <c r="J293" s="245">
        <f>ROUND(I293*H293,2)</f>
        <v>2520</v>
      </c>
      <c r="K293" s="241" t="s">
        <v>216</v>
      </c>
      <c r="L293" s="246"/>
      <c r="M293" s="247" t="s">
        <v>24</v>
      </c>
      <c r="N293" s="248" t="s">
        <v>50</v>
      </c>
      <c r="O293" s="43"/>
      <c r="P293" s="211">
        <f>O293*H293</f>
        <v>0</v>
      </c>
      <c r="Q293" s="211">
        <v>1.0000000000000001E-5</v>
      </c>
      <c r="R293" s="211">
        <f>Q293*H293</f>
        <v>1.0500000000000002E-3</v>
      </c>
      <c r="S293" s="211">
        <v>0</v>
      </c>
      <c r="T293" s="212">
        <f>S293*H293</f>
        <v>0</v>
      </c>
      <c r="AR293" s="25" t="s">
        <v>119</v>
      </c>
      <c r="AT293" s="25" t="s">
        <v>358</v>
      </c>
      <c r="AU293" s="25" t="s">
        <v>87</v>
      </c>
      <c r="AY293" s="25" t="s">
        <v>210</v>
      </c>
      <c r="BE293" s="213">
        <f>IF(N293="základní",J293,0)</f>
        <v>0</v>
      </c>
      <c r="BF293" s="213">
        <f>IF(N293="snížená",J293,0)</f>
        <v>2520</v>
      </c>
      <c r="BG293" s="213">
        <f>IF(N293="zákl. přenesená",J293,0)</f>
        <v>0</v>
      </c>
      <c r="BH293" s="213">
        <f>IF(N293="sníž. přenesená",J293,0)</f>
        <v>0</v>
      </c>
      <c r="BI293" s="213">
        <f>IF(N293="nulová",J293,0)</f>
        <v>0</v>
      </c>
      <c r="BJ293" s="25" t="s">
        <v>87</v>
      </c>
      <c r="BK293" s="213">
        <f>ROUND(I293*H293,2)</f>
        <v>2520</v>
      </c>
      <c r="BL293" s="25" t="s">
        <v>93</v>
      </c>
      <c r="BM293" s="25" t="s">
        <v>538</v>
      </c>
    </row>
    <row r="294" spans="2:65" s="12" customFormat="1">
      <c r="B294" s="217"/>
      <c r="C294" s="218"/>
      <c r="D294" s="214" t="s">
        <v>220</v>
      </c>
      <c r="E294" s="218"/>
      <c r="F294" s="220" t="s">
        <v>539</v>
      </c>
      <c r="G294" s="218"/>
      <c r="H294" s="221">
        <v>105</v>
      </c>
      <c r="I294" s="222"/>
      <c r="J294" s="218"/>
      <c r="K294" s="218"/>
      <c r="L294" s="223"/>
      <c r="M294" s="224"/>
      <c r="N294" s="225"/>
      <c r="O294" s="225"/>
      <c r="P294" s="225"/>
      <c r="Q294" s="225"/>
      <c r="R294" s="225"/>
      <c r="S294" s="225"/>
      <c r="T294" s="226"/>
      <c r="AT294" s="227" t="s">
        <v>220</v>
      </c>
      <c r="AU294" s="227" t="s">
        <v>87</v>
      </c>
      <c r="AV294" s="12" t="s">
        <v>87</v>
      </c>
      <c r="AW294" s="12" t="s">
        <v>6</v>
      </c>
      <c r="AX294" s="12" t="s">
        <v>83</v>
      </c>
      <c r="AY294" s="227" t="s">
        <v>210</v>
      </c>
    </row>
    <row r="295" spans="2:65" s="1" customFormat="1" ht="16.5" customHeight="1">
      <c r="B295" s="42"/>
      <c r="C295" s="239" t="s">
        <v>540</v>
      </c>
      <c r="D295" s="239" t="s">
        <v>358</v>
      </c>
      <c r="E295" s="240" t="s">
        <v>541</v>
      </c>
      <c r="F295" s="241" t="s">
        <v>542</v>
      </c>
      <c r="G295" s="242" t="s">
        <v>348</v>
      </c>
      <c r="H295" s="243">
        <v>10.5</v>
      </c>
      <c r="I295" s="244">
        <v>2.4</v>
      </c>
      <c r="J295" s="245">
        <f>ROUND(I295*H295,2)</f>
        <v>25.2</v>
      </c>
      <c r="K295" s="241" t="s">
        <v>216</v>
      </c>
      <c r="L295" s="246"/>
      <c r="M295" s="247" t="s">
        <v>24</v>
      </c>
      <c r="N295" s="248" t="s">
        <v>50</v>
      </c>
      <c r="O295" s="43"/>
      <c r="P295" s="211">
        <f>O295*H295</f>
        <v>0</v>
      </c>
      <c r="Q295" s="211">
        <v>0</v>
      </c>
      <c r="R295" s="211">
        <f>Q295*H295</f>
        <v>0</v>
      </c>
      <c r="S295" s="211">
        <v>0</v>
      </c>
      <c r="T295" s="212">
        <f>S295*H295</f>
        <v>0</v>
      </c>
      <c r="AR295" s="25" t="s">
        <v>119</v>
      </c>
      <c r="AT295" s="25" t="s">
        <v>358</v>
      </c>
      <c r="AU295" s="25" t="s">
        <v>87</v>
      </c>
      <c r="AY295" s="25" t="s">
        <v>210</v>
      </c>
      <c r="BE295" s="213">
        <f>IF(N295="základní",J295,0)</f>
        <v>0</v>
      </c>
      <c r="BF295" s="213">
        <f>IF(N295="snížená",J295,0)</f>
        <v>25.2</v>
      </c>
      <c r="BG295" s="213">
        <f>IF(N295="zákl. přenesená",J295,0)</f>
        <v>0</v>
      </c>
      <c r="BH295" s="213">
        <f>IF(N295="sníž. přenesená",J295,0)</f>
        <v>0</v>
      </c>
      <c r="BI295" s="213">
        <f>IF(N295="nulová",J295,0)</f>
        <v>0</v>
      </c>
      <c r="BJ295" s="25" t="s">
        <v>87</v>
      </c>
      <c r="BK295" s="213">
        <f>ROUND(I295*H295,2)</f>
        <v>25.2</v>
      </c>
      <c r="BL295" s="25" t="s">
        <v>93</v>
      </c>
      <c r="BM295" s="25" t="s">
        <v>543</v>
      </c>
    </row>
    <row r="296" spans="2:65" s="12" customFormat="1">
      <c r="B296" s="217"/>
      <c r="C296" s="218"/>
      <c r="D296" s="214" t="s">
        <v>220</v>
      </c>
      <c r="E296" s="218"/>
      <c r="F296" s="220" t="s">
        <v>544</v>
      </c>
      <c r="G296" s="218"/>
      <c r="H296" s="221">
        <v>10.5</v>
      </c>
      <c r="I296" s="222"/>
      <c r="J296" s="218"/>
      <c r="K296" s="218"/>
      <c r="L296" s="223"/>
      <c r="M296" s="224"/>
      <c r="N296" s="225"/>
      <c r="O296" s="225"/>
      <c r="P296" s="225"/>
      <c r="Q296" s="225"/>
      <c r="R296" s="225"/>
      <c r="S296" s="225"/>
      <c r="T296" s="226"/>
      <c r="AT296" s="227" t="s">
        <v>220</v>
      </c>
      <c r="AU296" s="227" t="s">
        <v>87</v>
      </c>
      <c r="AV296" s="12" t="s">
        <v>87</v>
      </c>
      <c r="AW296" s="12" t="s">
        <v>6</v>
      </c>
      <c r="AX296" s="12" t="s">
        <v>83</v>
      </c>
      <c r="AY296" s="227" t="s">
        <v>210</v>
      </c>
    </row>
    <row r="297" spans="2:65" s="1" customFormat="1" ht="16.5" customHeight="1">
      <c r="B297" s="42"/>
      <c r="C297" s="239" t="s">
        <v>545</v>
      </c>
      <c r="D297" s="239" t="s">
        <v>358</v>
      </c>
      <c r="E297" s="240" t="s">
        <v>546</v>
      </c>
      <c r="F297" s="241" t="s">
        <v>547</v>
      </c>
      <c r="G297" s="242" t="s">
        <v>348</v>
      </c>
      <c r="H297" s="243">
        <v>10.5</v>
      </c>
      <c r="I297" s="244">
        <v>2.4</v>
      </c>
      <c r="J297" s="245">
        <f>ROUND(I297*H297,2)</f>
        <v>25.2</v>
      </c>
      <c r="K297" s="241" t="s">
        <v>216</v>
      </c>
      <c r="L297" s="246"/>
      <c r="M297" s="247" t="s">
        <v>24</v>
      </c>
      <c r="N297" s="248" t="s">
        <v>50</v>
      </c>
      <c r="O297" s="43"/>
      <c r="P297" s="211">
        <f>O297*H297</f>
        <v>0</v>
      </c>
      <c r="Q297" s="211">
        <v>1.0000000000000001E-5</v>
      </c>
      <c r="R297" s="211">
        <f>Q297*H297</f>
        <v>1.05E-4</v>
      </c>
      <c r="S297" s="211">
        <v>0</v>
      </c>
      <c r="T297" s="212">
        <f>S297*H297</f>
        <v>0</v>
      </c>
      <c r="AR297" s="25" t="s">
        <v>119</v>
      </c>
      <c r="AT297" s="25" t="s">
        <v>358</v>
      </c>
      <c r="AU297" s="25" t="s">
        <v>87</v>
      </c>
      <c r="AY297" s="25" t="s">
        <v>210</v>
      </c>
      <c r="BE297" s="213">
        <f>IF(N297="základní",J297,0)</f>
        <v>0</v>
      </c>
      <c r="BF297" s="213">
        <f>IF(N297="snížená",J297,0)</f>
        <v>25.2</v>
      </c>
      <c r="BG297" s="213">
        <f>IF(N297="zákl. přenesená",J297,0)</f>
        <v>0</v>
      </c>
      <c r="BH297" s="213">
        <f>IF(N297="sníž. přenesená",J297,0)</f>
        <v>0</v>
      </c>
      <c r="BI297" s="213">
        <f>IF(N297="nulová",J297,0)</f>
        <v>0</v>
      </c>
      <c r="BJ297" s="25" t="s">
        <v>87</v>
      </c>
      <c r="BK297" s="213">
        <f>ROUND(I297*H297,2)</f>
        <v>25.2</v>
      </c>
      <c r="BL297" s="25" t="s">
        <v>93</v>
      </c>
      <c r="BM297" s="25" t="s">
        <v>548</v>
      </c>
    </row>
    <row r="298" spans="2:65" s="12" customFormat="1">
      <c r="B298" s="217"/>
      <c r="C298" s="218"/>
      <c r="D298" s="214" t="s">
        <v>220</v>
      </c>
      <c r="E298" s="218"/>
      <c r="F298" s="220" t="s">
        <v>544</v>
      </c>
      <c r="G298" s="218"/>
      <c r="H298" s="221">
        <v>10.5</v>
      </c>
      <c r="I298" s="222"/>
      <c r="J298" s="218"/>
      <c r="K298" s="218"/>
      <c r="L298" s="223"/>
      <c r="M298" s="224"/>
      <c r="N298" s="225"/>
      <c r="O298" s="225"/>
      <c r="P298" s="225"/>
      <c r="Q298" s="225"/>
      <c r="R298" s="225"/>
      <c r="S298" s="225"/>
      <c r="T298" s="226"/>
      <c r="AT298" s="227" t="s">
        <v>220</v>
      </c>
      <c r="AU298" s="227" t="s">
        <v>87</v>
      </c>
      <c r="AV298" s="12" t="s">
        <v>87</v>
      </c>
      <c r="AW298" s="12" t="s">
        <v>6</v>
      </c>
      <c r="AX298" s="12" t="s">
        <v>83</v>
      </c>
      <c r="AY298" s="227" t="s">
        <v>210</v>
      </c>
    </row>
    <row r="299" spans="2:65" s="1" customFormat="1" ht="25.5" customHeight="1">
      <c r="B299" s="42"/>
      <c r="C299" s="202" t="s">
        <v>549</v>
      </c>
      <c r="D299" s="202" t="s">
        <v>212</v>
      </c>
      <c r="E299" s="203" t="s">
        <v>550</v>
      </c>
      <c r="F299" s="204" t="s">
        <v>551</v>
      </c>
      <c r="G299" s="205" t="s">
        <v>215</v>
      </c>
      <c r="H299" s="206">
        <v>10.65</v>
      </c>
      <c r="I299" s="207">
        <v>387</v>
      </c>
      <c r="J299" s="208">
        <f>ROUND(I299*H299,2)</f>
        <v>4121.55</v>
      </c>
      <c r="K299" s="204" t="s">
        <v>216</v>
      </c>
      <c r="L299" s="62"/>
      <c r="M299" s="209" t="s">
        <v>24</v>
      </c>
      <c r="N299" s="210" t="s">
        <v>50</v>
      </c>
      <c r="O299" s="43"/>
      <c r="P299" s="211">
        <f>O299*H299</f>
        <v>0</v>
      </c>
      <c r="Q299" s="211">
        <v>4.2180000000000002E-2</v>
      </c>
      <c r="R299" s="211">
        <f>Q299*H299</f>
        <v>0.44921700000000003</v>
      </c>
      <c r="S299" s="211">
        <v>0</v>
      </c>
      <c r="T299" s="212">
        <f>S299*H299</f>
        <v>0</v>
      </c>
      <c r="AR299" s="25" t="s">
        <v>93</v>
      </c>
      <c r="AT299" s="25" t="s">
        <v>212</v>
      </c>
      <c r="AU299" s="25" t="s">
        <v>87</v>
      </c>
      <c r="AY299" s="25" t="s">
        <v>210</v>
      </c>
      <c r="BE299" s="213">
        <f>IF(N299="základní",J299,0)</f>
        <v>0</v>
      </c>
      <c r="BF299" s="213">
        <f>IF(N299="snížená",J299,0)</f>
        <v>4121.55</v>
      </c>
      <c r="BG299" s="213">
        <f>IF(N299="zákl. přenesená",J299,0)</f>
        <v>0</v>
      </c>
      <c r="BH299" s="213">
        <f>IF(N299="sníž. přenesená",J299,0)</f>
        <v>0</v>
      </c>
      <c r="BI299" s="213">
        <f>IF(N299="nulová",J299,0)</f>
        <v>0</v>
      </c>
      <c r="BJ299" s="25" t="s">
        <v>87</v>
      </c>
      <c r="BK299" s="213">
        <f>ROUND(I299*H299,2)</f>
        <v>4121.55</v>
      </c>
      <c r="BL299" s="25" t="s">
        <v>93</v>
      </c>
      <c r="BM299" s="25" t="s">
        <v>552</v>
      </c>
    </row>
    <row r="300" spans="2:65" s="12" customFormat="1">
      <c r="B300" s="217"/>
      <c r="C300" s="218"/>
      <c r="D300" s="214" t="s">
        <v>220</v>
      </c>
      <c r="E300" s="219" t="s">
        <v>24</v>
      </c>
      <c r="F300" s="220" t="s">
        <v>553</v>
      </c>
      <c r="G300" s="218"/>
      <c r="H300" s="221">
        <v>10.65</v>
      </c>
      <c r="I300" s="222"/>
      <c r="J300" s="218"/>
      <c r="K300" s="218"/>
      <c r="L300" s="223"/>
      <c r="M300" s="224"/>
      <c r="N300" s="225"/>
      <c r="O300" s="225"/>
      <c r="P300" s="225"/>
      <c r="Q300" s="225"/>
      <c r="R300" s="225"/>
      <c r="S300" s="225"/>
      <c r="T300" s="226"/>
      <c r="AT300" s="227" t="s">
        <v>220</v>
      </c>
      <c r="AU300" s="227" t="s">
        <v>87</v>
      </c>
      <c r="AV300" s="12" t="s">
        <v>87</v>
      </c>
      <c r="AW300" s="12" t="s">
        <v>41</v>
      </c>
      <c r="AX300" s="12" t="s">
        <v>83</v>
      </c>
      <c r="AY300" s="227" t="s">
        <v>210</v>
      </c>
    </row>
    <row r="301" spans="2:65" s="1" customFormat="1" ht="25.5" customHeight="1">
      <c r="B301" s="42"/>
      <c r="C301" s="202" t="s">
        <v>554</v>
      </c>
      <c r="D301" s="202" t="s">
        <v>212</v>
      </c>
      <c r="E301" s="203" t="s">
        <v>555</v>
      </c>
      <c r="F301" s="204" t="s">
        <v>556</v>
      </c>
      <c r="G301" s="205" t="s">
        <v>215</v>
      </c>
      <c r="H301" s="206">
        <v>97.266999999999996</v>
      </c>
      <c r="I301" s="207">
        <v>285</v>
      </c>
      <c r="J301" s="208">
        <f>ROUND(I301*H301,2)</f>
        <v>27721.1</v>
      </c>
      <c r="K301" s="204" t="s">
        <v>216</v>
      </c>
      <c r="L301" s="62"/>
      <c r="M301" s="209" t="s">
        <v>24</v>
      </c>
      <c r="N301" s="210" t="s">
        <v>50</v>
      </c>
      <c r="O301" s="43"/>
      <c r="P301" s="211">
        <f>O301*H301</f>
        <v>0</v>
      </c>
      <c r="Q301" s="211">
        <v>3.15E-2</v>
      </c>
      <c r="R301" s="211">
        <f>Q301*H301</f>
        <v>3.0639105</v>
      </c>
      <c r="S301" s="211">
        <v>0</v>
      </c>
      <c r="T301" s="212">
        <f>S301*H301</f>
        <v>0</v>
      </c>
      <c r="AR301" s="25" t="s">
        <v>93</v>
      </c>
      <c r="AT301" s="25" t="s">
        <v>212</v>
      </c>
      <c r="AU301" s="25" t="s">
        <v>87</v>
      </c>
      <c r="AY301" s="25" t="s">
        <v>210</v>
      </c>
      <c r="BE301" s="213">
        <f>IF(N301="základní",J301,0)</f>
        <v>0</v>
      </c>
      <c r="BF301" s="213">
        <f>IF(N301="snížená",J301,0)</f>
        <v>27721.1</v>
      </c>
      <c r="BG301" s="213">
        <f>IF(N301="zákl. přenesená",J301,0)</f>
        <v>0</v>
      </c>
      <c r="BH301" s="213">
        <f>IF(N301="sníž. přenesená",J301,0)</f>
        <v>0</v>
      </c>
      <c r="BI301" s="213">
        <f>IF(N301="nulová",J301,0)</f>
        <v>0</v>
      </c>
      <c r="BJ301" s="25" t="s">
        <v>87</v>
      </c>
      <c r="BK301" s="213">
        <f>ROUND(I301*H301,2)</f>
        <v>27721.1</v>
      </c>
      <c r="BL301" s="25" t="s">
        <v>93</v>
      </c>
      <c r="BM301" s="25" t="s">
        <v>557</v>
      </c>
    </row>
    <row r="302" spans="2:65" s="1" customFormat="1" ht="54">
      <c r="B302" s="42"/>
      <c r="C302" s="64"/>
      <c r="D302" s="214" t="s">
        <v>218</v>
      </c>
      <c r="E302" s="64"/>
      <c r="F302" s="215" t="s">
        <v>558</v>
      </c>
      <c r="G302" s="64"/>
      <c r="H302" s="64"/>
      <c r="I302" s="173"/>
      <c r="J302" s="64"/>
      <c r="K302" s="64"/>
      <c r="L302" s="62"/>
      <c r="M302" s="216"/>
      <c r="N302" s="43"/>
      <c r="O302" s="43"/>
      <c r="P302" s="43"/>
      <c r="Q302" s="43"/>
      <c r="R302" s="43"/>
      <c r="S302" s="43"/>
      <c r="T302" s="79"/>
      <c r="AT302" s="25" t="s">
        <v>218</v>
      </c>
      <c r="AU302" s="25" t="s">
        <v>87</v>
      </c>
    </row>
    <row r="303" spans="2:65" s="12" customFormat="1">
      <c r="B303" s="217"/>
      <c r="C303" s="218"/>
      <c r="D303" s="214" t="s">
        <v>220</v>
      </c>
      <c r="E303" s="219" t="s">
        <v>24</v>
      </c>
      <c r="F303" s="220" t="s">
        <v>559</v>
      </c>
      <c r="G303" s="218"/>
      <c r="H303" s="221">
        <v>97.266999999999996</v>
      </c>
      <c r="I303" s="222"/>
      <c r="J303" s="218"/>
      <c r="K303" s="218"/>
      <c r="L303" s="223"/>
      <c r="M303" s="224"/>
      <c r="N303" s="225"/>
      <c r="O303" s="225"/>
      <c r="P303" s="225"/>
      <c r="Q303" s="225"/>
      <c r="R303" s="225"/>
      <c r="S303" s="225"/>
      <c r="T303" s="226"/>
      <c r="AT303" s="227" t="s">
        <v>220</v>
      </c>
      <c r="AU303" s="227" t="s">
        <v>87</v>
      </c>
      <c r="AV303" s="12" t="s">
        <v>87</v>
      </c>
      <c r="AW303" s="12" t="s">
        <v>41</v>
      </c>
      <c r="AX303" s="12" t="s">
        <v>83</v>
      </c>
      <c r="AY303" s="227" t="s">
        <v>210</v>
      </c>
    </row>
    <row r="304" spans="2:65" s="1" customFormat="1" ht="38.25" customHeight="1">
      <c r="B304" s="42"/>
      <c r="C304" s="202" t="s">
        <v>560</v>
      </c>
      <c r="D304" s="202" t="s">
        <v>212</v>
      </c>
      <c r="E304" s="203" t="s">
        <v>561</v>
      </c>
      <c r="F304" s="204" t="s">
        <v>562</v>
      </c>
      <c r="G304" s="205" t="s">
        <v>215</v>
      </c>
      <c r="H304" s="206">
        <v>184.22900000000001</v>
      </c>
      <c r="I304" s="207">
        <v>396</v>
      </c>
      <c r="J304" s="208">
        <f>ROUND(I304*H304,2)</f>
        <v>72954.679999999993</v>
      </c>
      <c r="K304" s="204" t="s">
        <v>216</v>
      </c>
      <c r="L304" s="62"/>
      <c r="M304" s="209" t="s">
        <v>24</v>
      </c>
      <c r="N304" s="210" t="s">
        <v>50</v>
      </c>
      <c r="O304" s="43"/>
      <c r="P304" s="211">
        <f>O304*H304</f>
        <v>0</v>
      </c>
      <c r="Q304" s="211">
        <v>4.7800000000000004E-3</v>
      </c>
      <c r="R304" s="211">
        <f>Q304*H304</f>
        <v>0.88061462000000013</v>
      </c>
      <c r="S304" s="211">
        <v>0</v>
      </c>
      <c r="T304" s="212">
        <f>S304*H304</f>
        <v>0</v>
      </c>
      <c r="AR304" s="25" t="s">
        <v>93</v>
      </c>
      <c r="AT304" s="25" t="s">
        <v>212</v>
      </c>
      <c r="AU304" s="25" t="s">
        <v>87</v>
      </c>
      <c r="AY304" s="25" t="s">
        <v>210</v>
      </c>
      <c r="BE304" s="213">
        <f>IF(N304="základní",J304,0)</f>
        <v>0</v>
      </c>
      <c r="BF304" s="213">
        <f>IF(N304="snížená",J304,0)</f>
        <v>72954.679999999993</v>
      </c>
      <c r="BG304" s="213">
        <f>IF(N304="zákl. přenesená",J304,0)</f>
        <v>0</v>
      </c>
      <c r="BH304" s="213">
        <f>IF(N304="sníž. přenesená",J304,0)</f>
        <v>0</v>
      </c>
      <c r="BI304" s="213">
        <f>IF(N304="nulová",J304,0)</f>
        <v>0</v>
      </c>
      <c r="BJ304" s="25" t="s">
        <v>87</v>
      </c>
      <c r="BK304" s="213">
        <f>ROUND(I304*H304,2)</f>
        <v>72954.679999999993</v>
      </c>
      <c r="BL304" s="25" t="s">
        <v>93</v>
      </c>
      <c r="BM304" s="25" t="s">
        <v>563</v>
      </c>
    </row>
    <row r="305" spans="2:65" s="12" customFormat="1">
      <c r="B305" s="217"/>
      <c r="C305" s="218"/>
      <c r="D305" s="214" t="s">
        <v>220</v>
      </c>
      <c r="E305" s="219" t="s">
        <v>24</v>
      </c>
      <c r="F305" s="220" t="s">
        <v>449</v>
      </c>
      <c r="G305" s="218"/>
      <c r="H305" s="221">
        <v>24.367999999999999</v>
      </c>
      <c r="I305" s="222"/>
      <c r="J305" s="218"/>
      <c r="K305" s="218"/>
      <c r="L305" s="223"/>
      <c r="M305" s="224"/>
      <c r="N305" s="225"/>
      <c r="O305" s="225"/>
      <c r="P305" s="225"/>
      <c r="Q305" s="225"/>
      <c r="R305" s="225"/>
      <c r="S305" s="225"/>
      <c r="T305" s="226"/>
      <c r="AT305" s="227" t="s">
        <v>220</v>
      </c>
      <c r="AU305" s="227" t="s">
        <v>87</v>
      </c>
      <c r="AV305" s="12" t="s">
        <v>87</v>
      </c>
      <c r="AW305" s="12" t="s">
        <v>41</v>
      </c>
      <c r="AX305" s="12" t="s">
        <v>78</v>
      </c>
      <c r="AY305" s="227" t="s">
        <v>210</v>
      </c>
    </row>
    <row r="306" spans="2:65" s="12" customFormat="1">
      <c r="B306" s="217"/>
      <c r="C306" s="218"/>
      <c r="D306" s="214" t="s">
        <v>220</v>
      </c>
      <c r="E306" s="219" t="s">
        <v>24</v>
      </c>
      <c r="F306" s="220" t="s">
        <v>564</v>
      </c>
      <c r="G306" s="218"/>
      <c r="H306" s="221">
        <v>159.86099999999999</v>
      </c>
      <c r="I306" s="222"/>
      <c r="J306" s="218"/>
      <c r="K306" s="218"/>
      <c r="L306" s="223"/>
      <c r="M306" s="224"/>
      <c r="N306" s="225"/>
      <c r="O306" s="225"/>
      <c r="P306" s="225"/>
      <c r="Q306" s="225"/>
      <c r="R306" s="225"/>
      <c r="S306" s="225"/>
      <c r="T306" s="226"/>
      <c r="AT306" s="227" t="s">
        <v>220</v>
      </c>
      <c r="AU306" s="227" t="s">
        <v>87</v>
      </c>
      <c r="AV306" s="12" t="s">
        <v>87</v>
      </c>
      <c r="AW306" s="12" t="s">
        <v>41</v>
      </c>
      <c r="AX306" s="12" t="s">
        <v>78</v>
      </c>
      <c r="AY306" s="227" t="s">
        <v>210</v>
      </c>
    </row>
    <row r="307" spans="2:65" s="13" customFormat="1">
      <c r="B307" s="228"/>
      <c r="C307" s="229"/>
      <c r="D307" s="214" t="s">
        <v>220</v>
      </c>
      <c r="E307" s="230" t="s">
        <v>24</v>
      </c>
      <c r="F307" s="231" t="s">
        <v>235</v>
      </c>
      <c r="G307" s="229"/>
      <c r="H307" s="232">
        <v>184.22900000000001</v>
      </c>
      <c r="I307" s="233"/>
      <c r="J307" s="229"/>
      <c r="K307" s="229"/>
      <c r="L307" s="234"/>
      <c r="M307" s="235"/>
      <c r="N307" s="236"/>
      <c r="O307" s="236"/>
      <c r="P307" s="236"/>
      <c r="Q307" s="236"/>
      <c r="R307" s="236"/>
      <c r="S307" s="236"/>
      <c r="T307" s="237"/>
      <c r="AT307" s="238" t="s">
        <v>220</v>
      </c>
      <c r="AU307" s="238" t="s">
        <v>87</v>
      </c>
      <c r="AV307" s="13" t="s">
        <v>93</v>
      </c>
      <c r="AW307" s="13" t="s">
        <v>41</v>
      </c>
      <c r="AX307" s="13" t="s">
        <v>83</v>
      </c>
      <c r="AY307" s="238" t="s">
        <v>210</v>
      </c>
    </row>
    <row r="308" spans="2:65" s="1" customFormat="1" ht="16.5" customHeight="1">
      <c r="B308" s="42"/>
      <c r="C308" s="202" t="s">
        <v>565</v>
      </c>
      <c r="D308" s="202" t="s">
        <v>212</v>
      </c>
      <c r="E308" s="203" t="s">
        <v>566</v>
      </c>
      <c r="F308" s="204" t="s">
        <v>567</v>
      </c>
      <c r="G308" s="205" t="s">
        <v>215</v>
      </c>
      <c r="H308" s="206">
        <v>113.251</v>
      </c>
      <c r="I308" s="207">
        <v>383.7</v>
      </c>
      <c r="J308" s="208">
        <f>ROUND(I308*H308,2)</f>
        <v>43454.41</v>
      </c>
      <c r="K308" s="204" t="s">
        <v>24</v>
      </c>
      <c r="L308" s="62"/>
      <c r="M308" s="209" t="s">
        <v>24</v>
      </c>
      <c r="N308" s="210" t="s">
        <v>50</v>
      </c>
      <c r="O308" s="43"/>
      <c r="P308" s="211">
        <f>O308*H308</f>
        <v>0</v>
      </c>
      <c r="Q308" s="211">
        <v>4.2000000000000002E-4</v>
      </c>
      <c r="R308" s="211">
        <f>Q308*H308</f>
        <v>4.7565420000000004E-2</v>
      </c>
      <c r="S308" s="211">
        <v>0</v>
      </c>
      <c r="T308" s="212">
        <f>S308*H308</f>
        <v>0</v>
      </c>
      <c r="AR308" s="25" t="s">
        <v>93</v>
      </c>
      <c r="AT308" s="25" t="s">
        <v>212</v>
      </c>
      <c r="AU308" s="25" t="s">
        <v>87</v>
      </c>
      <c r="AY308" s="25" t="s">
        <v>210</v>
      </c>
      <c r="BE308" s="213">
        <f>IF(N308="základní",J308,0)</f>
        <v>0</v>
      </c>
      <c r="BF308" s="213">
        <f>IF(N308="snížená",J308,0)</f>
        <v>43454.41</v>
      </c>
      <c r="BG308" s="213">
        <f>IF(N308="zákl. přenesená",J308,0)</f>
        <v>0</v>
      </c>
      <c r="BH308" s="213">
        <f>IF(N308="sníž. přenesená",J308,0)</f>
        <v>0</v>
      </c>
      <c r="BI308" s="213">
        <f>IF(N308="nulová",J308,0)</f>
        <v>0</v>
      </c>
      <c r="BJ308" s="25" t="s">
        <v>87</v>
      </c>
      <c r="BK308" s="213">
        <f>ROUND(I308*H308,2)</f>
        <v>43454.41</v>
      </c>
      <c r="BL308" s="25" t="s">
        <v>93</v>
      </c>
      <c r="BM308" s="25" t="s">
        <v>568</v>
      </c>
    </row>
    <row r="309" spans="2:65" s="12" customFormat="1">
      <c r="B309" s="217"/>
      <c r="C309" s="218"/>
      <c r="D309" s="214" t="s">
        <v>220</v>
      </c>
      <c r="E309" s="219" t="s">
        <v>24</v>
      </c>
      <c r="F309" s="220" t="s">
        <v>569</v>
      </c>
      <c r="G309" s="218"/>
      <c r="H309" s="221">
        <v>113.251</v>
      </c>
      <c r="I309" s="222"/>
      <c r="J309" s="218"/>
      <c r="K309" s="218"/>
      <c r="L309" s="223"/>
      <c r="M309" s="224"/>
      <c r="N309" s="225"/>
      <c r="O309" s="225"/>
      <c r="P309" s="225"/>
      <c r="Q309" s="225"/>
      <c r="R309" s="225"/>
      <c r="S309" s="225"/>
      <c r="T309" s="226"/>
      <c r="AT309" s="227" t="s">
        <v>220</v>
      </c>
      <c r="AU309" s="227" t="s">
        <v>87</v>
      </c>
      <c r="AV309" s="12" t="s">
        <v>87</v>
      </c>
      <c r="AW309" s="12" t="s">
        <v>41</v>
      </c>
      <c r="AX309" s="12" t="s">
        <v>83</v>
      </c>
      <c r="AY309" s="227" t="s">
        <v>210</v>
      </c>
    </row>
    <row r="310" spans="2:65" s="1" customFormat="1" ht="16.5" customHeight="1">
      <c r="B310" s="42"/>
      <c r="C310" s="202" t="s">
        <v>570</v>
      </c>
      <c r="D310" s="202" t="s">
        <v>212</v>
      </c>
      <c r="E310" s="203" t="s">
        <v>571</v>
      </c>
      <c r="F310" s="204" t="s">
        <v>572</v>
      </c>
      <c r="G310" s="205" t="s">
        <v>215</v>
      </c>
      <c r="H310" s="206">
        <v>113.251</v>
      </c>
      <c r="I310" s="207">
        <v>422.3</v>
      </c>
      <c r="J310" s="208">
        <f>ROUND(I310*H310,2)</f>
        <v>47825.9</v>
      </c>
      <c r="K310" s="204" t="s">
        <v>24</v>
      </c>
      <c r="L310" s="62"/>
      <c r="M310" s="209" t="s">
        <v>24</v>
      </c>
      <c r="N310" s="210" t="s">
        <v>50</v>
      </c>
      <c r="O310" s="43"/>
      <c r="P310" s="211">
        <f>O310*H310</f>
        <v>0</v>
      </c>
      <c r="Q310" s="211">
        <v>4.6999999999999999E-4</v>
      </c>
      <c r="R310" s="211">
        <f>Q310*H310</f>
        <v>5.3227969999999999E-2</v>
      </c>
      <c r="S310" s="211">
        <v>0</v>
      </c>
      <c r="T310" s="212">
        <f>S310*H310</f>
        <v>0</v>
      </c>
      <c r="AR310" s="25" t="s">
        <v>93</v>
      </c>
      <c r="AT310" s="25" t="s">
        <v>212</v>
      </c>
      <c r="AU310" s="25" t="s">
        <v>87</v>
      </c>
      <c r="AY310" s="25" t="s">
        <v>210</v>
      </c>
      <c r="BE310" s="213">
        <f>IF(N310="základní",J310,0)</f>
        <v>0</v>
      </c>
      <c r="BF310" s="213">
        <f>IF(N310="snížená",J310,0)</f>
        <v>47825.9</v>
      </c>
      <c r="BG310" s="213">
        <f>IF(N310="zákl. přenesená",J310,0)</f>
        <v>0</v>
      </c>
      <c r="BH310" s="213">
        <f>IF(N310="sníž. přenesená",J310,0)</f>
        <v>0</v>
      </c>
      <c r="BI310" s="213">
        <f>IF(N310="nulová",J310,0)</f>
        <v>0</v>
      </c>
      <c r="BJ310" s="25" t="s">
        <v>87</v>
      </c>
      <c r="BK310" s="213">
        <f>ROUND(I310*H310,2)</f>
        <v>47825.9</v>
      </c>
      <c r="BL310" s="25" t="s">
        <v>93</v>
      </c>
      <c r="BM310" s="25" t="s">
        <v>573</v>
      </c>
    </row>
    <row r="311" spans="2:65" s="12" customFormat="1">
      <c r="B311" s="217"/>
      <c r="C311" s="218"/>
      <c r="D311" s="214" t="s">
        <v>220</v>
      </c>
      <c r="E311" s="219" t="s">
        <v>24</v>
      </c>
      <c r="F311" s="220" t="s">
        <v>569</v>
      </c>
      <c r="G311" s="218"/>
      <c r="H311" s="221">
        <v>113.251</v>
      </c>
      <c r="I311" s="222"/>
      <c r="J311" s="218"/>
      <c r="K311" s="218"/>
      <c r="L311" s="223"/>
      <c r="M311" s="224"/>
      <c r="N311" s="225"/>
      <c r="O311" s="225"/>
      <c r="P311" s="225"/>
      <c r="Q311" s="225"/>
      <c r="R311" s="225"/>
      <c r="S311" s="225"/>
      <c r="T311" s="226"/>
      <c r="AT311" s="227" t="s">
        <v>220</v>
      </c>
      <c r="AU311" s="227" t="s">
        <v>87</v>
      </c>
      <c r="AV311" s="12" t="s">
        <v>87</v>
      </c>
      <c r="AW311" s="12" t="s">
        <v>41</v>
      </c>
      <c r="AX311" s="12" t="s">
        <v>83</v>
      </c>
      <c r="AY311" s="227" t="s">
        <v>210</v>
      </c>
    </row>
    <row r="312" spans="2:65" s="1" customFormat="1" ht="16.5" customHeight="1">
      <c r="B312" s="42"/>
      <c r="C312" s="202" t="s">
        <v>574</v>
      </c>
      <c r="D312" s="202" t="s">
        <v>212</v>
      </c>
      <c r="E312" s="203" t="s">
        <v>575</v>
      </c>
      <c r="F312" s="204" t="s">
        <v>576</v>
      </c>
      <c r="G312" s="205" t="s">
        <v>215</v>
      </c>
      <c r="H312" s="206">
        <v>123.901</v>
      </c>
      <c r="I312" s="207">
        <v>384</v>
      </c>
      <c r="J312" s="208">
        <f>ROUND(I312*H312,2)</f>
        <v>47577.98</v>
      </c>
      <c r="K312" s="204" t="s">
        <v>24</v>
      </c>
      <c r="L312" s="62"/>
      <c r="M312" s="209" t="s">
        <v>24</v>
      </c>
      <c r="N312" s="210" t="s">
        <v>50</v>
      </c>
      <c r="O312" s="43"/>
      <c r="P312" s="211">
        <f>O312*H312</f>
        <v>0</v>
      </c>
      <c r="Q312" s="211">
        <v>4.6999999999999999E-4</v>
      </c>
      <c r="R312" s="211">
        <f>Q312*H312</f>
        <v>5.8233469999999996E-2</v>
      </c>
      <c r="S312" s="211">
        <v>0</v>
      </c>
      <c r="T312" s="212">
        <f>S312*H312</f>
        <v>0</v>
      </c>
      <c r="AR312" s="25" t="s">
        <v>93</v>
      </c>
      <c r="AT312" s="25" t="s">
        <v>212</v>
      </c>
      <c r="AU312" s="25" t="s">
        <v>87</v>
      </c>
      <c r="AY312" s="25" t="s">
        <v>210</v>
      </c>
      <c r="BE312" s="213">
        <f>IF(N312="základní",J312,0)</f>
        <v>0</v>
      </c>
      <c r="BF312" s="213">
        <f>IF(N312="snížená",J312,0)</f>
        <v>47577.98</v>
      </c>
      <c r="BG312" s="213">
        <f>IF(N312="zákl. přenesená",J312,0)</f>
        <v>0</v>
      </c>
      <c r="BH312" s="213">
        <f>IF(N312="sníž. přenesená",J312,0)</f>
        <v>0</v>
      </c>
      <c r="BI312" s="213">
        <f>IF(N312="nulová",J312,0)</f>
        <v>0</v>
      </c>
      <c r="BJ312" s="25" t="s">
        <v>87</v>
      </c>
      <c r="BK312" s="213">
        <f>ROUND(I312*H312,2)</f>
        <v>47577.98</v>
      </c>
      <c r="BL312" s="25" t="s">
        <v>93</v>
      </c>
      <c r="BM312" s="25" t="s">
        <v>577</v>
      </c>
    </row>
    <row r="313" spans="2:65" s="12" customFormat="1">
      <c r="B313" s="217"/>
      <c r="C313" s="218"/>
      <c r="D313" s="214" t="s">
        <v>220</v>
      </c>
      <c r="E313" s="219" t="s">
        <v>24</v>
      </c>
      <c r="F313" s="220" t="s">
        <v>569</v>
      </c>
      <c r="G313" s="218"/>
      <c r="H313" s="221">
        <v>113.251</v>
      </c>
      <c r="I313" s="222"/>
      <c r="J313" s="218"/>
      <c r="K313" s="218"/>
      <c r="L313" s="223"/>
      <c r="M313" s="224"/>
      <c r="N313" s="225"/>
      <c r="O313" s="225"/>
      <c r="P313" s="225"/>
      <c r="Q313" s="225"/>
      <c r="R313" s="225"/>
      <c r="S313" s="225"/>
      <c r="T313" s="226"/>
      <c r="AT313" s="227" t="s">
        <v>220</v>
      </c>
      <c r="AU313" s="227" t="s">
        <v>87</v>
      </c>
      <c r="AV313" s="12" t="s">
        <v>87</v>
      </c>
      <c r="AW313" s="12" t="s">
        <v>41</v>
      </c>
      <c r="AX313" s="12" t="s">
        <v>78</v>
      </c>
      <c r="AY313" s="227" t="s">
        <v>210</v>
      </c>
    </row>
    <row r="314" spans="2:65" s="12" customFormat="1">
      <c r="B314" s="217"/>
      <c r="C314" s="218"/>
      <c r="D314" s="214" t="s">
        <v>220</v>
      </c>
      <c r="E314" s="219" t="s">
        <v>24</v>
      </c>
      <c r="F314" s="220" t="s">
        <v>578</v>
      </c>
      <c r="G314" s="218"/>
      <c r="H314" s="221">
        <v>10.65</v>
      </c>
      <c r="I314" s="222"/>
      <c r="J314" s="218"/>
      <c r="K314" s="218"/>
      <c r="L314" s="223"/>
      <c r="M314" s="224"/>
      <c r="N314" s="225"/>
      <c r="O314" s="225"/>
      <c r="P314" s="225"/>
      <c r="Q314" s="225"/>
      <c r="R314" s="225"/>
      <c r="S314" s="225"/>
      <c r="T314" s="226"/>
      <c r="AT314" s="227" t="s">
        <v>220</v>
      </c>
      <c r="AU314" s="227" t="s">
        <v>87</v>
      </c>
      <c r="AV314" s="12" t="s">
        <v>87</v>
      </c>
      <c r="AW314" s="12" t="s">
        <v>41</v>
      </c>
      <c r="AX314" s="12" t="s">
        <v>78</v>
      </c>
      <c r="AY314" s="227" t="s">
        <v>210</v>
      </c>
    </row>
    <row r="315" spans="2:65" s="13" customFormat="1">
      <c r="B315" s="228"/>
      <c r="C315" s="229"/>
      <c r="D315" s="214" t="s">
        <v>220</v>
      </c>
      <c r="E315" s="230" t="s">
        <v>24</v>
      </c>
      <c r="F315" s="231" t="s">
        <v>235</v>
      </c>
      <c r="G315" s="229"/>
      <c r="H315" s="232">
        <v>123.901</v>
      </c>
      <c r="I315" s="233"/>
      <c r="J315" s="229"/>
      <c r="K315" s="229"/>
      <c r="L315" s="234"/>
      <c r="M315" s="235"/>
      <c r="N315" s="236"/>
      <c r="O315" s="236"/>
      <c r="P315" s="236"/>
      <c r="Q315" s="236"/>
      <c r="R315" s="236"/>
      <c r="S315" s="236"/>
      <c r="T315" s="237"/>
      <c r="AT315" s="238" t="s">
        <v>220</v>
      </c>
      <c r="AU315" s="238" t="s">
        <v>87</v>
      </c>
      <c r="AV315" s="13" t="s">
        <v>93</v>
      </c>
      <c r="AW315" s="13" t="s">
        <v>41</v>
      </c>
      <c r="AX315" s="13" t="s">
        <v>83</v>
      </c>
      <c r="AY315" s="238" t="s">
        <v>210</v>
      </c>
    </row>
    <row r="316" spans="2:65" s="1" customFormat="1" ht="16.5" customHeight="1">
      <c r="B316" s="42"/>
      <c r="C316" s="202" t="s">
        <v>579</v>
      </c>
      <c r="D316" s="202" t="s">
        <v>212</v>
      </c>
      <c r="E316" s="203" t="s">
        <v>580</v>
      </c>
      <c r="F316" s="204" t="s">
        <v>581</v>
      </c>
      <c r="G316" s="205" t="s">
        <v>215</v>
      </c>
      <c r="H316" s="206">
        <v>123.901</v>
      </c>
      <c r="I316" s="207">
        <v>410</v>
      </c>
      <c r="J316" s="208">
        <f>ROUND(I316*H316,2)</f>
        <v>50799.41</v>
      </c>
      <c r="K316" s="204" t="s">
        <v>24</v>
      </c>
      <c r="L316" s="62"/>
      <c r="M316" s="209" t="s">
        <v>24</v>
      </c>
      <c r="N316" s="210" t="s">
        <v>50</v>
      </c>
      <c r="O316" s="43"/>
      <c r="P316" s="211">
        <f>O316*H316</f>
        <v>0</v>
      </c>
      <c r="Q316" s="211">
        <v>2.8800000000000002E-3</v>
      </c>
      <c r="R316" s="211">
        <f>Q316*H316</f>
        <v>0.35683488000000002</v>
      </c>
      <c r="S316" s="211">
        <v>0</v>
      </c>
      <c r="T316" s="212">
        <f>S316*H316</f>
        <v>0</v>
      </c>
      <c r="AR316" s="25" t="s">
        <v>93</v>
      </c>
      <c r="AT316" s="25" t="s">
        <v>212</v>
      </c>
      <c r="AU316" s="25" t="s">
        <v>87</v>
      </c>
      <c r="AY316" s="25" t="s">
        <v>210</v>
      </c>
      <c r="BE316" s="213">
        <f>IF(N316="základní",J316,0)</f>
        <v>0</v>
      </c>
      <c r="BF316" s="213">
        <f>IF(N316="snížená",J316,0)</f>
        <v>50799.41</v>
      </c>
      <c r="BG316" s="213">
        <f>IF(N316="zákl. přenesená",J316,0)</f>
        <v>0</v>
      </c>
      <c r="BH316" s="213">
        <f>IF(N316="sníž. přenesená",J316,0)</f>
        <v>0</v>
      </c>
      <c r="BI316" s="213">
        <f>IF(N316="nulová",J316,0)</f>
        <v>0</v>
      </c>
      <c r="BJ316" s="25" t="s">
        <v>87</v>
      </c>
      <c r="BK316" s="213">
        <f>ROUND(I316*H316,2)</f>
        <v>50799.41</v>
      </c>
      <c r="BL316" s="25" t="s">
        <v>93</v>
      </c>
      <c r="BM316" s="25" t="s">
        <v>582</v>
      </c>
    </row>
    <row r="317" spans="2:65" s="12" customFormat="1">
      <c r="B317" s="217"/>
      <c r="C317" s="218"/>
      <c r="D317" s="214" t="s">
        <v>220</v>
      </c>
      <c r="E317" s="219" t="s">
        <v>24</v>
      </c>
      <c r="F317" s="220" t="s">
        <v>569</v>
      </c>
      <c r="G317" s="218"/>
      <c r="H317" s="221">
        <v>113.251</v>
      </c>
      <c r="I317" s="222"/>
      <c r="J317" s="218"/>
      <c r="K317" s="218"/>
      <c r="L317" s="223"/>
      <c r="M317" s="224"/>
      <c r="N317" s="225"/>
      <c r="O317" s="225"/>
      <c r="P317" s="225"/>
      <c r="Q317" s="225"/>
      <c r="R317" s="225"/>
      <c r="S317" s="225"/>
      <c r="T317" s="226"/>
      <c r="AT317" s="227" t="s">
        <v>220</v>
      </c>
      <c r="AU317" s="227" t="s">
        <v>87</v>
      </c>
      <c r="AV317" s="12" t="s">
        <v>87</v>
      </c>
      <c r="AW317" s="12" t="s">
        <v>41</v>
      </c>
      <c r="AX317" s="12" t="s">
        <v>78</v>
      </c>
      <c r="AY317" s="227" t="s">
        <v>210</v>
      </c>
    </row>
    <row r="318" spans="2:65" s="12" customFormat="1">
      <c r="B318" s="217"/>
      <c r="C318" s="218"/>
      <c r="D318" s="214" t="s">
        <v>220</v>
      </c>
      <c r="E318" s="219" t="s">
        <v>24</v>
      </c>
      <c r="F318" s="220" t="s">
        <v>578</v>
      </c>
      <c r="G318" s="218"/>
      <c r="H318" s="221">
        <v>10.65</v>
      </c>
      <c r="I318" s="222"/>
      <c r="J318" s="218"/>
      <c r="K318" s="218"/>
      <c r="L318" s="223"/>
      <c r="M318" s="224"/>
      <c r="N318" s="225"/>
      <c r="O318" s="225"/>
      <c r="P318" s="225"/>
      <c r="Q318" s="225"/>
      <c r="R318" s="225"/>
      <c r="S318" s="225"/>
      <c r="T318" s="226"/>
      <c r="AT318" s="227" t="s">
        <v>220</v>
      </c>
      <c r="AU318" s="227" t="s">
        <v>87</v>
      </c>
      <c r="AV318" s="12" t="s">
        <v>87</v>
      </c>
      <c r="AW318" s="12" t="s">
        <v>41</v>
      </c>
      <c r="AX318" s="12" t="s">
        <v>78</v>
      </c>
      <c r="AY318" s="227" t="s">
        <v>210</v>
      </c>
    </row>
    <row r="319" spans="2:65" s="13" customFormat="1">
      <c r="B319" s="228"/>
      <c r="C319" s="229"/>
      <c r="D319" s="214" t="s">
        <v>220</v>
      </c>
      <c r="E319" s="230" t="s">
        <v>24</v>
      </c>
      <c r="F319" s="231" t="s">
        <v>235</v>
      </c>
      <c r="G319" s="229"/>
      <c r="H319" s="232">
        <v>123.901</v>
      </c>
      <c r="I319" s="233"/>
      <c r="J319" s="229"/>
      <c r="K319" s="229"/>
      <c r="L319" s="234"/>
      <c r="M319" s="235"/>
      <c r="N319" s="236"/>
      <c r="O319" s="236"/>
      <c r="P319" s="236"/>
      <c r="Q319" s="236"/>
      <c r="R319" s="236"/>
      <c r="S319" s="236"/>
      <c r="T319" s="237"/>
      <c r="AT319" s="238" t="s">
        <v>220</v>
      </c>
      <c r="AU319" s="238" t="s">
        <v>87</v>
      </c>
      <c r="AV319" s="13" t="s">
        <v>93</v>
      </c>
      <c r="AW319" s="13" t="s">
        <v>41</v>
      </c>
      <c r="AX319" s="13" t="s">
        <v>83</v>
      </c>
      <c r="AY319" s="238" t="s">
        <v>210</v>
      </c>
    </row>
    <row r="320" spans="2:65" s="1" customFormat="1" ht="25.5" customHeight="1">
      <c r="B320" s="42"/>
      <c r="C320" s="202" t="s">
        <v>583</v>
      </c>
      <c r="D320" s="202" t="s">
        <v>212</v>
      </c>
      <c r="E320" s="203" t="s">
        <v>584</v>
      </c>
      <c r="F320" s="204" t="s">
        <v>585</v>
      </c>
      <c r="G320" s="205" t="s">
        <v>215</v>
      </c>
      <c r="H320" s="206">
        <v>65.959999999999994</v>
      </c>
      <c r="I320" s="207">
        <v>38.5</v>
      </c>
      <c r="J320" s="208">
        <f>ROUND(I320*H320,2)</f>
        <v>2539.46</v>
      </c>
      <c r="K320" s="204" t="s">
        <v>216</v>
      </c>
      <c r="L320" s="62"/>
      <c r="M320" s="209" t="s">
        <v>24</v>
      </c>
      <c r="N320" s="210" t="s">
        <v>50</v>
      </c>
      <c r="O320" s="43"/>
      <c r="P320" s="211">
        <f>O320*H320</f>
        <v>0</v>
      </c>
      <c r="Q320" s="211">
        <v>1.2E-4</v>
      </c>
      <c r="R320" s="211">
        <f>Q320*H320</f>
        <v>7.915199999999999E-3</v>
      </c>
      <c r="S320" s="211">
        <v>0</v>
      </c>
      <c r="T320" s="212">
        <f>S320*H320</f>
        <v>0</v>
      </c>
      <c r="AR320" s="25" t="s">
        <v>93</v>
      </c>
      <c r="AT320" s="25" t="s">
        <v>212</v>
      </c>
      <c r="AU320" s="25" t="s">
        <v>87</v>
      </c>
      <c r="AY320" s="25" t="s">
        <v>210</v>
      </c>
      <c r="BE320" s="213">
        <f>IF(N320="základní",J320,0)</f>
        <v>0</v>
      </c>
      <c r="BF320" s="213">
        <f>IF(N320="snížená",J320,0)</f>
        <v>2539.46</v>
      </c>
      <c r="BG320" s="213">
        <f>IF(N320="zákl. přenesená",J320,0)</f>
        <v>0</v>
      </c>
      <c r="BH320" s="213">
        <f>IF(N320="sníž. přenesená",J320,0)</f>
        <v>0</v>
      </c>
      <c r="BI320" s="213">
        <f>IF(N320="nulová",J320,0)</f>
        <v>0</v>
      </c>
      <c r="BJ320" s="25" t="s">
        <v>87</v>
      </c>
      <c r="BK320" s="213">
        <f>ROUND(I320*H320,2)</f>
        <v>2539.46</v>
      </c>
      <c r="BL320" s="25" t="s">
        <v>93</v>
      </c>
      <c r="BM320" s="25" t="s">
        <v>586</v>
      </c>
    </row>
    <row r="321" spans="2:65" s="1" customFormat="1" ht="40.5">
      <c r="B321" s="42"/>
      <c r="C321" s="64"/>
      <c r="D321" s="214" t="s">
        <v>218</v>
      </c>
      <c r="E321" s="64"/>
      <c r="F321" s="215" t="s">
        <v>587</v>
      </c>
      <c r="G321" s="64"/>
      <c r="H321" s="64"/>
      <c r="I321" s="173"/>
      <c r="J321" s="64"/>
      <c r="K321" s="64"/>
      <c r="L321" s="62"/>
      <c r="M321" s="216"/>
      <c r="N321" s="43"/>
      <c r="O321" s="43"/>
      <c r="P321" s="43"/>
      <c r="Q321" s="43"/>
      <c r="R321" s="43"/>
      <c r="S321" s="43"/>
      <c r="T321" s="79"/>
      <c r="AT321" s="25" t="s">
        <v>218</v>
      </c>
      <c r="AU321" s="25" t="s">
        <v>87</v>
      </c>
    </row>
    <row r="322" spans="2:65" s="12" customFormat="1">
      <c r="B322" s="217"/>
      <c r="C322" s="218"/>
      <c r="D322" s="214" t="s">
        <v>220</v>
      </c>
      <c r="E322" s="219" t="s">
        <v>24</v>
      </c>
      <c r="F322" s="220" t="s">
        <v>432</v>
      </c>
      <c r="G322" s="218"/>
      <c r="H322" s="221">
        <v>65.959999999999994</v>
      </c>
      <c r="I322" s="222"/>
      <c r="J322" s="218"/>
      <c r="K322" s="218"/>
      <c r="L322" s="223"/>
      <c r="M322" s="224"/>
      <c r="N322" s="225"/>
      <c r="O322" s="225"/>
      <c r="P322" s="225"/>
      <c r="Q322" s="225"/>
      <c r="R322" s="225"/>
      <c r="S322" s="225"/>
      <c r="T322" s="226"/>
      <c r="AT322" s="227" t="s">
        <v>220</v>
      </c>
      <c r="AU322" s="227" t="s">
        <v>87</v>
      </c>
      <c r="AV322" s="12" t="s">
        <v>87</v>
      </c>
      <c r="AW322" s="12" t="s">
        <v>41</v>
      </c>
      <c r="AX322" s="12" t="s">
        <v>83</v>
      </c>
      <c r="AY322" s="227" t="s">
        <v>210</v>
      </c>
    </row>
    <row r="323" spans="2:65" s="1" customFormat="1" ht="16.5" customHeight="1">
      <c r="B323" s="42"/>
      <c r="C323" s="202" t="s">
        <v>588</v>
      </c>
      <c r="D323" s="202" t="s">
        <v>212</v>
      </c>
      <c r="E323" s="203" t="s">
        <v>589</v>
      </c>
      <c r="F323" s="204" t="s">
        <v>590</v>
      </c>
      <c r="G323" s="205" t="s">
        <v>215</v>
      </c>
      <c r="H323" s="206">
        <v>280.76400000000001</v>
      </c>
      <c r="I323" s="207">
        <v>49.7</v>
      </c>
      <c r="J323" s="208">
        <f>ROUND(I323*H323,2)</f>
        <v>13953.97</v>
      </c>
      <c r="K323" s="204" t="s">
        <v>216</v>
      </c>
      <c r="L323" s="62"/>
      <c r="M323" s="209" t="s">
        <v>24</v>
      </c>
      <c r="N323" s="210" t="s">
        <v>50</v>
      </c>
      <c r="O323" s="43"/>
      <c r="P323" s="211">
        <f>O323*H323</f>
        <v>0</v>
      </c>
      <c r="Q323" s="211">
        <v>0</v>
      </c>
      <c r="R323" s="211">
        <f>Q323*H323</f>
        <v>0</v>
      </c>
      <c r="S323" s="211">
        <v>0</v>
      </c>
      <c r="T323" s="212">
        <f>S323*H323</f>
        <v>0</v>
      </c>
      <c r="AR323" s="25" t="s">
        <v>93</v>
      </c>
      <c r="AT323" s="25" t="s">
        <v>212</v>
      </c>
      <c r="AU323" s="25" t="s">
        <v>87</v>
      </c>
      <c r="AY323" s="25" t="s">
        <v>210</v>
      </c>
      <c r="BE323" s="213">
        <f>IF(N323="základní",J323,0)</f>
        <v>0</v>
      </c>
      <c r="BF323" s="213">
        <f>IF(N323="snížená",J323,0)</f>
        <v>13953.97</v>
      </c>
      <c r="BG323" s="213">
        <f>IF(N323="zákl. přenesená",J323,0)</f>
        <v>0</v>
      </c>
      <c r="BH323" s="213">
        <f>IF(N323="sníž. přenesená",J323,0)</f>
        <v>0</v>
      </c>
      <c r="BI323" s="213">
        <f>IF(N323="nulová",J323,0)</f>
        <v>0</v>
      </c>
      <c r="BJ323" s="25" t="s">
        <v>87</v>
      </c>
      <c r="BK323" s="213">
        <f>ROUND(I323*H323,2)</f>
        <v>13953.97</v>
      </c>
      <c r="BL323" s="25" t="s">
        <v>93</v>
      </c>
      <c r="BM323" s="25" t="s">
        <v>591</v>
      </c>
    </row>
    <row r="324" spans="2:65" s="12" customFormat="1" ht="40.5">
      <c r="B324" s="217"/>
      <c r="C324" s="218"/>
      <c r="D324" s="214" t="s">
        <v>220</v>
      </c>
      <c r="E324" s="219" t="s">
        <v>24</v>
      </c>
      <c r="F324" s="220" t="s">
        <v>592</v>
      </c>
      <c r="G324" s="218"/>
      <c r="H324" s="221">
        <v>107.48699999999999</v>
      </c>
      <c r="I324" s="222"/>
      <c r="J324" s="218"/>
      <c r="K324" s="218"/>
      <c r="L324" s="223"/>
      <c r="M324" s="224"/>
      <c r="N324" s="225"/>
      <c r="O324" s="225"/>
      <c r="P324" s="225"/>
      <c r="Q324" s="225"/>
      <c r="R324" s="225"/>
      <c r="S324" s="225"/>
      <c r="T324" s="226"/>
      <c r="AT324" s="227" t="s">
        <v>220</v>
      </c>
      <c r="AU324" s="227" t="s">
        <v>87</v>
      </c>
      <c r="AV324" s="12" t="s">
        <v>87</v>
      </c>
      <c r="AW324" s="12" t="s">
        <v>41</v>
      </c>
      <c r="AX324" s="12" t="s">
        <v>78</v>
      </c>
      <c r="AY324" s="227" t="s">
        <v>210</v>
      </c>
    </row>
    <row r="325" spans="2:65" s="12" customFormat="1">
      <c r="B325" s="217"/>
      <c r="C325" s="218"/>
      <c r="D325" s="214" t="s">
        <v>220</v>
      </c>
      <c r="E325" s="219" t="s">
        <v>24</v>
      </c>
      <c r="F325" s="220" t="s">
        <v>593</v>
      </c>
      <c r="G325" s="218"/>
      <c r="H325" s="221">
        <v>147.88</v>
      </c>
      <c r="I325" s="222"/>
      <c r="J325" s="218"/>
      <c r="K325" s="218"/>
      <c r="L325" s="223"/>
      <c r="M325" s="224"/>
      <c r="N325" s="225"/>
      <c r="O325" s="225"/>
      <c r="P325" s="225"/>
      <c r="Q325" s="225"/>
      <c r="R325" s="225"/>
      <c r="S325" s="225"/>
      <c r="T325" s="226"/>
      <c r="AT325" s="227" t="s">
        <v>220</v>
      </c>
      <c r="AU325" s="227" t="s">
        <v>87</v>
      </c>
      <c r="AV325" s="12" t="s">
        <v>87</v>
      </c>
      <c r="AW325" s="12" t="s">
        <v>41</v>
      </c>
      <c r="AX325" s="12" t="s">
        <v>78</v>
      </c>
      <c r="AY325" s="227" t="s">
        <v>210</v>
      </c>
    </row>
    <row r="326" spans="2:65" s="12" customFormat="1">
      <c r="B326" s="217"/>
      <c r="C326" s="218"/>
      <c r="D326" s="214" t="s">
        <v>220</v>
      </c>
      <c r="E326" s="219" t="s">
        <v>24</v>
      </c>
      <c r="F326" s="220" t="s">
        <v>594</v>
      </c>
      <c r="G326" s="218"/>
      <c r="H326" s="221">
        <v>19.137</v>
      </c>
      <c r="I326" s="222"/>
      <c r="J326" s="218"/>
      <c r="K326" s="218"/>
      <c r="L326" s="223"/>
      <c r="M326" s="224"/>
      <c r="N326" s="225"/>
      <c r="O326" s="225"/>
      <c r="P326" s="225"/>
      <c r="Q326" s="225"/>
      <c r="R326" s="225"/>
      <c r="S326" s="225"/>
      <c r="T326" s="226"/>
      <c r="AT326" s="227" t="s">
        <v>220</v>
      </c>
      <c r="AU326" s="227" t="s">
        <v>87</v>
      </c>
      <c r="AV326" s="12" t="s">
        <v>87</v>
      </c>
      <c r="AW326" s="12" t="s">
        <v>41</v>
      </c>
      <c r="AX326" s="12" t="s">
        <v>78</v>
      </c>
      <c r="AY326" s="227" t="s">
        <v>210</v>
      </c>
    </row>
    <row r="327" spans="2:65" s="12" customFormat="1">
      <c r="B327" s="217"/>
      <c r="C327" s="218"/>
      <c r="D327" s="214" t="s">
        <v>220</v>
      </c>
      <c r="E327" s="219" t="s">
        <v>24</v>
      </c>
      <c r="F327" s="220" t="s">
        <v>443</v>
      </c>
      <c r="G327" s="218"/>
      <c r="H327" s="221">
        <v>6.26</v>
      </c>
      <c r="I327" s="222"/>
      <c r="J327" s="218"/>
      <c r="K327" s="218"/>
      <c r="L327" s="223"/>
      <c r="M327" s="224"/>
      <c r="N327" s="225"/>
      <c r="O327" s="225"/>
      <c r="P327" s="225"/>
      <c r="Q327" s="225"/>
      <c r="R327" s="225"/>
      <c r="S327" s="225"/>
      <c r="T327" s="226"/>
      <c r="AT327" s="227" t="s">
        <v>220</v>
      </c>
      <c r="AU327" s="227" t="s">
        <v>87</v>
      </c>
      <c r="AV327" s="12" t="s">
        <v>87</v>
      </c>
      <c r="AW327" s="12" t="s">
        <v>41</v>
      </c>
      <c r="AX327" s="12" t="s">
        <v>78</v>
      </c>
      <c r="AY327" s="227" t="s">
        <v>210</v>
      </c>
    </row>
    <row r="328" spans="2:65" s="13" customFormat="1">
      <c r="B328" s="228"/>
      <c r="C328" s="229"/>
      <c r="D328" s="214" t="s">
        <v>220</v>
      </c>
      <c r="E328" s="230" t="s">
        <v>24</v>
      </c>
      <c r="F328" s="231" t="s">
        <v>235</v>
      </c>
      <c r="G328" s="229"/>
      <c r="H328" s="232">
        <v>280.76400000000001</v>
      </c>
      <c r="I328" s="233"/>
      <c r="J328" s="229"/>
      <c r="K328" s="229"/>
      <c r="L328" s="234"/>
      <c r="M328" s="235"/>
      <c r="N328" s="236"/>
      <c r="O328" s="236"/>
      <c r="P328" s="236"/>
      <c r="Q328" s="236"/>
      <c r="R328" s="236"/>
      <c r="S328" s="236"/>
      <c r="T328" s="237"/>
      <c r="AT328" s="238" t="s">
        <v>220</v>
      </c>
      <c r="AU328" s="238" t="s">
        <v>87</v>
      </c>
      <c r="AV328" s="13" t="s">
        <v>93</v>
      </c>
      <c r="AW328" s="13" t="s">
        <v>41</v>
      </c>
      <c r="AX328" s="13" t="s">
        <v>83</v>
      </c>
      <c r="AY328" s="238" t="s">
        <v>210</v>
      </c>
    </row>
    <row r="329" spans="2:65" s="1" customFormat="1" ht="25.5" customHeight="1">
      <c r="B329" s="42"/>
      <c r="C329" s="202" t="s">
        <v>595</v>
      </c>
      <c r="D329" s="202" t="s">
        <v>212</v>
      </c>
      <c r="E329" s="203" t="s">
        <v>596</v>
      </c>
      <c r="F329" s="204" t="s">
        <v>597</v>
      </c>
      <c r="G329" s="205" t="s">
        <v>224</v>
      </c>
      <c r="H329" s="206">
        <v>20.701000000000001</v>
      </c>
      <c r="I329" s="207">
        <v>3240</v>
      </c>
      <c r="J329" s="208">
        <f>ROUND(I329*H329,2)</f>
        <v>67071.240000000005</v>
      </c>
      <c r="K329" s="204" t="s">
        <v>216</v>
      </c>
      <c r="L329" s="62"/>
      <c r="M329" s="209" t="s">
        <v>24</v>
      </c>
      <c r="N329" s="210" t="s">
        <v>50</v>
      </c>
      <c r="O329" s="43"/>
      <c r="P329" s="211">
        <f>O329*H329</f>
        <v>0</v>
      </c>
      <c r="Q329" s="211">
        <v>2.2563399999999998</v>
      </c>
      <c r="R329" s="211">
        <f>Q329*H329</f>
        <v>46.708494339999994</v>
      </c>
      <c r="S329" s="211">
        <v>0</v>
      </c>
      <c r="T329" s="212">
        <f>S329*H329</f>
        <v>0</v>
      </c>
      <c r="AR329" s="25" t="s">
        <v>93</v>
      </c>
      <c r="AT329" s="25" t="s">
        <v>212</v>
      </c>
      <c r="AU329" s="25" t="s">
        <v>87</v>
      </c>
      <c r="AY329" s="25" t="s">
        <v>210</v>
      </c>
      <c r="BE329" s="213">
        <f>IF(N329="základní",J329,0)</f>
        <v>0</v>
      </c>
      <c r="BF329" s="213">
        <f>IF(N329="snížená",J329,0)</f>
        <v>67071.240000000005</v>
      </c>
      <c r="BG329" s="213">
        <f>IF(N329="zákl. přenesená",J329,0)</f>
        <v>0</v>
      </c>
      <c r="BH329" s="213">
        <f>IF(N329="sníž. přenesená",J329,0)</f>
        <v>0</v>
      </c>
      <c r="BI329" s="213">
        <f>IF(N329="nulová",J329,0)</f>
        <v>0</v>
      </c>
      <c r="BJ329" s="25" t="s">
        <v>87</v>
      </c>
      <c r="BK329" s="213">
        <f>ROUND(I329*H329,2)</f>
        <v>67071.240000000005</v>
      </c>
      <c r="BL329" s="25" t="s">
        <v>93</v>
      </c>
      <c r="BM329" s="25" t="s">
        <v>598</v>
      </c>
    </row>
    <row r="330" spans="2:65" s="1" customFormat="1" ht="175.5">
      <c r="B330" s="42"/>
      <c r="C330" s="64"/>
      <c r="D330" s="214" t="s">
        <v>218</v>
      </c>
      <c r="E330" s="64"/>
      <c r="F330" s="215" t="s">
        <v>599</v>
      </c>
      <c r="G330" s="64"/>
      <c r="H330" s="64"/>
      <c r="I330" s="173"/>
      <c r="J330" s="64"/>
      <c r="K330" s="64"/>
      <c r="L330" s="62"/>
      <c r="M330" s="216"/>
      <c r="N330" s="43"/>
      <c r="O330" s="43"/>
      <c r="P330" s="43"/>
      <c r="Q330" s="43"/>
      <c r="R330" s="43"/>
      <c r="S330" s="43"/>
      <c r="T330" s="79"/>
      <c r="AT330" s="25" t="s">
        <v>218</v>
      </c>
      <c r="AU330" s="25" t="s">
        <v>87</v>
      </c>
    </row>
    <row r="331" spans="2:65" s="12" customFormat="1">
      <c r="B331" s="217"/>
      <c r="C331" s="218"/>
      <c r="D331" s="214" t="s">
        <v>220</v>
      </c>
      <c r="E331" s="219" t="s">
        <v>24</v>
      </c>
      <c r="F331" s="220" t="s">
        <v>600</v>
      </c>
      <c r="G331" s="218"/>
      <c r="H331" s="221">
        <v>12.241</v>
      </c>
      <c r="I331" s="222"/>
      <c r="J331" s="218"/>
      <c r="K331" s="218"/>
      <c r="L331" s="223"/>
      <c r="M331" s="224"/>
      <c r="N331" s="225"/>
      <c r="O331" s="225"/>
      <c r="P331" s="225"/>
      <c r="Q331" s="225"/>
      <c r="R331" s="225"/>
      <c r="S331" s="225"/>
      <c r="T331" s="226"/>
      <c r="AT331" s="227" t="s">
        <v>220</v>
      </c>
      <c r="AU331" s="227" t="s">
        <v>87</v>
      </c>
      <c r="AV331" s="12" t="s">
        <v>87</v>
      </c>
      <c r="AW331" s="12" t="s">
        <v>41</v>
      </c>
      <c r="AX331" s="12" t="s">
        <v>78</v>
      </c>
      <c r="AY331" s="227" t="s">
        <v>210</v>
      </c>
    </row>
    <row r="332" spans="2:65" s="12" customFormat="1">
      <c r="B332" s="217"/>
      <c r="C332" s="218"/>
      <c r="D332" s="214" t="s">
        <v>220</v>
      </c>
      <c r="E332" s="219" t="s">
        <v>24</v>
      </c>
      <c r="F332" s="220" t="s">
        <v>601</v>
      </c>
      <c r="G332" s="218"/>
      <c r="H332" s="221">
        <v>8.4600000000000009</v>
      </c>
      <c r="I332" s="222"/>
      <c r="J332" s="218"/>
      <c r="K332" s="218"/>
      <c r="L332" s="223"/>
      <c r="M332" s="224"/>
      <c r="N332" s="225"/>
      <c r="O332" s="225"/>
      <c r="P332" s="225"/>
      <c r="Q332" s="225"/>
      <c r="R332" s="225"/>
      <c r="S332" s="225"/>
      <c r="T332" s="226"/>
      <c r="AT332" s="227" t="s">
        <v>220</v>
      </c>
      <c r="AU332" s="227" t="s">
        <v>87</v>
      </c>
      <c r="AV332" s="12" t="s">
        <v>87</v>
      </c>
      <c r="AW332" s="12" t="s">
        <v>41</v>
      </c>
      <c r="AX332" s="12" t="s">
        <v>78</v>
      </c>
      <c r="AY332" s="227" t="s">
        <v>210</v>
      </c>
    </row>
    <row r="333" spans="2:65" s="13" customFormat="1">
      <c r="B333" s="228"/>
      <c r="C333" s="229"/>
      <c r="D333" s="214" t="s">
        <v>220</v>
      </c>
      <c r="E333" s="230" t="s">
        <v>24</v>
      </c>
      <c r="F333" s="231" t="s">
        <v>235</v>
      </c>
      <c r="G333" s="229"/>
      <c r="H333" s="232">
        <v>20.701000000000001</v>
      </c>
      <c r="I333" s="233"/>
      <c r="J333" s="229"/>
      <c r="K333" s="229"/>
      <c r="L333" s="234"/>
      <c r="M333" s="235"/>
      <c r="N333" s="236"/>
      <c r="O333" s="236"/>
      <c r="P333" s="236"/>
      <c r="Q333" s="236"/>
      <c r="R333" s="236"/>
      <c r="S333" s="236"/>
      <c r="T333" s="237"/>
      <c r="AT333" s="238" t="s">
        <v>220</v>
      </c>
      <c r="AU333" s="238" t="s">
        <v>87</v>
      </c>
      <c r="AV333" s="13" t="s">
        <v>93</v>
      </c>
      <c r="AW333" s="13" t="s">
        <v>41</v>
      </c>
      <c r="AX333" s="13" t="s">
        <v>83</v>
      </c>
      <c r="AY333" s="238" t="s">
        <v>210</v>
      </c>
    </row>
    <row r="334" spans="2:65" s="1" customFormat="1" ht="25.5" customHeight="1">
      <c r="B334" s="42"/>
      <c r="C334" s="202" t="s">
        <v>602</v>
      </c>
      <c r="D334" s="202" t="s">
        <v>212</v>
      </c>
      <c r="E334" s="203" t="s">
        <v>603</v>
      </c>
      <c r="F334" s="204" t="s">
        <v>604</v>
      </c>
      <c r="G334" s="205" t="s">
        <v>224</v>
      </c>
      <c r="H334" s="206">
        <v>0.37</v>
      </c>
      <c r="I334" s="207">
        <v>3370</v>
      </c>
      <c r="J334" s="208">
        <f>ROUND(I334*H334,2)</f>
        <v>1246.9000000000001</v>
      </c>
      <c r="K334" s="204" t="s">
        <v>216</v>
      </c>
      <c r="L334" s="62"/>
      <c r="M334" s="209" t="s">
        <v>24</v>
      </c>
      <c r="N334" s="210" t="s">
        <v>50</v>
      </c>
      <c r="O334" s="43"/>
      <c r="P334" s="211">
        <f>O334*H334</f>
        <v>0</v>
      </c>
      <c r="Q334" s="211">
        <v>2.2563399999999998</v>
      </c>
      <c r="R334" s="211">
        <f>Q334*H334</f>
        <v>0.83484579999999986</v>
      </c>
      <c r="S334" s="211">
        <v>0</v>
      </c>
      <c r="T334" s="212">
        <f>S334*H334</f>
        <v>0</v>
      </c>
      <c r="AR334" s="25" t="s">
        <v>93</v>
      </c>
      <c r="AT334" s="25" t="s">
        <v>212</v>
      </c>
      <c r="AU334" s="25" t="s">
        <v>87</v>
      </c>
      <c r="AY334" s="25" t="s">
        <v>210</v>
      </c>
      <c r="BE334" s="213">
        <f>IF(N334="základní",J334,0)</f>
        <v>0</v>
      </c>
      <c r="BF334" s="213">
        <f>IF(N334="snížená",J334,0)</f>
        <v>1246.9000000000001</v>
      </c>
      <c r="BG334" s="213">
        <f>IF(N334="zákl. přenesená",J334,0)</f>
        <v>0</v>
      </c>
      <c r="BH334" s="213">
        <f>IF(N334="sníž. přenesená",J334,0)</f>
        <v>0</v>
      </c>
      <c r="BI334" s="213">
        <f>IF(N334="nulová",J334,0)</f>
        <v>0</v>
      </c>
      <c r="BJ334" s="25" t="s">
        <v>87</v>
      </c>
      <c r="BK334" s="213">
        <f>ROUND(I334*H334,2)</f>
        <v>1246.9000000000001</v>
      </c>
      <c r="BL334" s="25" t="s">
        <v>93</v>
      </c>
      <c r="BM334" s="25" t="s">
        <v>605</v>
      </c>
    </row>
    <row r="335" spans="2:65" s="1" customFormat="1" ht="175.5">
      <c r="B335" s="42"/>
      <c r="C335" s="64"/>
      <c r="D335" s="214" t="s">
        <v>218</v>
      </c>
      <c r="E335" s="64"/>
      <c r="F335" s="215" t="s">
        <v>599</v>
      </c>
      <c r="G335" s="64"/>
      <c r="H335" s="64"/>
      <c r="I335" s="173"/>
      <c r="J335" s="64"/>
      <c r="K335" s="64"/>
      <c r="L335" s="62"/>
      <c r="M335" s="216"/>
      <c r="N335" s="43"/>
      <c r="O335" s="43"/>
      <c r="P335" s="43"/>
      <c r="Q335" s="43"/>
      <c r="R335" s="43"/>
      <c r="S335" s="43"/>
      <c r="T335" s="79"/>
      <c r="AT335" s="25" t="s">
        <v>218</v>
      </c>
      <c r="AU335" s="25" t="s">
        <v>87</v>
      </c>
    </row>
    <row r="336" spans="2:65" s="12" customFormat="1">
      <c r="B336" s="217"/>
      <c r="C336" s="218"/>
      <c r="D336" s="214" t="s">
        <v>220</v>
      </c>
      <c r="E336" s="219" t="s">
        <v>24</v>
      </c>
      <c r="F336" s="220" t="s">
        <v>606</v>
      </c>
      <c r="G336" s="218"/>
      <c r="H336" s="221">
        <v>0.37</v>
      </c>
      <c r="I336" s="222"/>
      <c r="J336" s="218"/>
      <c r="K336" s="218"/>
      <c r="L336" s="223"/>
      <c r="M336" s="224"/>
      <c r="N336" s="225"/>
      <c r="O336" s="225"/>
      <c r="P336" s="225"/>
      <c r="Q336" s="225"/>
      <c r="R336" s="225"/>
      <c r="S336" s="225"/>
      <c r="T336" s="226"/>
      <c r="AT336" s="227" t="s">
        <v>220</v>
      </c>
      <c r="AU336" s="227" t="s">
        <v>87</v>
      </c>
      <c r="AV336" s="12" t="s">
        <v>87</v>
      </c>
      <c r="AW336" s="12" t="s">
        <v>41</v>
      </c>
      <c r="AX336" s="12" t="s">
        <v>83</v>
      </c>
      <c r="AY336" s="227" t="s">
        <v>210</v>
      </c>
    </row>
    <row r="337" spans="2:65" s="1" customFormat="1" ht="25.5" customHeight="1">
      <c r="B337" s="42"/>
      <c r="C337" s="202" t="s">
        <v>607</v>
      </c>
      <c r="D337" s="202" t="s">
        <v>212</v>
      </c>
      <c r="E337" s="203" t="s">
        <v>608</v>
      </c>
      <c r="F337" s="204" t="s">
        <v>609</v>
      </c>
      <c r="G337" s="205" t="s">
        <v>224</v>
      </c>
      <c r="H337" s="206">
        <v>8.1000000000000003E-2</v>
      </c>
      <c r="I337" s="207">
        <v>3180</v>
      </c>
      <c r="J337" s="208">
        <f>ROUND(I337*H337,2)</f>
        <v>257.58</v>
      </c>
      <c r="K337" s="204" t="s">
        <v>216</v>
      </c>
      <c r="L337" s="62"/>
      <c r="M337" s="209" t="s">
        <v>24</v>
      </c>
      <c r="N337" s="210" t="s">
        <v>50</v>
      </c>
      <c r="O337" s="43"/>
      <c r="P337" s="211">
        <f>O337*H337</f>
        <v>0</v>
      </c>
      <c r="Q337" s="211">
        <v>2.2563399999999998</v>
      </c>
      <c r="R337" s="211">
        <f>Q337*H337</f>
        <v>0.18276354</v>
      </c>
      <c r="S337" s="211">
        <v>0</v>
      </c>
      <c r="T337" s="212">
        <f>S337*H337</f>
        <v>0</v>
      </c>
      <c r="AR337" s="25" t="s">
        <v>93</v>
      </c>
      <c r="AT337" s="25" t="s">
        <v>212</v>
      </c>
      <c r="AU337" s="25" t="s">
        <v>87</v>
      </c>
      <c r="AY337" s="25" t="s">
        <v>210</v>
      </c>
      <c r="BE337" s="213">
        <f>IF(N337="základní",J337,0)</f>
        <v>0</v>
      </c>
      <c r="BF337" s="213">
        <f>IF(N337="snížená",J337,0)</f>
        <v>257.58</v>
      </c>
      <c r="BG337" s="213">
        <f>IF(N337="zákl. přenesená",J337,0)</f>
        <v>0</v>
      </c>
      <c r="BH337" s="213">
        <f>IF(N337="sníž. přenesená",J337,0)</f>
        <v>0</v>
      </c>
      <c r="BI337" s="213">
        <f>IF(N337="nulová",J337,0)</f>
        <v>0</v>
      </c>
      <c r="BJ337" s="25" t="s">
        <v>87</v>
      </c>
      <c r="BK337" s="213">
        <f>ROUND(I337*H337,2)</f>
        <v>257.58</v>
      </c>
      <c r="BL337" s="25" t="s">
        <v>93</v>
      </c>
      <c r="BM337" s="25" t="s">
        <v>610</v>
      </c>
    </row>
    <row r="338" spans="2:65" s="1" customFormat="1" ht="175.5">
      <c r="B338" s="42"/>
      <c r="C338" s="64"/>
      <c r="D338" s="214" t="s">
        <v>218</v>
      </c>
      <c r="E338" s="64"/>
      <c r="F338" s="215" t="s">
        <v>599</v>
      </c>
      <c r="G338" s="64"/>
      <c r="H338" s="64"/>
      <c r="I338" s="173"/>
      <c r="J338" s="64"/>
      <c r="K338" s="64"/>
      <c r="L338" s="62"/>
      <c r="M338" s="216"/>
      <c r="N338" s="43"/>
      <c r="O338" s="43"/>
      <c r="P338" s="43"/>
      <c r="Q338" s="43"/>
      <c r="R338" s="43"/>
      <c r="S338" s="43"/>
      <c r="T338" s="79"/>
      <c r="AT338" s="25" t="s">
        <v>218</v>
      </c>
      <c r="AU338" s="25" t="s">
        <v>87</v>
      </c>
    </row>
    <row r="339" spans="2:65" s="12" customFormat="1">
      <c r="B339" s="217"/>
      <c r="C339" s="218"/>
      <c r="D339" s="214" t="s">
        <v>220</v>
      </c>
      <c r="E339" s="219" t="s">
        <v>24</v>
      </c>
      <c r="F339" s="220" t="s">
        <v>611</v>
      </c>
      <c r="G339" s="218"/>
      <c r="H339" s="221">
        <v>8.1000000000000003E-2</v>
      </c>
      <c r="I339" s="222"/>
      <c r="J339" s="218"/>
      <c r="K339" s="218"/>
      <c r="L339" s="223"/>
      <c r="M339" s="224"/>
      <c r="N339" s="225"/>
      <c r="O339" s="225"/>
      <c r="P339" s="225"/>
      <c r="Q339" s="225"/>
      <c r="R339" s="225"/>
      <c r="S339" s="225"/>
      <c r="T339" s="226"/>
      <c r="AT339" s="227" t="s">
        <v>220</v>
      </c>
      <c r="AU339" s="227" t="s">
        <v>87</v>
      </c>
      <c r="AV339" s="12" t="s">
        <v>87</v>
      </c>
      <c r="AW339" s="12" t="s">
        <v>41</v>
      </c>
      <c r="AX339" s="12" t="s">
        <v>83</v>
      </c>
      <c r="AY339" s="227" t="s">
        <v>210</v>
      </c>
    </row>
    <row r="340" spans="2:65" s="1" customFormat="1" ht="38.25" customHeight="1">
      <c r="B340" s="42"/>
      <c r="C340" s="202" t="s">
        <v>612</v>
      </c>
      <c r="D340" s="202" t="s">
        <v>212</v>
      </c>
      <c r="E340" s="203" t="s">
        <v>613</v>
      </c>
      <c r="F340" s="204" t="s">
        <v>614</v>
      </c>
      <c r="G340" s="205" t="s">
        <v>224</v>
      </c>
      <c r="H340" s="206">
        <v>12.241</v>
      </c>
      <c r="I340" s="207">
        <v>244</v>
      </c>
      <c r="J340" s="208">
        <f>ROUND(I340*H340,2)</f>
        <v>2986.8</v>
      </c>
      <c r="K340" s="204" t="s">
        <v>216</v>
      </c>
      <c r="L340" s="62"/>
      <c r="M340" s="209" t="s">
        <v>24</v>
      </c>
      <c r="N340" s="210" t="s">
        <v>50</v>
      </c>
      <c r="O340" s="43"/>
      <c r="P340" s="211">
        <f>O340*H340</f>
        <v>0</v>
      </c>
      <c r="Q340" s="211">
        <v>0</v>
      </c>
      <c r="R340" s="211">
        <f>Q340*H340</f>
        <v>0</v>
      </c>
      <c r="S340" s="211">
        <v>0</v>
      </c>
      <c r="T340" s="212">
        <f>S340*H340</f>
        <v>0</v>
      </c>
      <c r="AR340" s="25" t="s">
        <v>93</v>
      </c>
      <c r="AT340" s="25" t="s">
        <v>212</v>
      </c>
      <c r="AU340" s="25" t="s">
        <v>87</v>
      </c>
      <c r="AY340" s="25" t="s">
        <v>210</v>
      </c>
      <c r="BE340" s="213">
        <f>IF(N340="základní",J340,0)</f>
        <v>0</v>
      </c>
      <c r="BF340" s="213">
        <f>IF(N340="snížená",J340,0)</f>
        <v>2986.8</v>
      </c>
      <c r="BG340" s="213">
        <f>IF(N340="zákl. přenesená",J340,0)</f>
        <v>0</v>
      </c>
      <c r="BH340" s="213">
        <f>IF(N340="sníž. přenesená",J340,0)</f>
        <v>0</v>
      </c>
      <c r="BI340" s="213">
        <f>IF(N340="nulová",J340,0)</f>
        <v>0</v>
      </c>
      <c r="BJ340" s="25" t="s">
        <v>87</v>
      </c>
      <c r="BK340" s="213">
        <f>ROUND(I340*H340,2)</f>
        <v>2986.8</v>
      </c>
      <c r="BL340" s="25" t="s">
        <v>93</v>
      </c>
      <c r="BM340" s="25" t="s">
        <v>615</v>
      </c>
    </row>
    <row r="341" spans="2:65" s="1" customFormat="1" ht="81">
      <c r="B341" s="42"/>
      <c r="C341" s="64"/>
      <c r="D341" s="214" t="s">
        <v>218</v>
      </c>
      <c r="E341" s="64"/>
      <c r="F341" s="215" t="s">
        <v>616</v>
      </c>
      <c r="G341" s="64"/>
      <c r="H341" s="64"/>
      <c r="I341" s="173"/>
      <c r="J341" s="64"/>
      <c r="K341" s="64"/>
      <c r="L341" s="62"/>
      <c r="M341" s="216"/>
      <c r="N341" s="43"/>
      <c r="O341" s="43"/>
      <c r="P341" s="43"/>
      <c r="Q341" s="43"/>
      <c r="R341" s="43"/>
      <c r="S341" s="43"/>
      <c r="T341" s="79"/>
      <c r="AT341" s="25" t="s">
        <v>218</v>
      </c>
      <c r="AU341" s="25" t="s">
        <v>87</v>
      </c>
    </row>
    <row r="342" spans="2:65" s="12" customFormat="1">
      <c r="B342" s="217"/>
      <c r="C342" s="218"/>
      <c r="D342" s="214" t="s">
        <v>220</v>
      </c>
      <c r="E342" s="219" t="s">
        <v>24</v>
      </c>
      <c r="F342" s="220" t="s">
        <v>600</v>
      </c>
      <c r="G342" s="218"/>
      <c r="H342" s="221">
        <v>12.241</v>
      </c>
      <c r="I342" s="222"/>
      <c r="J342" s="218"/>
      <c r="K342" s="218"/>
      <c r="L342" s="223"/>
      <c r="M342" s="224"/>
      <c r="N342" s="225"/>
      <c r="O342" s="225"/>
      <c r="P342" s="225"/>
      <c r="Q342" s="225"/>
      <c r="R342" s="225"/>
      <c r="S342" s="225"/>
      <c r="T342" s="226"/>
      <c r="AT342" s="227" t="s">
        <v>220</v>
      </c>
      <c r="AU342" s="227" t="s">
        <v>87</v>
      </c>
      <c r="AV342" s="12" t="s">
        <v>87</v>
      </c>
      <c r="AW342" s="12" t="s">
        <v>41</v>
      </c>
      <c r="AX342" s="12" t="s">
        <v>83</v>
      </c>
      <c r="AY342" s="227" t="s">
        <v>210</v>
      </c>
    </row>
    <row r="343" spans="2:65" s="1" customFormat="1" ht="16.5" customHeight="1">
      <c r="B343" s="42"/>
      <c r="C343" s="202" t="s">
        <v>617</v>
      </c>
      <c r="D343" s="202" t="s">
        <v>212</v>
      </c>
      <c r="E343" s="203" t="s">
        <v>618</v>
      </c>
      <c r="F343" s="204" t="s">
        <v>619</v>
      </c>
      <c r="G343" s="205" t="s">
        <v>248</v>
      </c>
      <c r="H343" s="206">
        <v>0.68899999999999995</v>
      </c>
      <c r="I343" s="207">
        <v>31400</v>
      </c>
      <c r="J343" s="208">
        <f>ROUND(I343*H343,2)</f>
        <v>21634.6</v>
      </c>
      <c r="K343" s="204" t="s">
        <v>216</v>
      </c>
      <c r="L343" s="62"/>
      <c r="M343" s="209" t="s">
        <v>24</v>
      </c>
      <c r="N343" s="210" t="s">
        <v>50</v>
      </c>
      <c r="O343" s="43"/>
      <c r="P343" s="211">
        <f>O343*H343</f>
        <v>0</v>
      </c>
      <c r="Q343" s="211">
        <v>1.0530600000000001</v>
      </c>
      <c r="R343" s="211">
        <f>Q343*H343</f>
        <v>0.72555833999999997</v>
      </c>
      <c r="S343" s="211">
        <v>0</v>
      </c>
      <c r="T343" s="212">
        <f>S343*H343</f>
        <v>0</v>
      </c>
      <c r="AR343" s="25" t="s">
        <v>93</v>
      </c>
      <c r="AT343" s="25" t="s">
        <v>212</v>
      </c>
      <c r="AU343" s="25" t="s">
        <v>87</v>
      </c>
      <c r="AY343" s="25" t="s">
        <v>210</v>
      </c>
      <c r="BE343" s="213">
        <f>IF(N343="základní",J343,0)</f>
        <v>0</v>
      </c>
      <c r="BF343" s="213">
        <f>IF(N343="snížená",J343,0)</f>
        <v>21634.6</v>
      </c>
      <c r="BG343" s="213">
        <f>IF(N343="zákl. přenesená",J343,0)</f>
        <v>0</v>
      </c>
      <c r="BH343" s="213">
        <f>IF(N343="sníž. přenesená",J343,0)</f>
        <v>0</v>
      </c>
      <c r="BI343" s="213">
        <f>IF(N343="nulová",J343,0)</f>
        <v>0</v>
      </c>
      <c r="BJ343" s="25" t="s">
        <v>87</v>
      </c>
      <c r="BK343" s="213">
        <f>ROUND(I343*H343,2)</f>
        <v>21634.6</v>
      </c>
      <c r="BL343" s="25" t="s">
        <v>93</v>
      </c>
      <c r="BM343" s="25" t="s">
        <v>620</v>
      </c>
    </row>
    <row r="344" spans="2:65" s="12" customFormat="1">
      <c r="B344" s="217"/>
      <c r="C344" s="218"/>
      <c r="D344" s="214" t="s">
        <v>220</v>
      </c>
      <c r="E344" s="219" t="s">
        <v>24</v>
      </c>
      <c r="F344" s="220" t="s">
        <v>621</v>
      </c>
      <c r="G344" s="218"/>
      <c r="H344" s="221">
        <v>0.68899999999999995</v>
      </c>
      <c r="I344" s="222"/>
      <c r="J344" s="218"/>
      <c r="K344" s="218"/>
      <c r="L344" s="223"/>
      <c r="M344" s="224"/>
      <c r="N344" s="225"/>
      <c r="O344" s="225"/>
      <c r="P344" s="225"/>
      <c r="Q344" s="225"/>
      <c r="R344" s="225"/>
      <c r="S344" s="225"/>
      <c r="T344" s="226"/>
      <c r="AT344" s="227" t="s">
        <v>220</v>
      </c>
      <c r="AU344" s="227" t="s">
        <v>87</v>
      </c>
      <c r="AV344" s="12" t="s">
        <v>87</v>
      </c>
      <c r="AW344" s="12" t="s">
        <v>41</v>
      </c>
      <c r="AX344" s="12" t="s">
        <v>83</v>
      </c>
      <c r="AY344" s="227" t="s">
        <v>210</v>
      </c>
    </row>
    <row r="345" spans="2:65" s="1" customFormat="1" ht="25.5" customHeight="1">
      <c r="B345" s="42"/>
      <c r="C345" s="202" t="s">
        <v>622</v>
      </c>
      <c r="D345" s="202" t="s">
        <v>212</v>
      </c>
      <c r="E345" s="203" t="s">
        <v>623</v>
      </c>
      <c r="F345" s="204" t="s">
        <v>624</v>
      </c>
      <c r="G345" s="205" t="s">
        <v>215</v>
      </c>
      <c r="H345" s="206">
        <v>15.44</v>
      </c>
      <c r="I345" s="207">
        <v>244</v>
      </c>
      <c r="J345" s="208">
        <f>ROUND(I345*H345,2)</f>
        <v>3767.36</v>
      </c>
      <c r="K345" s="204" t="s">
        <v>216</v>
      </c>
      <c r="L345" s="62"/>
      <c r="M345" s="209" t="s">
        <v>24</v>
      </c>
      <c r="N345" s="210" t="s">
        <v>50</v>
      </c>
      <c r="O345" s="43"/>
      <c r="P345" s="211">
        <f>O345*H345</f>
        <v>0</v>
      </c>
      <c r="Q345" s="211">
        <v>4.2000000000000003E-2</v>
      </c>
      <c r="R345" s="211">
        <f>Q345*H345</f>
        <v>0.64848000000000006</v>
      </c>
      <c r="S345" s="211">
        <v>0</v>
      </c>
      <c r="T345" s="212">
        <f>S345*H345</f>
        <v>0</v>
      </c>
      <c r="AR345" s="25" t="s">
        <v>93</v>
      </c>
      <c r="AT345" s="25" t="s">
        <v>212</v>
      </c>
      <c r="AU345" s="25" t="s">
        <v>87</v>
      </c>
      <c r="AY345" s="25" t="s">
        <v>210</v>
      </c>
      <c r="BE345" s="213">
        <f>IF(N345="základní",J345,0)</f>
        <v>0</v>
      </c>
      <c r="BF345" s="213">
        <f>IF(N345="snížená",J345,0)</f>
        <v>3767.36</v>
      </c>
      <c r="BG345" s="213">
        <f>IF(N345="zákl. přenesená",J345,0)</f>
        <v>0</v>
      </c>
      <c r="BH345" s="213">
        <f>IF(N345="sníž. přenesená",J345,0)</f>
        <v>0</v>
      </c>
      <c r="BI345" s="213">
        <f>IF(N345="nulová",J345,0)</f>
        <v>0</v>
      </c>
      <c r="BJ345" s="25" t="s">
        <v>87</v>
      </c>
      <c r="BK345" s="213">
        <f>ROUND(I345*H345,2)</f>
        <v>3767.36</v>
      </c>
      <c r="BL345" s="25" t="s">
        <v>93</v>
      </c>
      <c r="BM345" s="25" t="s">
        <v>625</v>
      </c>
    </row>
    <row r="346" spans="2:65" s="1" customFormat="1" ht="135">
      <c r="B346" s="42"/>
      <c r="C346" s="64"/>
      <c r="D346" s="214" t="s">
        <v>218</v>
      </c>
      <c r="E346" s="64"/>
      <c r="F346" s="215" t="s">
        <v>626</v>
      </c>
      <c r="G346" s="64"/>
      <c r="H346" s="64"/>
      <c r="I346" s="173"/>
      <c r="J346" s="64"/>
      <c r="K346" s="64"/>
      <c r="L346" s="62"/>
      <c r="M346" s="216"/>
      <c r="N346" s="43"/>
      <c r="O346" s="43"/>
      <c r="P346" s="43"/>
      <c r="Q346" s="43"/>
      <c r="R346" s="43"/>
      <c r="S346" s="43"/>
      <c r="T346" s="79"/>
      <c r="AT346" s="25" t="s">
        <v>218</v>
      </c>
      <c r="AU346" s="25" t="s">
        <v>87</v>
      </c>
    </row>
    <row r="347" spans="2:65" s="12" customFormat="1">
      <c r="B347" s="217"/>
      <c r="C347" s="218"/>
      <c r="D347" s="214" t="s">
        <v>220</v>
      </c>
      <c r="E347" s="219" t="s">
        <v>24</v>
      </c>
      <c r="F347" s="220" t="s">
        <v>627</v>
      </c>
      <c r="G347" s="218"/>
      <c r="H347" s="221">
        <v>15.44</v>
      </c>
      <c r="I347" s="222"/>
      <c r="J347" s="218"/>
      <c r="K347" s="218"/>
      <c r="L347" s="223"/>
      <c r="M347" s="224"/>
      <c r="N347" s="225"/>
      <c r="O347" s="225"/>
      <c r="P347" s="225"/>
      <c r="Q347" s="225"/>
      <c r="R347" s="225"/>
      <c r="S347" s="225"/>
      <c r="T347" s="226"/>
      <c r="AT347" s="227" t="s">
        <v>220</v>
      </c>
      <c r="AU347" s="227" t="s">
        <v>87</v>
      </c>
      <c r="AV347" s="12" t="s">
        <v>87</v>
      </c>
      <c r="AW347" s="12" t="s">
        <v>41</v>
      </c>
      <c r="AX347" s="12" t="s">
        <v>83</v>
      </c>
      <c r="AY347" s="227" t="s">
        <v>210</v>
      </c>
    </row>
    <row r="348" spans="2:65" s="1" customFormat="1" ht="38.25" customHeight="1">
      <c r="B348" s="42"/>
      <c r="C348" s="202" t="s">
        <v>628</v>
      </c>
      <c r="D348" s="202" t="s">
        <v>212</v>
      </c>
      <c r="E348" s="203" t="s">
        <v>629</v>
      </c>
      <c r="F348" s="204" t="s">
        <v>630</v>
      </c>
      <c r="G348" s="205" t="s">
        <v>215</v>
      </c>
      <c r="H348" s="206">
        <v>2.4</v>
      </c>
      <c r="I348" s="207">
        <v>149</v>
      </c>
      <c r="J348" s="208">
        <f>ROUND(I348*H348,2)</f>
        <v>357.6</v>
      </c>
      <c r="K348" s="204" t="s">
        <v>216</v>
      </c>
      <c r="L348" s="62"/>
      <c r="M348" s="209" t="s">
        <v>24</v>
      </c>
      <c r="N348" s="210" t="s">
        <v>50</v>
      </c>
      <c r="O348" s="43"/>
      <c r="P348" s="211">
        <f>O348*H348</f>
        <v>0</v>
      </c>
      <c r="Q348" s="211">
        <v>2.6339999999999999E-2</v>
      </c>
      <c r="R348" s="211">
        <f>Q348*H348</f>
        <v>6.3215999999999994E-2</v>
      </c>
      <c r="S348" s="211">
        <v>0</v>
      </c>
      <c r="T348" s="212">
        <f>S348*H348</f>
        <v>0</v>
      </c>
      <c r="AR348" s="25" t="s">
        <v>93</v>
      </c>
      <c r="AT348" s="25" t="s">
        <v>212</v>
      </c>
      <c r="AU348" s="25" t="s">
        <v>87</v>
      </c>
      <c r="AY348" s="25" t="s">
        <v>210</v>
      </c>
      <c r="BE348" s="213">
        <f>IF(N348="základní",J348,0)</f>
        <v>0</v>
      </c>
      <c r="BF348" s="213">
        <f>IF(N348="snížená",J348,0)</f>
        <v>357.6</v>
      </c>
      <c r="BG348" s="213">
        <f>IF(N348="zákl. přenesená",J348,0)</f>
        <v>0</v>
      </c>
      <c r="BH348" s="213">
        <f>IF(N348="sníž. přenesená",J348,0)</f>
        <v>0</v>
      </c>
      <c r="BI348" s="213">
        <f>IF(N348="nulová",J348,0)</f>
        <v>0</v>
      </c>
      <c r="BJ348" s="25" t="s">
        <v>87</v>
      </c>
      <c r="BK348" s="213">
        <f>ROUND(I348*H348,2)</f>
        <v>357.6</v>
      </c>
      <c r="BL348" s="25" t="s">
        <v>93</v>
      </c>
      <c r="BM348" s="25" t="s">
        <v>631</v>
      </c>
    </row>
    <row r="349" spans="2:65" s="12" customFormat="1">
      <c r="B349" s="217"/>
      <c r="C349" s="218"/>
      <c r="D349" s="214" t="s">
        <v>220</v>
      </c>
      <c r="E349" s="219" t="s">
        <v>24</v>
      </c>
      <c r="F349" s="220" t="s">
        <v>632</v>
      </c>
      <c r="G349" s="218"/>
      <c r="H349" s="221">
        <v>2.4</v>
      </c>
      <c r="I349" s="222"/>
      <c r="J349" s="218"/>
      <c r="K349" s="218"/>
      <c r="L349" s="223"/>
      <c r="M349" s="224"/>
      <c r="N349" s="225"/>
      <c r="O349" s="225"/>
      <c r="P349" s="225"/>
      <c r="Q349" s="225"/>
      <c r="R349" s="225"/>
      <c r="S349" s="225"/>
      <c r="T349" s="226"/>
      <c r="AT349" s="227" t="s">
        <v>220</v>
      </c>
      <c r="AU349" s="227" t="s">
        <v>87</v>
      </c>
      <c r="AV349" s="12" t="s">
        <v>87</v>
      </c>
      <c r="AW349" s="12" t="s">
        <v>41</v>
      </c>
      <c r="AX349" s="12" t="s">
        <v>83</v>
      </c>
      <c r="AY349" s="227" t="s">
        <v>210</v>
      </c>
    </row>
    <row r="350" spans="2:65" s="1" customFormat="1" ht="16.5" customHeight="1">
      <c r="B350" s="42"/>
      <c r="C350" s="202" t="s">
        <v>633</v>
      </c>
      <c r="D350" s="202" t="s">
        <v>212</v>
      </c>
      <c r="E350" s="203" t="s">
        <v>634</v>
      </c>
      <c r="F350" s="204" t="s">
        <v>635</v>
      </c>
      <c r="G350" s="205" t="s">
        <v>215</v>
      </c>
      <c r="H350" s="206">
        <v>6.26</v>
      </c>
      <c r="I350" s="207">
        <v>620</v>
      </c>
      <c r="J350" s="208">
        <f>ROUND(I350*H350,2)</f>
        <v>3881.2</v>
      </c>
      <c r="K350" s="204" t="s">
        <v>24</v>
      </c>
      <c r="L350" s="62"/>
      <c r="M350" s="209" t="s">
        <v>24</v>
      </c>
      <c r="N350" s="210" t="s">
        <v>50</v>
      </c>
      <c r="O350" s="43"/>
      <c r="P350" s="211">
        <f>O350*H350</f>
        <v>0</v>
      </c>
      <c r="Q350" s="211">
        <v>2.6339999999999999E-2</v>
      </c>
      <c r="R350" s="211">
        <f>Q350*H350</f>
        <v>0.16488839999999999</v>
      </c>
      <c r="S350" s="211">
        <v>0</v>
      </c>
      <c r="T350" s="212">
        <f>S350*H350</f>
        <v>0</v>
      </c>
      <c r="AR350" s="25" t="s">
        <v>93</v>
      </c>
      <c r="AT350" s="25" t="s">
        <v>212</v>
      </c>
      <c r="AU350" s="25" t="s">
        <v>87</v>
      </c>
      <c r="AY350" s="25" t="s">
        <v>210</v>
      </c>
      <c r="BE350" s="213">
        <f>IF(N350="základní",J350,0)</f>
        <v>0</v>
      </c>
      <c r="BF350" s="213">
        <f>IF(N350="snížená",J350,0)</f>
        <v>3881.2</v>
      </c>
      <c r="BG350" s="213">
        <f>IF(N350="zákl. přenesená",J350,0)</f>
        <v>0</v>
      </c>
      <c r="BH350" s="213">
        <f>IF(N350="sníž. přenesená",J350,0)</f>
        <v>0</v>
      </c>
      <c r="BI350" s="213">
        <f>IF(N350="nulová",J350,0)</f>
        <v>0</v>
      </c>
      <c r="BJ350" s="25" t="s">
        <v>87</v>
      </c>
      <c r="BK350" s="213">
        <f>ROUND(I350*H350,2)</f>
        <v>3881.2</v>
      </c>
      <c r="BL350" s="25" t="s">
        <v>93</v>
      </c>
      <c r="BM350" s="25" t="s">
        <v>636</v>
      </c>
    </row>
    <row r="351" spans="2:65" s="12" customFormat="1">
      <c r="B351" s="217"/>
      <c r="C351" s="218"/>
      <c r="D351" s="214" t="s">
        <v>220</v>
      </c>
      <c r="E351" s="219" t="s">
        <v>24</v>
      </c>
      <c r="F351" s="220" t="s">
        <v>637</v>
      </c>
      <c r="G351" s="218"/>
      <c r="H351" s="221">
        <v>6.26</v>
      </c>
      <c r="I351" s="222"/>
      <c r="J351" s="218"/>
      <c r="K351" s="218"/>
      <c r="L351" s="223"/>
      <c r="M351" s="224"/>
      <c r="N351" s="225"/>
      <c r="O351" s="225"/>
      <c r="P351" s="225"/>
      <c r="Q351" s="225"/>
      <c r="R351" s="225"/>
      <c r="S351" s="225"/>
      <c r="T351" s="226"/>
      <c r="AT351" s="227" t="s">
        <v>220</v>
      </c>
      <c r="AU351" s="227" t="s">
        <v>87</v>
      </c>
      <c r="AV351" s="12" t="s">
        <v>87</v>
      </c>
      <c r="AW351" s="12" t="s">
        <v>41</v>
      </c>
      <c r="AX351" s="12" t="s">
        <v>83</v>
      </c>
      <c r="AY351" s="227" t="s">
        <v>210</v>
      </c>
    </row>
    <row r="352" spans="2:65" s="1" customFormat="1" ht="25.5" customHeight="1">
      <c r="B352" s="42"/>
      <c r="C352" s="202" t="s">
        <v>638</v>
      </c>
      <c r="D352" s="202" t="s">
        <v>212</v>
      </c>
      <c r="E352" s="203" t="s">
        <v>639</v>
      </c>
      <c r="F352" s="204" t="s">
        <v>640</v>
      </c>
      <c r="G352" s="205" t="s">
        <v>215</v>
      </c>
      <c r="H352" s="206">
        <v>7.68</v>
      </c>
      <c r="I352" s="207">
        <v>569</v>
      </c>
      <c r="J352" s="208">
        <f>ROUND(I352*H352,2)</f>
        <v>4369.92</v>
      </c>
      <c r="K352" s="204" t="s">
        <v>216</v>
      </c>
      <c r="L352" s="62"/>
      <c r="M352" s="209" t="s">
        <v>24</v>
      </c>
      <c r="N352" s="210" t="s">
        <v>50</v>
      </c>
      <c r="O352" s="43"/>
      <c r="P352" s="211">
        <f>O352*H352</f>
        <v>0</v>
      </c>
      <c r="Q352" s="211">
        <v>0.28361999999999998</v>
      </c>
      <c r="R352" s="211">
        <f>Q352*H352</f>
        <v>2.1782016</v>
      </c>
      <c r="S352" s="211">
        <v>0</v>
      </c>
      <c r="T352" s="212">
        <f>S352*H352</f>
        <v>0</v>
      </c>
      <c r="AR352" s="25" t="s">
        <v>93</v>
      </c>
      <c r="AT352" s="25" t="s">
        <v>212</v>
      </c>
      <c r="AU352" s="25" t="s">
        <v>87</v>
      </c>
      <c r="AY352" s="25" t="s">
        <v>210</v>
      </c>
      <c r="BE352" s="213">
        <f>IF(N352="základní",J352,0)</f>
        <v>0</v>
      </c>
      <c r="BF352" s="213">
        <f>IF(N352="snížená",J352,0)</f>
        <v>4369.92</v>
      </c>
      <c r="BG352" s="213">
        <f>IF(N352="zákl. přenesená",J352,0)</f>
        <v>0</v>
      </c>
      <c r="BH352" s="213">
        <f>IF(N352="sníž. přenesená",J352,0)</f>
        <v>0</v>
      </c>
      <c r="BI352" s="213">
        <f>IF(N352="nulová",J352,0)</f>
        <v>0</v>
      </c>
      <c r="BJ352" s="25" t="s">
        <v>87</v>
      </c>
      <c r="BK352" s="213">
        <f>ROUND(I352*H352,2)</f>
        <v>4369.92</v>
      </c>
      <c r="BL352" s="25" t="s">
        <v>93</v>
      </c>
      <c r="BM352" s="25" t="s">
        <v>641</v>
      </c>
    </row>
    <row r="353" spans="2:65" s="12" customFormat="1">
      <c r="B353" s="217"/>
      <c r="C353" s="218"/>
      <c r="D353" s="214" t="s">
        <v>220</v>
      </c>
      <c r="E353" s="219" t="s">
        <v>24</v>
      </c>
      <c r="F353" s="220" t="s">
        <v>642</v>
      </c>
      <c r="G353" s="218"/>
      <c r="H353" s="221">
        <v>7.68</v>
      </c>
      <c r="I353" s="222"/>
      <c r="J353" s="218"/>
      <c r="K353" s="218"/>
      <c r="L353" s="223"/>
      <c r="M353" s="224"/>
      <c r="N353" s="225"/>
      <c r="O353" s="225"/>
      <c r="P353" s="225"/>
      <c r="Q353" s="225"/>
      <c r="R353" s="225"/>
      <c r="S353" s="225"/>
      <c r="T353" s="226"/>
      <c r="AT353" s="227" t="s">
        <v>220</v>
      </c>
      <c r="AU353" s="227" t="s">
        <v>87</v>
      </c>
      <c r="AV353" s="12" t="s">
        <v>87</v>
      </c>
      <c r="AW353" s="12" t="s">
        <v>41</v>
      </c>
      <c r="AX353" s="12" t="s">
        <v>83</v>
      </c>
      <c r="AY353" s="227" t="s">
        <v>210</v>
      </c>
    </row>
    <row r="354" spans="2:65" s="1" customFormat="1" ht="25.5" customHeight="1">
      <c r="B354" s="42"/>
      <c r="C354" s="202" t="s">
        <v>643</v>
      </c>
      <c r="D354" s="202" t="s">
        <v>212</v>
      </c>
      <c r="E354" s="203" t="s">
        <v>644</v>
      </c>
      <c r="F354" s="204" t="s">
        <v>645</v>
      </c>
      <c r="G354" s="205" t="s">
        <v>348</v>
      </c>
      <c r="H354" s="206">
        <v>30</v>
      </c>
      <c r="I354" s="207">
        <v>240</v>
      </c>
      <c r="J354" s="208">
        <f>ROUND(I354*H354,2)</f>
        <v>7200</v>
      </c>
      <c r="K354" s="204" t="s">
        <v>216</v>
      </c>
      <c r="L354" s="62"/>
      <c r="M354" s="209" t="s">
        <v>24</v>
      </c>
      <c r="N354" s="210" t="s">
        <v>50</v>
      </c>
      <c r="O354" s="43"/>
      <c r="P354" s="211">
        <f>O354*H354</f>
        <v>0</v>
      </c>
      <c r="Q354" s="211">
        <v>1.6979999999999999E-2</v>
      </c>
      <c r="R354" s="211">
        <f>Q354*H354</f>
        <v>0.50939999999999996</v>
      </c>
      <c r="S354" s="211">
        <v>0</v>
      </c>
      <c r="T354" s="212">
        <f>S354*H354</f>
        <v>0</v>
      </c>
      <c r="AR354" s="25" t="s">
        <v>93</v>
      </c>
      <c r="AT354" s="25" t="s">
        <v>212</v>
      </c>
      <c r="AU354" s="25" t="s">
        <v>87</v>
      </c>
      <c r="AY354" s="25" t="s">
        <v>210</v>
      </c>
      <c r="BE354" s="213">
        <f>IF(N354="základní",J354,0)</f>
        <v>0</v>
      </c>
      <c r="BF354" s="213">
        <f>IF(N354="snížená",J354,0)</f>
        <v>7200</v>
      </c>
      <c r="BG354" s="213">
        <f>IF(N354="zákl. přenesená",J354,0)</f>
        <v>0</v>
      </c>
      <c r="BH354" s="213">
        <f>IF(N354="sníž. přenesená",J354,0)</f>
        <v>0</v>
      </c>
      <c r="BI354" s="213">
        <f>IF(N354="nulová",J354,0)</f>
        <v>0</v>
      </c>
      <c r="BJ354" s="25" t="s">
        <v>87</v>
      </c>
      <c r="BK354" s="213">
        <f>ROUND(I354*H354,2)</f>
        <v>7200</v>
      </c>
      <c r="BL354" s="25" t="s">
        <v>93</v>
      </c>
      <c r="BM354" s="25" t="s">
        <v>646</v>
      </c>
    </row>
    <row r="355" spans="2:65" s="1" customFormat="1" ht="121.5">
      <c r="B355" s="42"/>
      <c r="C355" s="64"/>
      <c r="D355" s="214" t="s">
        <v>218</v>
      </c>
      <c r="E355" s="64"/>
      <c r="F355" s="215" t="s">
        <v>647</v>
      </c>
      <c r="G355" s="64"/>
      <c r="H355" s="64"/>
      <c r="I355" s="173"/>
      <c r="J355" s="64"/>
      <c r="K355" s="64"/>
      <c r="L355" s="62"/>
      <c r="M355" s="216"/>
      <c r="N355" s="43"/>
      <c r="O355" s="43"/>
      <c r="P355" s="43"/>
      <c r="Q355" s="43"/>
      <c r="R355" s="43"/>
      <c r="S355" s="43"/>
      <c r="T355" s="79"/>
      <c r="AT355" s="25" t="s">
        <v>218</v>
      </c>
      <c r="AU355" s="25" t="s">
        <v>87</v>
      </c>
    </row>
    <row r="356" spans="2:65" s="12" customFormat="1">
      <c r="B356" s="217"/>
      <c r="C356" s="218"/>
      <c r="D356" s="214" t="s">
        <v>220</v>
      </c>
      <c r="E356" s="219" t="s">
        <v>24</v>
      </c>
      <c r="F356" s="220" t="s">
        <v>648</v>
      </c>
      <c r="G356" s="218"/>
      <c r="H356" s="221">
        <v>7</v>
      </c>
      <c r="I356" s="222"/>
      <c r="J356" s="218"/>
      <c r="K356" s="218"/>
      <c r="L356" s="223"/>
      <c r="M356" s="224"/>
      <c r="N356" s="225"/>
      <c r="O356" s="225"/>
      <c r="P356" s="225"/>
      <c r="Q356" s="225"/>
      <c r="R356" s="225"/>
      <c r="S356" s="225"/>
      <c r="T356" s="226"/>
      <c r="AT356" s="227" t="s">
        <v>220</v>
      </c>
      <c r="AU356" s="227" t="s">
        <v>87</v>
      </c>
      <c r="AV356" s="12" t="s">
        <v>87</v>
      </c>
      <c r="AW356" s="12" t="s">
        <v>41</v>
      </c>
      <c r="AX356" s="12" t="s">
        <v>78</v>
      </c>
      <c r="AY356" s="227" t="s">
        <v>210</v>
      </c>
    </row>
    <row r="357" spans="2:65" s="12" customFormat="1">
      <c r="B357" s="217"/>
      <c r="C357" s="218"/>
      <c r="D357" s="214" t="s">
        <v>220</v>
      </c>
      <c r="E357" s="219" t="s">
        <v>24</v>
      </c>
      <c r="F357" s="220" t="s">
        <v>649</v>
      </c>
      <c r="G357" s="218"/>
      <c r="H357" s="221">
        <v>14</v>
      </c>
      <c r="I357" s="222"/>
      <c r="J357" s="218"/>
      <c r="K357" s="218"/>
      <c r="L357" s="223"/>
      <c r="M357" s="224"/>
      <c r="N357" s="225"/>
      <c r="O357" s="225"/>
      <c r="P357" s="225"/>
      <c r="Q357" s="225"/>
      <c r="R357" s="225"/>
      <c r="S357" s="225"/>
      <c r="T357" s="226"/>
      <c r="AT357" s="227" t="s">
        <v>220</v>
      </c>
      <c r="AU357" s="227" t="s">
        <v>87</v>
      </c>
      <c r="AV357" s="12" t="s">
        <v>87</v>
      </c>
      <c r="AW357" s="12" t="s">
        <v>41</v>
      </c>
      <c r="AX357" s="12" t="s">
        <v>78</v>
      </c>
      <c r="AY357" s="227" t="s">
        <v>210</v>
      </c>
    </row>
    <row r="358" spans="2:65" s="12" customFormat="1">
      <c r="B358" s="217"/>
      <c r="C358" s="218"/>
      <c r="D358" s="214" t="s">
        <v>220</v>
      </c>
      <c r="E358" s="219" t="s">
        <v>24</v>
      </c>
      <c r="F358" s="220" t="s">
        <v>650</v>
      </c>
      <c r="G358" s="218"/>
      <c r="H358" s="221">
        <v>9</v>
      </c>
      <c r="I358" s="222"/>
      <c r="J358" s="218"/>
      <c r="K358" s="218"/>
      <c r="L358" s="223"/>
      <c r="M358" s="224"/>
      <c r="N358" s="225"/>
      <c r="O358" s="225"/>
      <c r="P358" s="225"/>
      <c r="Q358" s="225"/>
      <c r="R358" s="225"/>
      <c r="S358" s="225"/>
      <c r="T358" s="226"/>
      <c r="AT358" s="227" t="s">
        <v>220</v>
      </c>
      <c r="AU358" s="227" t="s">
        <v>87</v>
      </c>
      <c r="AV358" s="12" t="s">
        <v>87</v>
      </c>
      <c r="AW358" s="12" t="s">
        <v>41</v>
      </c>
      <c r="AX358" s="12" t="s">
        <v>78</v>
      </c>
      <c r="AY358" s="227" t="s">
        <v>210</v>
      </c>
    </row>
    <row r="359" spans="2:65" s="13" customFormat="1">
      <c r="B359" s="228"/>
      <c r="C359" s="229"/>
      <c r="D359" s="214" t="s">
        <v>220</v>
      </c>
      <c r="E359" s="230" t="s">
        <v>24</v>
      </c>
      <c r="F359" s="231" t="s">
        <v>235</v>
      </c>
      <c r="G359" s="229"/>
      <c r="H359" s="232">
        <v>30</v>
      </c>
      <c r="I359" s="233"/>
      <c r="J359" s="229"/>
      <c r="K359" s="229"/>
      <c r="L359" s="234"/>
      <c r="M359" s="235"/>
      <c r="N359" s="236"/>
      <c r="O359" s="236"/>
      <c r="P359" s="236"/>
      <c r="Q359" s="236"/>
      <c r="R359" s="236"/>
      <c r="S359" s="236"/>
      <c r="T359" s="237"/>
      <c r="AT359" s="238" t="s">
        <v>220</v>
      </c>
      <c r="AU359" s="238" t="s">
        <v>87</v>
      </c>
      <c r="AV359" s="13" t="s">
        <v>93</v>
      </c>
      <c r="AW359" s="13" t="s">
        <v>41</v>
      </c>
      <c r="AX359" s="13" t="s">
        <v>83</v>
      </c>
      <c r="AY359" s="238" t="s">
        <v>210</v>
      </c>
    </row>
    <row r="360" spans="2:65" s="1" customFormat="1" ht="16.5" customHeight="1">
      <c r="B360" s="42"/>
      <c r="C360" s="239" t="s">
        <v>651</v>
      </c>
      <c r="D360" s="239" t="s">
        <v>358</v>
      </c>
      <c r="E360" s="240" t="s">
        <v>652</v>
      </c>
      <c r="F360" s="241" t="s">
        <v>653</v>
      </c>
      <c r="G360" s="242" t="s">
        <v>348</v>
      </c>
      <c r="H360" s="243">
        <v>8</v>
      </c>
      <c r="I360" s="244">
        <v>714</v>
      </c>
      <c r="J360" s="245">
        <f>ROUND(I360*H360,2)</f>
        <v>5712</v>
      </c>
      <c r="K360" s="241" t="s">
        <v>216</v>
      </c>
      <c r="L360" s="246"/>
      <c r="M360" s="247" t="s">
        <v>24</v>
      </c>
      <c r="N360" s="248" t="s">
        <v>50</v>
      </c>
      <c r="O360" s="43"/>
      <c r="P360" s="211">
        <f>O360*H360</f>
        <v>0</v>
      </c>
      <c r="Q360" s="211">
        <v>1.04E-2</v>
      </c>
      <c r="R360" s="211">
        <f>Q360*H360</f>
        <v>8.3199999999999996E-2</v>
      </c>
      <c r="S360" s="211">
        <v>0</v>
      </c>
      <c r="T360" s="212">
        <f>S360*H360</f>
        <v>0</v>
      </c>
      <c r="AR360" s="25" t="s">
        <v>119</v>
      </c>
      <c r="AT360" s="25" t="s">
        <v>358</v>
      </c>
      <c r="AU360" s="25" t="s">
        <v>87</v>
      </c>
      <c r="AY360" s="25" t="s">
        <v>210</v>
      </c>
      <c r="BE360" s="213">
        <f>IF(N360="základní",J360,0)</f>
        <v>0</v>
      </c>
      <c r="BF360" s="213">
        <f>IF(N360="snížená",J360,0)</f>
        <v>5712</v>
      </c>
      <c r="BG360" s="213">
        <f>IF(N360="zákl. přenesená",J360,0)</f>
        <v>0</v>
      </c>
      <c r="BH360" s="213">
        <f>IF(N360="sníž. přenesená",J360,0)</f>
        <v>0</v>
      </c>
      <c r="BI360" s="213">
        <f>IF(N360="nulová",J360,0)</f>
        <v>0</v>
      </c>
      <c r="BJ360" s="25" t="s">
        <v>87</v>
      </c>
      <c r="BK360" s="213">
        <f>ROUND(I360*H360,2)</f>
        <v>5712</v>
      </c>
      <c r="BL360" s="25" t="s">
        <v>93</v>
      </c>
      <c r="BM360" s="25" t="s">
        <v>654</v>
      </c>
    </row>
    <row r="361" spans="2:65" s="12" customFormat="1">
      <c r="B361" s="217"/>
      <c r="C361" s="218"/>
      <c r="D361" s="214" t="s">
        <v>220</v>
      </c>
      <c r="E361" s="219" t="s">
        <v>24</v>
      </c>
      <c r="F361" s="220" t="s">
        <v>119</v>
      </c>
      <c r="G361" s="218"/>
      <c r="H361" s="221">
        <v>8</v>
      </c>
      <c r="I361" s="222"/>
      <c r="J361" s="218"/>
      <c r="K361" s="218"/>
      <c r="L361" s="223"/>
      <c r="M361" s="224"/>
      <c r="N361" s="225"/>
      <c r="O361" s="225"/>
      <c r="P361" s="225"/>
      <c r="Q361" s="225"/>
      <c r="R361" s="225"/>
      <c r="S361" s="225"/>
      <c r="T361" s="226"/>
      <c r="AT361" s="227" t="s">
        <v>220</v>
      </c>
      <c r="AU361" s="227" t="s">
        <v>87</v>
      </c>
      <c r="AV361" s="12" t="s">
        <v>87</v>
      </c>
      <c r="AW361" s="12" t="s">
        <v>41</v>
      </c>
      <c r="AX361" s="12" t="s">
        <v>83</v>
      </c>
      <c r="AY361" s="227" t="s">
        <v>210</v>
      </c>
    </row>
    <row r="362" spans="2:65" s="1" customFormat="1" ht="16.5" customHeight="1">
      <c r="B362" s="42"/>
      <c r="C362" s="239" t="s">
        <v>655</v>
      </c>
      <c r="D362" s="239" t="s">
        <v>358</v>
      </c>
      <c r="E362" s="240" t="s">
        <v>656</v>
      </c>
      <c r="F362" s="241" t="s">
        <v>657</v>
      </c>
      <c r="G362" s="242" t="s">
        <v>348</v>
      </c>
      <c r="H362" s="243">
        <v>9</v>
      </c>
      <c r="I362" s="244">
        <v>728</v>
      </c>
      <c r="J362" s="245">
        <f>ROUND(I362*H362,2)</f>
        <v>6552</v>
      </c>
      <c r="K362" s="241" t="s">
        <v>216</v>
      </c>
      <c r="L362" s="246"/>
      <c r="M362" s="247" t="s">
        <v>24</v>
      </c>
      <c r="N362" s="248" t="s">
        <v>50</v>
      </c>
      <c r="O362" s="43"/>
      <c r="P362" s="211">
        <f>O362*H362</f>
        <v>0</v>
      </c>
      <c r="Q362" s="211">
        <v>1.06E-2</v>
      </c>
      <c r="R362" s="211">
        <f>Q362*H362</f>
        <v>9.5399999999999999E-2</v>
      </c>
      <c r="S362" s="211">
        <v>0</v>
      </c>
      <c r="T362" s="212">
        <f>S362*H362</f>
        <v>0</v>
      </c>
      <c r="AR362" s="25" t="s">
        <v>119</v>
      </c>
      <c r="AT362" s="25" t="s">
        <v>358</v>
      </c>
      <c r="AU362" s="25" t="s">
        <v>87</v>
      </c>
      <c r="AY362" s="25" t="s">
        <v>210</v>
      </c>
      <c r="BE362" s="213">
        <f>IF(N362="základní",J362,0)</f>
        <v>0</v>
      </c>
      <c r="BF362" s="213">
        <f>IF(N362="snížená",J362,0)</f>
        <v>6552</v>
      </c>
      <c r="BG362" s="213">
        <f>IF(N362="zákl. přenesená",J362,0)</f>
        <v>0</v>
      </c>
      <c r="BH362" s="213">
        <f>IF(N362="sníž. přenesená",J362,0)</f>
        <v>0</v>
      </c>
      <c r="BI362" s="213">
        <f>IF(N362="nulová",J362,0)</f>
        <v>0</v>
      </c>
      <c r="BJ362" s="25" t="s">
        <v>87</v>
      </c>
      <c r="BK362" s="213">
        <f>ROUND(I362*H362,2)</f>
        <v>6552</v>
      </c>
      <c r="BL362" s="25" t="s">
        <v>93</v>
      </c>
      <c r="BM362" s="25" t="s">
        <v>658</v>
      </c>
    </row>
    <row r="363" spans="2:65" s="12" customFormat="1">
      <c r="B363" s="217"/>
      <c r="C363" s="218"/>
      <c r="D363" s="214" t="s">
        <v>220</v>
      </c>
      <c r="E363" s="219" t="s">
        <v>24</v>
      </c>
      <c r="F363" s="220" t="s">
        <v>122</v>
      </c>
      <c r="G363" s="218"/>
      <c r="H363" s="221">
        <v>9</v>
      </c>
      <c r="I363" s="222"/>
      <c r="J363" s="218"/>
      <c r="K363" s="218"/>
      <c r="L363" s="223"/>
      <c r="M363" s="224"/>
      <c r="N363" s="225"/>
      <c r="O363" s="225"/>
      <c r="P363" s="225"/>
      <c r="Q363" s="225"/>
      <c r="R363" s="225"/>
      <c r="S363" s="225"/>
      <c r="T363" s="226"/>
      <c r="AT363" s="227" t="s">
        <v>220</v>
      </c>
      <c r="AU363" s="227" t="s">
        <v>87</v>
      </c>
      <c r="AV363" s="12" t="s">
        <v>87</v>
      </c>
      <c r="AW363" s="12" t="s">
        <v>41</v>
      </c>
      <c r="AX363" s="12" t="s">
        <v>83</v>
      </c>
      <c r="AY363" s="227" t="s">
        <v>210</v>
      </c>
    </row>
    <row r="364" spans="2:65" s="1" customFormat="1" ht="16.5" customHeight="1">
      <c r="B364" s="42"/>
      <c r="C364" s="239" t="s">
        <v>659</v>
      </c>
      <c r="D364" s="239" t="s">
        <v>358</v>
      </c>
      <c r="E364" s="240" t="s">
        <v>660</v>
      </c>
      <c r="F364" s="241" t="s">
        <v>661</v>
      </c>
      <c r="G364" s="242" t="s">
        <v>348</v>
      </c>
      <c r="H364" s="243">
        <v>1</v>
      </c>
      <c r="I364" s="244">
        <v>744</v>
      </c>
      <c r="J364" s="245">
        <f>ROUND(I364*H364,2)</f>
        <v>744</v>
      </c>
      <c r="K364" s="241" t="s">
        <v>216</v>
      </c>
      <c r="L364" s="246"/>
      <c r="M364" s="247" t="s">
        <v>24</v>
      </c>
      <c r="N364" s="248" t="s">
        <v>50</v>
      </c>
      <c r="O364" s="43"/>
      <c r="P364" s="211">
        <f>O364*H364</f>
        <v>0</v>
      </c>
      <c r="Q364" s="211">
        <v>1.0800000000000001E-2</v>
      </c>
      <c r="R364" s="211">
        <f>Q364*H364</f>
        <v>1.0800000000000001E-2</v>
      </c>
      <c r="S364" s="211">
        <v>0</v>
      </c>
      <c r="T364" s="212">
        <f>S364*H364</f>
        <v>0</v>
      </c>
      <c r="AR364" s="25" t="s">
        <v>119</v>
      </c>
      <c r="AT364" s="25" t="s">
        <v>358</v>
      </c>
      <c r="AU364" s="25" t="s">
        <v>87</v>
      </c>
      <c r="AY364" s="25" t="s">
        <v>210</v>
      </c>
      <c r="BE364" s="213">
        <f>IF(N364="základní",J364,0)</f>
        <v>0</v>
      </c>
      <c r="BF364" s="213">
        <f>IF(N364="snížená",J364,0)</f>
        <v>744</v>
      </c>
      <c r="BG364" s="213">
        <f>IF(N364="zákl. přenesená",J364,0)</f>
        <v>0</v>
      </c>
      <c r="BH364" s="213">
        <f>IF(N364="sníž. přenesená",J364,0)</f>
        <v>0</v>
      </c>
      <c r="BI364" s="213">
        <f>IF(N364="nulová",J364,0)</f>
        <v>0</v>
      </c>
      <c r="BJ364" s="25" t="s">
        <v>87</v>
      </c>
      <c r="BK364" s="213">
        <f>ROUND(I364*H364,2)</f>
        <v>744</v>
      </c>
      <c r="BL364" s="25" t="s">
        <v>93</v>
      </c>
      <c r="BM364" s="25" t="s">
        <v>662</v>
      </c>
    </row>
    <row r="365" spans="2:65" s="12" customFormat="1">
      <c r="B365" s="217"/>
      <c r="C365" s="218"/>
      <c r="D365" s="214" t="s">
        <v>220</v>
      </c>
      <c r="E365" s="219" t="s">
        <v>24</v>
      </c>
      <c r="F365" s="220" t="s">
        <v>83</v>
      </c>
      <c r="G365" s="218"/>
      <c r="H365" s="221">
        <v>1</v>
      </c>
      <c r="I365" s="222"/>
      <c r="J365" s="218"/>
      <c r="K365" s="218"/>
      <c r="L365" s="223"/>
      <c r="M365" s="224"/>
      <c r="N365" s="225"/>
      <c r="O365" s="225"/>
      <c r="P365" s="225"/>
      <c r="Q365" s="225"/>
      <c r="R365" s="225"/>
      <c r="S365" s="225"/>
      <c r="T365" s="226"/>
      <c r="AT365" s="227" t="s">
        <v>220</v>
      </c>
      <c r="AU365" s="227" t="s">
        <v>87</v>
      </c>
      <c r="AV365" s="12" t="s">
        <v>87</v>
      </c>
      <c r="AW365" s="12" t="s">
        <v>41</v>
      </c>
      <c r="AX365" s="12" t="s">
        <v>83</v>
      </c>
      <c r="AY365" s="227" t="s">
        <v>210</v>
      </c>
    </row>
    <row r="366" spans="2:65" s="1" customFormat="1" ht="16.5" customHeight="1">
      <c r="B366" s="42"/>
      <c r="C366" s="239" t="s">
        <v>663</v>
      </c>
      <c r="D366" s="239" t="s">
        <v>358</v>
      </c>
      <c r="E366" s="240" t="s">
        <v>664</v>
      </c>
      <c r="F366" s="241" t="s">
        <v>665</v>
      </c>
      <c r="G366" s="242" t="s">
        <v>348</v>
      </c>
      <c r="H366" s="243">
        <v>2</v>
      </c>
      <c r="I366" s="244">
        <v>1000</v>
      </c>
      <c r="J366" s="245">
        <f>ROUND(I366*H366,2)</f>
        <v>2000</v>
      </c>
      <c r="K366" s="241" t="s">
        <v>216</v>
      </c>
      <c r="L366" s="246"/>
      <c r="M366" s="247" t="s">
        <v>24</v>
      </c>
      <c r="N366" s="248" t="s">
        <v>50</v>
      </c>
      <c r="O366" s="43"/>
      <c r="P366" s="211">
        <f>O366*H366</f>
        <v>0</v>
      </c>
      <c r="Q366" s="211">
        <v>1.32E-2</v>
      </c>
      <c r="R366" s="211">
        <f>Q366*H366</f>
        <v>2.64E-2</v>
      </c>
      <c r="S366" s="211">
        <v>0</v>
      </c>
      <c r="T366" s="212">
        <f>S366*H366</f>
        <v>0</v>
      </c>
      <c r="AR366" s="25" t="s">
        <v>119</v>
      </c>
      <c r="AT366" s="25" t="s">
        <v>358</v>
      </c>
      <c r="AU366" s="25" t="s">
        <v>87</v>
      </c>
      <c r="AY366" s="25" t="s">
        <v>210</v>
      </c>
      <c r="BE366" s="213">
        <f>IF(N366="základní",J366,0)</f>
        <v>0</v>
      </c>
      <c r="BF366" s="213">
        <f>IF(N366="snížená",J366,0)</f>
        <v>2000</v>
      </c>
      <c r="BG366" s="213">
        <f>IF(N366="zákl. přenesená",J366,0)</f>
        <v>0</v>
      </c>
      <c r="BH366" s="213">
        <f>IF(N366="sníž. přenesená",J366,0)</f>
        <v>0</v>
      </c>
      <c r="BI366" s="213">
        <f>IF(N366="nulová",J366,0)</f>
        <v>0</v>
      </c>
      <c r="BJ366" s="25" t="s">
        <v>87</v>
      </c>
      <c r="BK366" s="213">
        <f>ROUND(I366*H366,2)</f>
        <v>2000</v>
      </c>
      <c r="BL366" s="25" t="s">
        <v>93</v>
      </c>
      <c r="BM366" s="25" t="s">
        <v>666</v>
      </c>
    </row>
    <row r="367" spans="2:65" s="12" customFormat="1">
      <c r="B367" s="217"/>
      <c r="C367" s="218"/>
      <c r="D367" s="214" t="s">
        <v>220</v>
      </c>
      <c r="E367" s="219" t="s">
        <v>24</v>
      </c>
      <c r="F367" s="220" t="s">
        <v>87</v>
      </c>
      <c r="G367" s="218"/>
      <c r="H367" s="221">
        <v>2</v>
      </c>
      <c r="I367" s="222"/>
      <c r="J367" s="218"/>
      <c r="K367" s="218"/>
      <c r="L367" s="223"/>
      <c r="M367" s="224"/>
      <c r="N367" s="225"/>
      <c r="O367" s="225"/>
      <c r="P367" s="225"/>
      <c r="Q367" s="225"/>
      <c r="R367" s="225"/>
      <c r="S367" s="225"/>
      <c r="T367" s="226"/>
      <c r="AT367" s="227" t="s">
        <v>220</v>
      </c>
      <c r="AU367" s="227" t="s">
        <v>87</v>
      </c>
      <c r="AV367" s="12" t="s">
        <v>87</v>
      </c>
      <c r="AW367" s="12" t="s">
        <v>41</v>
      </c>
      <c r="AX367" s="12" t="s">
        <v>83</v>
      </c>
      <c r="AY367" s="227" t="s">
        <v>210</v>
      </c>
    </row>
    <row r="368" spans="2:65" s="1" customFormat="1" ht="16.5" customHeight="1">
      <c r="B368" s="42"/>
      <c r="C368" s="239" t="s">
        <v>667</v>
      </c>
      <c r="D368" s="239" t="s">
        <v>358</v>
      </c>
      <c r="E368" s="240" t="s">
        <v>668</v>
      </c>
      <c r="F368" s="241" t="s">
        <v>669</v>
      </c>
      <c r="G368" s="242" t="s">
        <v>348</v>
      </c>
      <c r="H368" s="243">
        <v>2</v>
      </c>
      <c r="I368" s="244">
        <v>1020</v>
      </c>
      <c r="J368" s="245">
        <f>ROUND(I368*H368,2)</f>
        <v>2040</v>
      </c>
      <c r="K368" s="241" t="s">
        <v>216</v>
      </c>
      <c r="L368" s="246"/>
      <c r="M368" s="247" t="s">
        <v>24</v>
      </c>
      <c r="N368" s="248" t="s">
        <v>50</v>
      </c>
      <c r="O368" s="43"/>
      <c r="P368" s="211">
        <f>O368*H368</f>
        <v>0</v>
      </c>
      <c r="Q368" s="211">
        <v>1.35E-2</v>
      </c>
      <c r="R368" s="211">
        <f>Q368*H368</f>
        <v>2.7E-2</v>
      </c>
      <c r="S368" s="211">
        <v>0</v>
      </c>
      <c r="T368" s="212">
        <f>S368*H368</f>
        <v>0</v>
      </c>
      <c r="AR368" s="25" t="s">
        <v>119</v>
      </c>
      <c r="AT368" s="25" t="s">
        <v>358</v>
      </c>
      <c r="AU368" s="25" t="s">
        <v>87</v>
      </c>
      <c r="AY368" s="25" t="s">
        <v>210</v>
      </c>
      <c r="BE368" s="213">
        <f>IF(N368="základní",J368,0)</f>
        <v>0</v>
      </c>
      <c r="BF368" s="213">
        <f>IF(N368="snížená",J368,0)</f>
        <v>2040</v>
      </c>
      <c r="BG368" s="213">
        <f>IF(N368="zákl. přenesená",J368,0)</f>
        <v>0</v>
      </c>
      <c r="BH368" s="213">
        <f>IF(N368="sníž. přenesená",J368,0)</f>
        <v>0</v>
      </c>
      <c r="BI368" s="213">
        <f>IF(N368="nulová",J368,0)</f>
        <v>0</v>
      </c>
      <c r="BJ368" s="25" t="s">
        <v>87</v>
      </c>
      <c r="BK368" s="213">
        <f>ROUND(I368*H368,2)</f>
        <v>2040</v>
      </c>
      <c r="BL368" s="25" t="s">
        <v>93</v>
      </c>
      <c r="BM368" s="25" t="s">
        <v>670</v>
      </c>
    </row>
    <row r="369" spans="2:65" s="12" customFormat="1">
      <c r="B369" s="217"/>
      <c r="C369" s="218"/>
      <c r="D369" s="214" t="s">
        <v>220</v>
      </c>
      <c r="E369" s="219" t="s">
        <v>24</v>
      </c>
      <c r="F369" s="220" t="s">
        <v>87</v>
      </c>
      <c r="G369" s="218"/>
      <c r="H369" s="221">
        <v>2</v>
      </c>
      <c r="I369" s="222"/>
      <c r="J369" s="218"/>
      <c r="K369" s="218"/>
      <c r="L369" s="223"/>
      <c r="M369" s="224"/>
      <c r="N369" s="225"/>
      <c r="O369" s="225"/>
      <c r="P369" s="225"/>
      <c r="Q369" s="225"/>
      <c r="R369" s="225"/>
      <c r="S369" s="225"/>
      <c r="T369" s="226"/>
      <c r="AT369" s="227" t="s">
        <v>220</v>
      </c>
      <c r="AU369" s="227" t="s">
        <v>87</v>
      </c>
      <c r="AV369" s="12" t="s">
        <v>87</v>
      </c>
      <c r="AW369" s="12" t="s">
        <v>41</v>
      </c>
      <c r="AX369" s="12" t="s">
        <v>83</v>
      </c>
      <c r="AY369" s="227" t="s">
        <v>210</v>
      </c>
    </row>
    <row r="370" spans="2:65" s="1" customFormat="1" ht="16.5" customHeight="1">
      <c r="B370" s="42"/>
      <c r="C370" s="239" t="s">
        <v>671</v>
      </c>
      <c r="D370" s="239" t="s">
        <v>358</v>
      </c>
      <c r="E370" s="240" t="s">
        <v>672</v>
      </c>
      <c r="F370" s="241" t="s">
        <v>673</v>
      </c>
      <c r="G370" s="242" t="s">
        <v>348</v>
      </c>
      <c r="H370" s="243">
        <v>1</v>
      </c>
      <c r="I370" s="244">
        <v>1330</v>
      </c>
      <c r="J370" s="245">
        <f>ROUND(I370*H370,2)</f>
        <v>1330</v>
      </c>
      <c r="K370" s="241" t="s">
        <v>216</v>
      </c>
      <c r="L370" s="246"/>
      <c r="M370" s="247" t="s">
        <v>24</v>
      </c>
      <c r="N370" s="248" t="s">
        <v>50</v>
      </c>
      <c r="O370" s="43"/>
      <c r="P370" s="211">
        <f>O370*H370</f>
        <v>0</v>
      </c>
      <c r="Q370" s="211">
        <v>1.7500000000000002E-2</v>
      </c>
      <c r="R370" s="211">
        <f>Q370*H370</f>
        <v>1.7500000000000002E-2</v>
      </c>
      <c r="S370" s="211">
        <v>0</v>
      </c>
      <c r="T370" s="212">
        <f>S370*H370</f>
        <v>0</v>
      </c>
      <c r="AR370" s="25" t="s">
        <v>119</v>
      </c>
      <c r="AT370" s="25" t="s">
        <v>358</v>
      </c>
      <c r="AU370" s="25" t="s">
        <v>87</v>
      </c>
      <c r="AY370" s="25" t="s">
        <v>210</v>
      </c>
      <c r="BE370" s="213">
        <f>IF(N370="základní",J370,0)</f>
        <v>0</v>
      </c>
      <c r="BF370" s="213">
        <f>IF(N370="snížená",J370,0)</f>
        <v>1330</v>
      </c>
      <c r="BG370" s="213">
        <f>IF(N370="zákl. přenesená",J370,0)</f>
        <v>0</v>
      </c>
      <c r="BH370" s="213">
        <f>IF(N370="sníž. přenesená",J370,0)</f>
        <v>0</v>
      </c>
      <c r="BI370" s="213">
        <f>IF(N370="nulová",J370,0)</f>
        <v>0</v>
      </c>
      <c r="BJ370" s="25" t="s">
        <v>87</v>
      </c>
      <c r="BK370" s="213">
        <f>ROUND(I370*H370,2)</f>
        <v>1330</v>
      </c>
      <c r="BL370" s="25" t="s">
        <v>93</v>
      </c>
      <c r="BM370" s="25" t="s">
        <v>674</v>
      </c>
    </row>
    <row r="371" spans="2:65" s="12" customFormat="1">
      <c r="B371" s="217"/>
      <c r="C371" s="218"/>
      <c r="D371" s="214" t="s">
        <v>220</v>
      </c>
      <c r="E371" s="219" t="s">
        <v>24</v>
      </c>
      <c r="F371" s="220" t="s">
        <v>83</v>
      </c>
      <c r="G371" s="218"/>
      <c r="H371" s="221">
        <v>1</v>
      </c>
      <c r="I371" s="222"/>
      <c r="J371" s="218"/>
      <c r="K371" s="218"/>
      <c r="L371" s="223"/>
      <c r="M371" s="224"/>
      <c r="N371" s="225"/>
      <c r="O371" s="225"/>
      <c r="P371" s="225"/>
      <c r="Q371" s="225"/>
      <c r="R371" s="225"/>
      <c r="S371" s="225"/>
      <c r="T371" s="226"/>
      <c r="AT371" s="227" t="s">
        <v>220</v>
      </c>
      <c r="AU371" s="227" t="s">
        <v>87</v>
      </c>
      <c r="AV371" s="12" t="s">
        <v>87</v>
      </c>
      <c r="AW371" s="12" t="s">
        <v>41</v>
      </c>
      <c r="AX371" s="12" t="s">
        <v>83</v>
      </c>
      <c r="AY371" s="227" t="s">
        <v>210</v>
      </c>
    </row>
    <row r="372" spans="2:65" s="1" customFormat="1" ht="16.5" customHeight="1">
      <c r="B372" s="42"/>
      <c r="C372" s="239" t="s">
        <v>675</v>
      </c>
      <c r="D372" s="239" t="s">
        <v>358</v>
      </c>
      <c r="E372" s="240" t="s">
        <v>676</v>
      </c>
      <c r="F372" s="241" t="s">
        <v>677</v>
      </c>
      <c r="G372" s="242" t="s">
        <v>348</v>
      </c>
      <c r="H372" s="243">
        <v>2</v>
      </c>
      <c r="I372" s="244">
        <v>1350</v>
      </c>
      <c r="J372" s="245">
        <f>ROUND(I372*H372,2)</f>
        <v>2700</v>
      </c>
      <c r="K372" s="241" t="s">
        <v>216</v>
      </c>
      <c r="L372" s="246"/>
      <c r="M372" s="247" t="s">
        <v>24</v>
      </c>
      <c r="N372" s="248" t="s">
        <v>50</v>
      </c>
      <c r="O372" s="43"/>
      <c r="P372" s="211">
        <f>O372*H372</f>
        <v>0</v>
      </c>
      <c r="Q372" s="211">
        <v>1.78E-2</v>
      </c>
      <c r="R372" s="211">
        <f>Q372*H372</f>
        <v>3.56E-2</v>
      </c>
      <c r="S372" s="211">
        <v>0</v>
      </c>
      <c r="T372" s="212">
        <f>S372*H372</f>
        <v>0</v>
      </c>
      <c r="AR372" s="25" t="s">
        <v>119</v>
      </c>
      <c r="AT372" s="25" t="s">
        <v>358</v>
      </c>
      <c r="AU372" s="25" t="s">
        <v>87</v>
      </c>
      <c r="AY372" s="25" t="s">
        <v>210</v>
      </c>
      <c r="BE372" s="213">
        <f>IF(N372="základní",J372,0)</f>
        <v>0</v>
      </c>
      <c r="BF372" s="213">
        <f>IF(N372="snížená",J372,0)</f>
        <v>2700</v>
      </c>
      <c r="BG372" s="213">
        <f>IF(N372="zákl. přenesená",J372,0)</f>
        <v>0</v>
      </c>
      <c r="BH372" s="213">
        <f>IF(N372="sníž. přenesená",J372,0)</f>
        <v>0</v>
      </c>
      <c r="BI372" s="213">
        <f>IF(N372="nulová",J372,0)</f>
        <v>0</v>
      </c>
      <c r="BJ372" s="25" t="s">
        <v>87</v>
      </c>
      <c r="BK372" s="213">
        <f>ROUND(I372*H372,2)</f>
        <v>2700</v>
      </c>
      <c r="BL372" s="25" t="s">
        <v>93</v>
      </c>
      <c r="BM372" s="25" t="s">
        <v>678</v>
      </c>
    </row>
    <row r="373" spans="2:65" s="1" customFormat="1" ht="16.5" customHeight="1">
      <c r="B373" s="42"/>
      <c r="C373" s="239" t="s">
        <v>679</v>
      </c>
      <c r="D373" s="239" t="s">
        <v>358</v>
      </c>
      <c r="E373" s="240" t="s">
        <v>680</v>
      </c>
      <c r="F373" s="241" t="s">
        <v>681</v>
      </c>
      <c r="G373" s="242" t="s">
        <v>348</v>
      </c>
      <c r="H373" s="243">
        <v>1</v>
      </c>
      <c r="I373" s="244">
        <v>980</v>
      </c>
      <c r="J373" s="245">
        <f>ROUND(I373*H373,2)</f>
        <v>980</v>
      </c>
      <c r="K373" s="241" t="s">
        <v>24</v>
      </c>
      <c r="L373" s="246"/>
      <c r="M373" s="247" t="s">
        <v>24</v>
      </c>
      <c r="N373" s="248" t="s">
        <v>50</v>
      </c>
      <c r="O373" s="43"/>
      <c r="P373" s="211">
        <f>O373*H373</f>
        <v>0</v>
      </c>
      <c r="Q373" s="211">
        <v>1.78E-2</v>
      </c>
      <c r="R373" s="211">
        <f>Q373*H373</f>
        <v>1.78E-2</v>
      </c>
      <c r="S373" s="211">
        <v>0</v>
      </c>
      <c r="T373" s="212">
        <f>S373*H373</f>
        <v>0</v>
      </c>
      <c r="AR373" s="25" t="s">
        <v>119</v>
      </c>
      <c r="AT373" s="25" t="s">
        <v>358</v>
      </c>
      <c r="AU373" s="25" t="s">
        <v>87</v>
      </c>
      <c r="AY373" s="25" t="s">
        <v>210</v>
      </c>
      <c r="BE373" s="213">
        <f>IF(N373="základní",J373,0)</f>
        <v>0</v>
      </c>
      <c r="BF373" s="213">
        <f>IF(N373="snížená",J373,0)</f>
        <v>980</v>
      </c>
      <c r="BG373" s="213">
        <f>IF(N373="zákl. přenesená",J373,0)</f>
        <v>0</v>
      </c>
      <c r="BH373" s="213">
        <f>IF(N373="sníž. přenesená",J373,0)</f>
        <v>0</v>
      </c>
      <c r="BI373" s="213">
        <f>IF(N373="nulová",J373,0)</f>
        <v>0</v>
      </c>
      <c r="BJ373" s="25" t="s">
        <v>87</v>
      </c>
      <c r="BK373" s="213">
        <f>ROUND(I373*H373,2)</f>
        <v>980</v>
      </c>
      <c r="BL373" s="25" t="s">
        <v>93</v>
      </c>
      <c r="BM373" s="25" t="s">
        <v>682</v>
      </c>
    </row>
    <row r="374" spans="2:65" s="12" customFormat="1">
      <c r="B374" s="217"/>
      <c r="C374" s="218"/>
      <c r="D374" s="214" t="s">
        <v>220</v>
      </c>
      <c r="E374" s="219" t="s">
        <v>24</v>
      </c>
      <c r="F374" s="220" t="s">
        <v>83</v>
      </c>
      <c r="G374" s="218"/>
      <c r="H374" s="221">
        <v>1</v>
      </c>
      <c r="I374" s="222"/>
      <c r="J374" s="218"/>
      <c r="K374" s="218"/>
      <c r="L374" s="223"/>
      <c r="M374" s="224"/>
      <c r="N374" s="225"/>
      <c r="O374" s="225"/>
      <c r="P374" s="225"/>
      <c r="Q374" s="225"/>
      <c r="R374" s="225"/>
      <c r="S374" s="225"/>
      <c r="T374" s="226"/>
      <c r="AT374" s="227" t="s">
        <v>220</v>
      </c>
      <c r="AU374" s="227" t="s">
        <v>87</v>
      </c>
      <c r="AV374" s="12" t="s">
        <v>87</v>
      </c>
      <c r="AW374" s="12" t="s">
        <v>41</v>
      </c>
      <c r="AX374" s="12" t="s">
        <v>83</v>
      </c>
      <c r="AY374" s="227" t="s">
        <v>210</v>
      </c>
    </row>
    <row r="375" spans="2:65" s="1" customFormat="1" ht="16.5" customHeight="1">
      <c r="B375" s="42"/>
      <c r="C375" s="239" t="s">
        <v>683</v>
      </c>
      <c r="D375" s="239" t="s">
        <v>358</v>
      </c>
      <c r="E375" s="240" t="s">
        <v>684</v>
      </c>
      <c r="F375" s="241" t="s">
        <v>685</v>
      </c>
      <c r="G375" s="242" t="s">
        <v>348</v>
      </c>
      <c r="H375" s="243">
        <v>2</v>
      </c>
      <c r="I375" s="244">
        <v>1080</v>
      </c>
      <c r="J375" s="245">
        <f>ROUND(I375*H375,2)</f>
        <v>2160</v>
      </c>
      <c r="K375" s="241" t="s">
        <v>24</v>
      </c>
      <c r="L375" s="246"/>
      <c r="M375" s="247" t="s">
        <v>24</v>
      </c>
      <c r="N375" s="248" t="s">
        <v>50</v>
      </c>
      <c r="O375" s="43"/>
      <c r="P375" s="211">
        <f>O375*H375</f>
        <v>0</v>
      </c>
      <c r="Q375" s="211">
        <v>1.78E-2</v>
      </c>
      <c r="R375" s="211">
        <f>Q375*H375</f>
        <v>3.56E-2</v>
      </c>
      <c r="S375" s="211">
        <v>0</v>
      </c>
      <c r="T375" s="212">
        <f>S375*H375</f>
        <v>0</v>
      </c>
      <c r="AR375" s="25" t="s">
        <v>119</v>
      </c>
      <c r="AT375" s="25" t="s">
        <v>358</v>
      </c>
      <c r="AU375" s="25" t="s">
        <v>87</v>
      </c>
      <c r="AY375" s="25" t="s">
        <v>210</v>
      </c>
      <c r="BE375" s="213">
        <f>IF(N375="základní",J375,0)</f>
        <v>0</v>
      </c>
      <c r="BF375" s="213">
        <f>IF(N375="snížená",J375,0)</f>
        <v>2160</v>
      </c>
      <c r="BG375" s="213">
        <f>IF(N375="zákl. přenesená",J375,0)</f>
        <v>0</v>
      </c>
      <c r="BH375" s="213">
        <f>IF(N375="sníž. přenesená",J375,0)</f>
        <v>0</v>
      </c>
      <c r="BI375" s="213">
        <f>IF(N375="nulová",J375,0)</f>
        <v>0</v>
      </c>
      <c r="BJ375" s="25" t="s">
        <v>87</v>
      </c>
      <c r="BK375" s="213">
        <f>ROUND(I375*H375,2)</f>
        <v>2160</v>
      </c>
      <c r="BL375" s="25" t="s">
        <v>93</v>
      </c>
      <c r="BM375" s="25" t="s">
        <v>686</v>
      </c>
    </row>
    <row r="376" spans="2:65" s="12" customFormat="1">
      <c r="B376" s="217"/>
      <c r="C376" s="218"/>
      <c r="D376" s="214" t="s">
        <v>220</v>
      </c>
      <c r="E376" s="219" t="s">
        <v>24</v>
      </c>
      <c r="F376" s="220" t="s">
        <v>87</v>
      </c>
      <c r="G376" s="218"/>
      <c r="H376" s="221">
        <v>2</v>
      </c>
      <c r="I376" s="222"/>
      <c r="J376" s="218"/>
      <c r="K376" s="218"/>
      <c r="L376" s="223"/>
      <c r="M376" s="224"/>
      <c r="N376" s="225"/>
      <c r="O376" s="225"/>
      <c r="P376" s="225"/>
      <c r="Q376" s="225"/>
      <c r="R376" s="225"/>
      <c r="S376" s="225"/>
      <c r="T376" s="226"/>
      <c r="AT376" s="227" t="s">
        <v>220</v>
      </c>
      <c r="AU376" s="227" t="s">
        <v>87</v>
      </c>
      <c r="AV376" s="12" t="s">
        <v>87</v>
      </c>
      <c r="AW376" s="12" t="s">
        <v>41</v>
      </c>
      <c r="AX376" s="12" t="s">
        <v>83</v>
      </c>
      <c r="AY376" s="227" t="s">
        <v>210</v>
      </c>
    </row>
    <row r="377" spans="2:65" s="1" customFormat="1" ht="16.5" customHeight="1">
      <c r="B377" s="42"/>
      <c r="C377" s="239" t="s">
        <v>687</v>
      </c>
      <c r="D377" s="239" t="s">
        <v>358</v>
      </c>
      <c r="E377" s="240" t="s">
        <v>688</v>
      </c>
      <c r="F377" s="241" t="s">
        <v>689</v>
      </c>
      <c r="G377" s="242" t="s">
        <v>348</v>
      </c>
      <c r="H377" s="243">
        <v>3</v>
      </c>
      <c r="I377" s="244">
        <v>1150</v>
      </c>
      <c r="J377" s="245">
        <f>ROUND(I377*H377,2)</f>
        <v>3450</v>
      </c>
      <c r="K377" s="241" t="s">
        <v>24</v>
      </c>
      <c r="L377" s="246"/>
      <c r="M377" s="247" t="s">
        <v>24</v>
      </c>
      <c r="N377" s="248" t="s">
        <v>50</v>
      </c>
      <c r="O377" s="43"/>
      <c r="P377" s="211">
        <f>O377*H377</f>
        <v>0</v>
      </c>
      <c r="Q377" s="211">
        <v>1.78E-2</v>
      </c>
      <c r="R377" s="211">
        <f>Q377*H377</f>
        <v>5.3400000000000003E-2</v>
      </c>
      <c r="S377" s="211">
        <v>0</v>
      </c>
      <c r="T377" s="212">
        <f>S377*H377</f>
        <v>0</v>
      </c>
      <c r="AR377" s="25" t="s">
        <v>119</v>
      </c>
      <c r="AT377" s="25" t="s">
        <v>358</v>
      </c>
      <c r="AU377" s="25" t="s">
        <v>87</v>
      </c>
      <c r="AY377" s="25" t="s">
        <v>210</v>
      </c>
      <c r="BE377" s="213">
        <f>IF(N377="základní",J377,0)</f>
        <v>0</v>
      </c>
      <c r="BF377" s="213">
        <f>IF(N377="snížená",J377,0)</f>
        <v>3450</v>
      </c>
      <c r="BG377" s="213">
        <f>IF(N377="zákl. přenesená",J377,0)</f>
        <v>0</v>
      </c>
      <c r="BH377" s="213">
        <f>IF(N377="sníž. přenesená",J377,0)</f>
        <v>0</v>
      </c>
      <c r="BI377" s="213">
        <f>IF(N377="nulová",J377,0)</f>
        <v>0</v>
      </c>
      <c r="BJ377" s="25" t="s">
        <v>87</v>
      </c>
      <c r="BK377" s="213">
        <f>ROUND(I377*H377,2)</f>
        <v>3450</v>
      </c>
      <c r="BL377" s="25" t="s">
        <v>93</v>
      </c>
      <c r="BM377" s="25" t="s">
        <v>690</v>
      </c>
    </row>
    <row r="378" spans="2:65" s="12" customFormat="1">
      <c r="B378" s="217"/>
      <c r="C378" s="218"/>
      <c r="D378" s="214" t="s">
        <v>220</v>
      </c>
      <c r="E378" s="219" t="s">
        <v>24</v>
      </c>
      <c r="F378" s="220" t="s">
        <v>90</v>
      </c>
      <c r="G378" s="218"/>
      <c r="H378" s="221">
        <v>3</v>
      </c>
      <c r="I378" s="222"/>
      <c r="J378" s="218"/>
      <c r="K378" s="218"/>
      <c r="L378" s="223"/>
      <c r="M378" s="224"/>
      <c r="N378" s="225"/>
      <c r="O378" s="225"/>
      <c r="P378" s="225"/>
      <c r="Q378" s="225"/>
      <c r="R378" s="225"/>
      <c r="S378" s="225"/>
      <c r="T378" s="226"/>
      <c r="AT378" s="227" t="s">
        <v>220</v>
      </c>
      <c r="AU378" s="227" t="s">
        <v>87</v>
      </c>
      <c r="AV378" s="12" t="s">
        <v>87</v>
      </c>
      <c r="AW378" s="12" t="s">
        <v>41</v>
      </c>
      <c r="AX378" s="12" t="s">
        <v>83</v>
      </c>
      <c r="AY378" s="227" t="s">
        <v>210</v>
      </c>
    </row>
    <row r="379" spans="2:65" s="1" customFormat="1" ht="16.5" customHeight="1">
      <c r="B379" s="42"/>
      <c r="C379" s="202" t="s">
        <v>691</v>
      </c>
      <c r="D379" s="202" t="s">
        <v>212</v>
      </c>
      <c r="E379" s="203" t="s">
        <v>692</v>
      </c>
      <c r="F379" s="204" t="s">
        <v>693</v>
      </c>
      <c r="G379" s="205" t="s">
        <v>348</v>
      </c>
      <c r="H379" s="206">
        <v>7</v>
      </c>
      <c r="I379" s="207">
        <v>47.5</v>
      </c>
      <c r="J379" s="208">
        <f>ROUND(I379*H379,2)</f>
        <v>332.5</v>
      </c>
      <c r="K379" s="204" t="s">
        <v>216</v>
      </c>
      <c r="L379" s="62"/>
      <c r="M379" s="209" t="s">
        <v>24</v>
      </c>
      <c r="N379" s="210" t="s">
        <v>50</v>
      </c>
      <c r="O379" s="43"/>
      <c r="P379" s="211">
        <f>O379*H379</f>
        <v>0</v>
      </c>
      <c r="Q379" s="211">
        <v>0</v>
      </c>
      <c r="R379" s="211">
        <f>Q379*H379</f>
        <v>0</v>
      </c>
      <c r="S379" s="211">
        <v>0</v>
      </c>
      <c r="T379" s="212">
        <f>S379*H379</f>
        <v>0</v>
      </c>
      <c r="AR379" s="25" t="s">
        <v>93</v>
      </c>
      <c r="AT379" s="25" t="s">
        <v>212</v>
      </c>
      <c r="AU379" s="25" t="s">
        <v>87</v>
      </c>
      <c r="AY379" s="25" t="s">
        <v>210</v>
      </c>
      <c r="BE379" s="213">
        <f>IF(N379="základní",J379,0)</f>
        <v>0</v>
      </c>
      <c r="BF379" s="213">
        <f>IF(N379="snížená",J379,0)</f>
        <v>332.5</v>
      </c>
      <c r="BG379" s="213">
        <f>IF(N379="zákl. přenesená",J379,0)</f>
        <v>0</v>
      </c>
      <c r="BH379" s="213">
        <f>IF(N379="sníž. přenesená",J379,0)</f>
        <v>0</v>
      </c>
      <c r="BI379" s="213">
        <f>IF(N379="nulová",J379,0)</f>
        <v>0</v>
      </c>
      <c r="BJ379" s="25" t="s">
        <v>87</v>
      </c>
      <c r="BK379" s="213">
        <f>ROUND(I379*H379,2)</f>
        <v>332.5</v>
      </c>
      <c r="BL379" s="25" t="s">
        <v>93</v>
      </c>
      <c r="BM379" s="25" t="s">
        <v>694</v>
      </c>
    </row>
    <row r="380" spans="2:65" s="1" customFormat="1" ht="40.5">
      <c r="B380" s="42"/>
      <c r="C380" s="64"/>
      <c r="D380" s="214" t="s">
        <v>218</v>
      </c>
      <c r="E380" s="64"/>
      <c r="F380" s="215" t="s">
        <v>695</v>
      </c>
      <c r="G380" s="64"/>
      <c r="H380" s="64"/>
      <c r="I380" s="173"/>
      <c r="J380" s="64"/>
      <c r="K380" s="64"/>
      <c r="L380" s="62"/>
      <c r="M380" s="216"/>
      <c r="N380" s="43"/>
      <c r="O380" s="43"/>
      <c r="P380" s="43"/>
      <c r="Q380" s="43"/>
      <c r="R380" s="43"/>
      <c r="S380" s="43"/>
      <c r="T380" s="79"/>
      <c r="AT380" s="25" t="s">
        <v>218</v>
      </c>
      <c r="AU380" s="25" t="s">
        <v>87</v>
      </c>
    </row>
    <row r="381" spans="2:65" s="1" customFormat="1" ht="16.5" customHeight="1">
      <c r="B381" s="42"/>
      <c r="C381" s="239" t="s">
        <v>696</v>
      </c>
      <c r="D381" s="239" t="s">
        <v>358</v>
      </c>
      <c r="E381" s="240" t="s">
        <v>697</v>
      </c>
      <c r="F381" s="241" t="s">
        <v>698</v>
      </c>
      <c r="G381" s="242" t="s">
        <v>348</v>
      </c>
      <c r="H381" s="243">
        <v>7</v>
      </c>
      <c r="I381" s="244">
        <v>107</v>
      </c>
      <c r="J381" s="245">
        <f>ROUND(I381*H381,2)</f>
        <v>749</v>
      </c>
      <c r="K381" s="241" t="s">
        <v>216</v>
      </c>
      <c r="L381" s="246"/>
      <c r="M381" s="247" t="s">
        <v>24</v>
      </c>
      <c r="N381" s="248" t="s">
        <v>50</v>
      </c>
      <c r="O381" s="43"/>
      <c r="P381" s="211">
        <f>O381*H381</f>
        <v>0</v>
      </c>
      <c r="Q381" s="211">
        <v>1.3999999999999999E-4</v>
      </c>
      <c r="R381" s="211">
        <f>Q381*H381</f>
        <v>9.7999999999999997E-4</v>
      </c>
      <c r="S381" s="211">
        <v>0</v>
      </c>
      <c r="T381" s="212">
        <f>S381*H381</f>
        <v>0</v>
      </c>
      <c r="AR381" s="25" t="s">
        <v>119</v>
      </c>
      <c r="AT381" s="25" t="s">
        <v>358</v>
      </c>
      <c r="AU381" s="25" t="s">
        <v>87</v>
      </c>
      <c r="AY381" s="25" t="s">
        <v>210</v>
      </c>
      <c r="BE381" s="213">
        <f>IF(N381="základní",J381,0)</f>
        <v>0</v>
      </c>
      <c r="BF381" s="213">
        <f>IF(N381="snížená",J381,0)</f>
        <v>749</v>
      </c>
      <c r="BG381" s="213">
        <f>IF(N381="zákl. přenesená",J381,0)</f>
        <v>0</v>
      </c>
      <c r="BH381" s="213">
        <f>IF(N381="sníž. přenesená",J381,0)</f>
        <v>0</v>
      </c>
      <c r="BI381" s="213">
        <f>IF(N381="nulová",J381,0)</f>
        <v>0</v>
      </c>
      <c r="BJ381" s="25" t="s">
        <v>87</v>
      </c>
      <c r="BK381" s="213">
        <f>ROUND(I381*H381,2)</f>
        <v>749</v>
      </c>
      <c r="BL381" s="25" t="s">
        <v>93</v>
      </c>
      <c r="BM381" s="25" t="s">
        <v>699</v>
      </c>
    </row>
    <row r="382" spans="2:65" s="11" customFormat="1" ht="29.85" customHeight="1">
      <c r="B382" s="186"/>
      <c r="C382" s="187"/>
      <c r="D382" s="188" t="s">
        <v>77</v>
      </c>
      <c r="E382" s="200" t="s">
        <v>122</v>
      </c>
      <c r="F382" s="200" t="s">
        <v>700</v>
      </c>
      <c r="G382" s="187"/>
      <c r="H382" s="187"/>
      <c r="I382" s="190"/>
      <c r="J382" s="201">
        <f>BK382</f>
        <v>932732.62999999989</v>
      </c>
      <c r="K382" s="187"/>
      <c r="L382" s="192"/>
      <c r="M382" s="193"/>
      <c r="N382" s="194"/>
      <c r="O382" s="194"/>
      <c r="P382" s="195">
        <f>SUM(P383:P496)</f>
        <v>0</v>
      </c>
      <c r="Q382" s="194"/>
      <c r="R382" s="195">
        <f>SUM(R383:R496)</f>
        <v>3.9984204000000005</v>
      </c>
      <c r="S382" s="194"/>
      <c r="T382" s="196">
        <f>SUM(T383:T496)</f>
        <v>133.74247799999998</v>
      </c>
      <c r="AR382" s="197" t="s">
        <v>83</v>
      </c>
      <c r="AT382" s="198" t="s">
        <v>77</v>
      </c>
      <c r="AU382" s="198" t="s">
        <v>83</v>
      </c>
      <c r="AY382" s="197" t="s">
        <v>210</v>
      </c>
      <c r="BK382" s="199">
        <f>SUM(BK383:BK496)</f>
        <v>932732.62999999989</v>
      </c>
    </row>
    <row r="383" spans="2:65" s="1" customFormat="1" ht="38.25" customHeight="1">
      <c r="B383" s="42"/>
      <c r="C383" s="202" t="s">
        <v>701</v>
      </c>
      <c r="D383" s="202" t="s">
        <v>212</v>
      </c>
      <c r="E383" s="203" t="s">
        <v>702</v>
      </c>
      <c r="F383" s="204" t="s">
        <v>703</v>
      </c>
      <c r="G383" s="205" t="s">
        <v>215</v>
      </c>
      <c r="H383" s="206">
        <v>360</v>
      </c>
      <c r="I383" s="207">
        <v>41.5</v>
      </c>
      <c r="J383" s="208">
        <f>ROUND(I383*H383,2)</f>
        <v>14940</v>
      </c>
      <c r="K383" s="204" t="s">
        <v>216</v>
      </c>
      <c r="L383" s="62"/>
      <c r="M383" s="209" t="s">
        <v>24</v>
      </c>
      <c r="N383" s="210" t="s">
        <v>50</v>
      </c>
      <c r="O383" s="43"/>
      <c r="P383" s="211">
        <f>O383*H383</f>
        <v>0</v>
      </c>
      <c r="Q383" s="211">
        <v>0</v>
      </c>
      <c r="R383" s="211">
        <f>Q383*H383</f>
        <v>0</v>
      </c>
      <c r="S383" s="211">
        <v>0</v>
      </c>
      <c r="T383" s="212">
        <f>S383*H383</f>
        <v>0</v>
      </c>
      <c r="AR383" s="25" t="s">
        <v>93</v>
      </c>
      <c r="AT383" s="25" t="s">
        <v>212</v>
      </c>
      <c r="AU383" s="25" t="s">
        <v>87</v>
      </c>
      <c r="AY383" s="25" t="s">
        <v>210</v>
      </c>
      <c r="BE383" s="213">
        <f>IF(N383="základní",J383,0)</f>
        <v>0</v>
      </c>
      <c r="BF383" s="213">
        <f>IF(N383="snížená",J383,0)</f>
        <v>14940</v>
      </c>
      <c r="BG383" s="213">
        <f>IF(N383="zákl. přenesená",J383,0)</f>
        <v>0</v>
      </c>
      <c r="BH383" s="213">
        <f>IF(N383="sníž. přenesená",J383,0)</f>
        <v>0</v>
      </c>
      <c r="BI383" s="213">
        <f>IF(N383="nulová",J383,0)</f>
        <v>0</v>
      </c>
      <c r="BJ383" s="25" t="s">
        <v>87</v>
      </c>
      <c r="BK383" s="213">
        <f>ROUND(I383*H383,2)</f>
        <v>14940</v>
      </c>
      <c r="BL383" s="25" t="s">
        <v>93</v>
      </c>
      <c r="BM383" s="25" t="s">
        <v>704</v>
      </c>
    </row>
    <row r="384" spans="2:65" s="1" customFormat="1" ht="54">
      <c r="B384" s="42"/>
      <c r="C384" s="64"/>
      <c r="D384" s="214" t="s">
        <v>218</v>
      </c>
      <c r="E384" s="64"/>
      <c r="F384" s="215" t="s">
        <v>705</v>
      </c>
      <c r="G384" s="64"/>
      <c r="H384" s="64"/>
      <c r="I384" s="173"/>
      <c r="J384" s="64"/>
      <c r="K384" s="64"/>
      <c r="L384" s="62"/>
      <c r="M384" s="216"/>
      <c r="N384" s="43"/>
      <c r="O384" s="43"/>
      <c r="P384" s="43"/>
      <c r="Q384" s="43"/>
      <c r="R384" s="43"/>
      <c r="S384" s="43"/>
      <c r="T384" s="79"/>
      <c r="AT384" s="25" t="s">
        <v>218</v>
      </c>
      <c r="AU384" s="25" t="s">
        <v>87</v>
      </c>
    </row>
    <row r="385" spans="2:65" s="12" customFormat="1">
      <c r="B385" s="217"/>
      <c r="C385" s="218"/>
      <c r="D385" s="214" t="s">
        <v>220</v>
      </c>
      <c r="E385" s="219" t="s">
        <v>24</v>
      </c>
      <c r="F385" s="220" t="s">
        <v>706</v>
      </c>
      <c r="G385" s="218"/>
      <c r="H385" s="221">
        <v>360</v>
      </c>
      <c r="I385" s="222"/>
      <c r="J385" s="218"/>
      <c r="K385" s="218"/>
      <c r="L385" s="223"/>
      <c r="M385" s="224"/>
      <c r="N385" s="225"/>
      <c r="O385" s="225"/>
      <c r="P385" s="225"/>
      <c r="Q385" s="225"/>
      <c r="R385" s="225"/>
      <c r="S385" s="225"/>
      <c r="T385" s="226"/>
      <c r="AT385" s="227" t="s">
        <v>220</v>
      </c>
      <c r="AU385" s="227" t="s">
        <v>87</v>
      </c>
      <c r="AV385" s="12" t="s">
        <v>87</v>
      </c>
      <c r="AW385" s="12" t="s">
        <v>41</v>
      </c>
      <c r="AX385" s="12" t="s">
        <v>83</v>
      </c>
      <c r="AY385" s="227" t="s">
        <v>210</v>
      </c>
    </row>
    <row r="386" spans="2:65" s="1" customFormat="1" ht="38.25" customHeight="1">
      <c r="B386" s="42"/>
      <c r="C386" s="202" t="s">
        <v>707</v>
      </c>
      <c r="D386" s="202" t="s">
        <v>212</v>
      </c>
      <c r="E386" s="203" t="s">
        <v>708</v>
      </c>
      <c r="F386" s="204" t="s">
        <v>709</v>
      </c>
      <c r="G386" s="205" t="s">
        <v>215</v>
      </c>
      <c r="H386" s="206">
        <v>14400</v>
      </c>
      <c r="I386" s="207">
        <v>1.75</v>
      </c>
      <c r="J386" s="208">
        <f>ROUND(I386*H386,2)</f>
        <v>25200</v>
      </c>
      <c r="K386" s="204" t="s">
        <v>216</v>
      </c>
      <c r="L386" s="62"/>
      <c r="M386" s="209" t="s">
        <v>24</v>
      </c>
      <c r="N386" s="210" t="s">
        <v>50</v>
      </c>
      <c r="O386" s="43"/>
      <c r="P386" s="211">
        <f>O386*H386</f>
        <v>0</v>
      </c>
      <c r="Q386" s="211">
        <v>0</v>
      </c>
      <c r="R386" s="211">
        <f>Q386*H386</f>
        <v>0</v>
      </c>
      <c r="S386" s="211">
        <v>0</v>
      </c>
      <c r="T386" s="212">
        <f>S386*H386</f>
        <v>0</v>
      </c>
      <c r="AR386" s="25" t="s">
        <v>93</v>
      </c>
      <c r="AT386" s="25" t="s">
        <v>212</v>
      </c>
      <c r="AU386" s="25" t="s">
        <v>87</v>
      </c>
      <c r="AY386" s="25" t="s">
        <v>210</v>
      </c>
      <c r="BE386" s="213">
        <f>IF(N386="základní",J386,0)</f>
        <v>0</v>
      </c>
      <c r="BF386" s="213">
        <f>IF(N386="snížená",J386,0)</f>
        <v>25200</v>
      </c>
      <c r="BG386" s="213">
        <f>IF(N386="zákl. přenesená",J386,0)</f>
        <v>0</v>
      </c>
      <c r="BH386" s="213">
        <f>IF(N386="sníž. přenesená",J386,0)</f>
        <v>0</v>
      </c>
      <c r="BI386" s="213">
        <f>IF(N386="nulová",J386,0)</f>
        <v>0</v>
      </c>
      <c r="BJ386" s="25" t="s">
        <v>87</v>
      </c>
      <c r="BK386" s="213">
        <f>ROUND(I386*H386,2)</f>
        <v>25200</v>
      </c>
      <c r="BL386" s="25" t="s">
        <v>93</v>
      </c>
      <c r="BM386" s="25" t="s">
        <v>710</v>
      </c>
    </row>
    <row r="387" spans="2:65" s="1" customFormat="1" ht="54">
      <c r="B387" s="42"/>
      <c r="C387" s="64"/>
      <c r="D387" s="214" t="s">
        <v>218</v>
      </c>
      <c r="E387" s="64"/>
      <c r="F387" s="215" t="s">
        <v>705</v>
      </c>
      <c r="G387" s="64"/>
      <c r="H387" s="64"/>
      <c r="I387" s="173"/>
      <c r="J387" s="64"/>
      <c r="K387" s="64"/>
      <c r="L387" s="62"/>
      <c r="M387" s="216"/>
      <c r="N387" s="43"/>
      <c r="O387" s="43"/>
      <c r="P387" s="43"/>
      <c r="Q387" s="43"/>
      <c r="R387" s="43"/>
      <c r="S387" s="43"/>
      <c r="T387" s="79"/>
      <c r="AT387" s="25" t="s">
        <v>218</v>
      </c>
      <c r="AU387" s="25" t="s">
        <v>87</v>
      </c>
    </row>
    <row r="388" spans="2:65" s="12" customFormat="1">
      <c r="B388" s="217"/>
      <c r="C388" s="218"/>
      <c r="D388" s="214" t="s">
        <v>220</v>
      </c>
      <c r="E388" s="219" t="s">
        <v>24</v>
      </c>
      <c r="F388" s="220" t="s">
        <v>711</v>
      </c>
      <c r="G388" s="218"/>
      <c r="H388" s="221">
        <v>14400</v>
      </c>
      <c r="I388" s="222"/>
      <c r="J388" s="218"/>
      <c r="K388" s="218"/>
      <c r="L388" s="223"/>
      <c r="M388" s="224"/>
      <c r="N388" s="225"/>
      <c r="O388" s="225"/>
      <c r="P388" s="225"/>
      <c r="Q388" s="225"/>
      <c r="R388" s="225"/>
      <c r="S388" s="225"/>
      <c r="T388" s="226"/>
      <c r="AT388" s="227" t="s">
        <v>220</v>
      </c>
      <c r="AU388" s="227" t="s">
        <v>87</v>
      </c>
      <c r="AV388" s="12" t="s">
        <v>87</v>
      </c>
      <c r="AW388" s="12" t="s">
        <v>41</v>
      </c>
      <c r="AX388" s="12" t="s">
        <v>83</v>
      </c>
      <c r="AY388" s="227" t="s">
        <v>210</v>
      </c>
    </row>
    <row r="389" spans="2:65" s="1" customFormat="1" ht="38.25" customHeight="1">
      <c r="B389" s="42"/>
      <c r="C389" s="202" t="s">
        <v>712</v>
      </c>
      <c r="D389" s="202" t="s">
        <v>212</v>
      </c>
      <c r="E389" s="203" t="s">
        <v>713</v>
      </c>
      <c r="F389" s="204" t="s">
        <v>714</v>
      </c>
      <c r="G389" s="205" t="s">
        <v>215</v>
      </c>
      <c r="H389" s="206">
        <v>360</v>
      </c>
      <c r="I389" s="207">
        <v>25.8</v>
      </c>
      <c r="J389" s="208">
        <f>ROUND(I389*H389,2)</f>
        <v>9288</v>
      </c>
      <c r="K389" s="204" t="s">
        <v>216</v>
      </c>
      <c r="L389" s="62"/>
      <c r="M389" s="209" t="s">
        <v>24</v>
      </c>
      <c r="N389" s="210" t="s">
        <v>50</v>
      </c>
      <c r="O389" s="43"/>
      <c r="P389" s="211">
        <f>O389*H389</f>
        <v>0</v>
      </c>
      <c r="Q389" s="211">
        <v>0</v>
      </c>
      <c r="R389" s="211">
        <f>Q389*H389</f>
        <v>0</v>
      </c>
      <c r="S389" s="211">
        <v>0</v>
      </c>
      <c r="T389" s="212">
        <f>S389*H389</f>
        <v>0</v>
      </c>
      <c r="AR389" s="25" t="s">
        <v>93</v>
      </c>
      <c r="AT389" s="25" t="s">
        <v>212</v>
      </c>
      <c r="AU389" s="25" t="s">
        <v>87</v>
      </c>
      <c r="AY389" s="25" t="s">
        <v>210</v>
      </c>
      <c r="BE389" s="213">
        <f>IF(N389="základní",J389,0)</f>
        <v>0</v>
      </c>
      <c r="BF389" s="213">
        <f>IF(N389="snížená",J389,0)</f>
        <v>9288</v>
      </c>
      <c r="BG389" s="213">
        <f>IF(N389="zákl. přenesená",J389,0)</f>
        <v>0</v>
      </c>
      <c r="BH389" s="213">
        <f>IF(N389="sníž. přenesená",J389,0)</f>
        <v>0</v>
      </c>
      <c r="BI389" s="213">
        <f>IF(N389="nulová",J389,0)</f>
        <v>0</v>
      </c>
      <c r="BJ389" s="25" t="s">
        <v>87</v>
      </c>
      <c r="BK389" s="213">
        <f>ROUND(I389*H389,2)</f>
        <v>9288</v>
      </c>
      <c r="BL389" s="25" t="s">
        <v>93</v>
      </c>
      <c r="BM389" s="25" t="s">
        <v>715</v>
      </c>
    </row>
    <row r="390" spans="2:65" s="1" customFormat="1" ht="27">
      <c r="B390" s="42"/>
      <c r="C390" s="64"/>
      <c r="D390" s="214" t="s">
        <v>218</v>
      </c>
      <c r="E390" s="64"/>
      <c r="F390" s="215" t="s">
        <v>716</v>
      </c>
      <c r="G390" s="64"/>
      <c r="H390" s="64"/>
      <c r="I390" s="173"/>
      <c r="J390" s="64"/>
      <c r="K390" s="64"/>
      <c r="L390" s="62"/>
      <c r="M390" s="216"/>
      <c r="N390" s="43"/>
      <c r="O390" s="43"/>
      <c r="P390" s="43"/>
      <c r="Q390" s="43"/>
      <c r="R390" s="43"/>
      <c r="S390" s="43"/>
      <c r="T390" s="79"/>
      <c r="AT390" s="25" t="s">
        <v>218</v>
      </c>
      <c r="AU390" s="25" t="s">
        <v>87</v>
      </c>
    </row>
    <row r="391" spans="2:65" s="1" customFormat="1" ht="25.5" customHeight="1">
      <c r="B391" s="42"/>
      <c r="C391" s="202" t="s">
        <v>717</v>
      </c>
      <c r="D391" s="202" t="s">
        <v>212</v>
      </c>
      <c r="E391" s="203" t="s">
        <v>718</v>
      </c>
      <c r="F391" s="204" t="s">
        <v>719</v>
      </c>
      <c r="G391" s="205" t="s">
        <v>215</v>
      </c>
      <c r="H391" s="206">
        <v>280.83999999999997</v>
      </c>
      <c r="I391" s="207">
        <v>42.4</v>
      </c>
      <c r="J391" s="208">
        <f>ROUND(I391*H391,2)</f>
        <v>11907.62</v>
      </c>
      <c r="K391" s="204" t="s">
        <v>216</v>
      </c>
      <c r="L391" s="62"/>
      <c r="M391" s="209" t="s">
        <v>24</v>
      </c>
      <c r="N391" s="210" t="s">
        <v>50</v>
      </c>
      <c r="O391" s="43"/>
      <c r="P391" s="211">
        <f>O391*H391</f>
        <v>0</v>
      </c>
      <c r="Q391" s="211">
        <v>1.2999999999999999E-4</v>
      </c>
      <c r="R391" s="211">
        <f>Q391*H391</f>
        <v>3.6509199999999992E-2</v>
      </c>
      <c r="S391" s="211">
        <v>0</v>
      </c>
      <c r="T391" s="212">
        <f>S391*H391</f>
        <v>0</v>
      </c>
      <c r="AR391" s="25" t="s">
        <v>93</v>
      </c>
      <c r="AT391" s="25" t="s">
        <v>212</v>
      </c>
      <c r="AU391" s="25" t="s">
        <v>87</v>
      </c>
      <c r="AY391" s="25" t="s">
        <v>210</v>
      </c>
      <c r="BE391" s="213">
        <f>IF(N391="základní",J391,0)</f>
        <v>0</v>
      </c>
      <c r="BF391" s="213">
        <f>IF(N391="snížená",J391,0)</f>
        <v>11907.62</v>
      </c>
      <c r="BG391" s="213">
        <f>IF(N391="zákl. přenesená",J391,0)</f>
        <v>0</v>
      </c>
      <c r="BH391" s="213">
        <f>IF(N391="sníž. přenesená",J391,0)</f>
        <v>0</v>
      </c>
      <c r="BI391" s="213">
        <f>IF(N391="nulová",J391,0)</f>
        <v>0</v>
      </c>
      <c r="BJ391" s="25" t="s">
        <v>87</v>
      </c>
      <c r="BK391" s="213">
        <f>ROUND(I391*H391,2)</f>
        <v>11907.62</v>
      </c>
      <c r="BL391" s="25" t="s">
        <v>93</v>
      </c>
      <c r="BM391" s="25" t="s">
        <v>720</v>
      </c>
    </row>
    <row r="392" spans="2:65" s="1" customFormat="1" ht="54">
      <c r="B392" s="42"/>
      <c r="C392" s="64"/>
      <c r="D392" s="214" t="s">
        <v>218</v>
      </c>
      <c r="E392" s="64"/>
      <c r="F392" s="215" t="s">
        <v>721</v>
      </c>
      <c r="G392" s="64"/>
      <c r="H392" s="64"/>
      <c r="I392" s="173"/>
      <c r="J392" s="64"/>
      <c r="K392" s="64"/>
      <c r="L392" s="62"/>
      <c r="M392" s="216"/>
      <c r="N392" s="43"/>
      <c r="O392" s="43"/>
      <c r="P392" s="43"/>
      <c r="Q392" s="43"/>
      <c r="R392" s="43"/>
      <c r="S392" s="43"/>
      <c r="T392" s="79"/>
      <c r="AT392" s="25" t="s">
        <v>218</v>
      </c>
      <c r="AU392" s="25" t="s">
        <v>87</v>
      </c>
    </row>
    <row r="393" spans="2:65" s="12" customFormat="1">
      <c r="B393" s="217"/>
      <c r="C393" s="218"/>
      <c r="D393" s="214" t="s">
        <v>220</v>
      </c>
      <c r="E393" s="219" t="s">
        <v>24</v>
      </c>
      <c r="F393" s="220" t="s">
        <v>722</v>
      </c>
      <c r="G393" s="218"/>
      <c r="H393" s="221">
        <v>129.22999999999999</v>
      </c>
      <c r="I393" s="222"/>
      <c r="J393" s="218"/>
      <c r="K393" s="218"/>
      <c r="L393" s="223"/>
      <c r="M393" s="224"/>
      <c r="N393" s="225"/>
      <c r="O393" s="225"/>
      <c r="P393" s="225"/>
      <c r="Q393" s="225"/>
      <c r="R393" s="225"/>
      <c r="S393" s="225"/>
      <c r="T393" s="226"/>
      <c r="AT393" s="227" t="s">
        <v>220</v>
      </c>
      <c r="AU393" s="227" t="s">
        <v>87</v>
      </c>
      <c r="AV393" s="12" t="s">
        <v>87</v>
      </c>
      <c r="AW393" s="12" t="s">
        <v>41</v>
      </c>
      <c r="AX393" s="12" t="s">
        <v>78</v>
      </c>
      <c r="AY393" s="227" t="s">
        <v>210</v>
      </c>
    </row>
    <row r="394" spans="2:65" s="12" customFormat="1" ht="27">
      <c r="B394" s="217"/>
      <c r="C394" s="218"/>
      <c r="D394" s="214" t="s">
        <v>220</v>
      </c>
      <c r="E394" s="219" t="s">
        <v>24</v>
      </c>
      <c r="F394" s="220" t="s">
        <v>723</v>
      </c>
      <c r="G394" s="218"/>
      <c r="H394" s="221">
        <v>151.61000000000001</v>
      </c>
      <c r="I394" s="222"/>
      <c r="J394" s="218"/>
      <c r="K394" s="218"/>
      <c r="L394" s="223"/>
      <c r="M394" s="224"/>
      <c r="N394" s="225"/>
      <c r="O394" s="225"/>
      <c r="P394" s="225"/>
      <c r="Q394" s="225"/>
      <c r="R394" s="225"/>
      <c r="S394" s="225"/>
      <c r="T394" s="226"/>
      <c r="AT394" s="227" t="s">
        <v>220</v>
      </c>
      <c r="AU394" s="227" t="s">
        <v>87</v>
      </c>
      <c r="AV394" s="12" t="s">
        <v>87</v>
      </c>
      <c r="AW394" s="12" t="s">
        <v>41</v>
      </c>
      <c r="AX394" s="12" t="s">
        <v>78</v>
      </c>
      <c r="AY394" s="227" t="s">
        <v>210</v>
      </c>
    </row>
    <row r="395" spans="2:65" s="13" customFormat="1">
      <c r="B395" s="228"/>
      <c r="C395" s="229"/>
      <c r="D395" s="214" t="s">
        <v>220</v>
      </c>
      <c r="E395" s="230" t="s">
        <v>24</v>
      </c>
      <c r="F395" s="231" t="s">
        <v>235</v>
      </c>
      <c r="G395" s="229"/>
      <c r="H395" s="232">
        <v>280.83999999999997</v>
      </c>
      <c r="I395" s="233"/>
      <c r="J395" s="229"/>
      <c r="K395" s="229"/>
      <c r="L395" s="234"/>
      <c r="M395" s="235"/>
      <c r="N395" s="236"/>
      <c r="O395" s="236"/>
      <c r="P395" s="236"/>
      <c r="Q395" s="236"/>
      <c r="R395" s="236"/>
      <c r="S395" s="236"/>
      <c r="T395" s="237"/>
      <c r="AT395" s="238" t="s">
        <v>220</v>
      </c>
      <c r="AU395" s="238" t="s">
        <v>87</v>
      </c>
      <c r="AV395" s="13" t="s">
        <v>93</v>
      </c>
      <c r="AW395" s="13" t="s">
        <v>41</v>
      </c>
      <c r="AX395" s="13" t="s">
        <v>83</v>
      </c>
      <c r="AY395" s="238" t="s">
        <v>210</v>
      </c>
    </row>
    <row r="396" spans="2:65" s="1" customFormat="1" ht="63.75" customHeight="1">
      <c r="B396" s="42"/>
      <c r="C396" s="202" t="s">
        <v>724</v>
      </c>
      <c r="D396" s="202" t="s">
        <v>212</v>
      </c>
      <c r="E396" s="203" t="s">
        <v>725</v>
      </c>
      <c r="F396" s="204" t="s">
        <v>726</v>
      </c>
      <c r="G396" s="205" t="s">
        <v>215</v>
      </c>
      <c r="H396" s="206">
        <v>280.83999999999997</v>
      </c>
      <c r="I396" s="207">
        <v>55</v>
      </c>
      <c r="J396" s="208">
        <f>ROUND(I396*H396,2)</f>
        <v>15446.2</v>
      </c>
      <c r="K396" s="204" t="s">
        <v>216</v>
      </c>
      <c r="L396" s="62"/>
      <c r="M396" s="209" t="s">
        <v>24</v>
      </c>
      <c r="N396" s="210" t="s">
        <v>50</v>
      </c>
      <c r="O396" s="43"/>
      <c r="P396" s="211">
        <f>O396*H396</f>
        <v>0</v>
      </c>
      <c r="Q396" s="211">
        <v>4.0000000000000003E-5</v>
      </c>
      <c r="R396" s="211">
        <f>Q396*H396</f>
        <v>1.12336E-2</v>
      </c>
      <c r="S396" s="211">
        <v>0</v>
      </c>
      <c r="T396" s="212">
        <f>S396*H396</f>
        <v>0</v>
      </c>
      <c r="AR396" s="25" t="s">
        <v>93</v>
      </c>
      <c r="AT396" s="25" t="s">
        <v>212</v>
      </c>
      <c r="AU396" s="25" t="s">
        <v>87</v>
      </c>
      <c r="AY396" s="25" t="s">
        <v>210</v>
      </c>
      <c r="BE396" s="213">
        <f>IF(N396="základní",J396,0)</f>
        <v>0</v>
      </c>
      <c r="BF396" s="213">
        <f>IF(N396="snížená",J396,0)</f>
        <v>15446.2</v>
      </c>
      <c r="BG396" s="213">
        <f>IF(N396="zákl. přenesená",J396,0)</f>
        <v>0</v>
      </c>
      <c r="BH396" s="213">
        <f>IF(N396="sníž. přenesená",J396,0)</f>
        <v>0</v>
      </c>
      <c r="BI396" s="213">
        <f>IF(N396="nulová",J396,0)</f>
        <v>0</v>
      </c>
      <c r="BJ396" s="25" t="s">
        <v>87</v>
      </c>
      <c r="BK396" s="213">
        <f>ROUND(I396*H396,2)</f>
        <v>15446.2</v>
      </c>
      <c r="BL396" s="25" t="s">
        <v>93</v>
      </c>
      <c r="BM396" s="25" t="s">
        <v>727</v>
      </c>
    </row>
    <row r="397" spans="2:65" s="1" customFormat="1" ht="94.5">
      <c r="B397" s="42"/>
      <c r="C397" s="64"/>
      <c r="D397" s="214" t="s">
        <v>218</v>
      </c>
      <c r="E397" s="64"/>
      <c r="F397" s="215" t="s">
        <v>728</v>
      </c>
      <c r="G397" s="64"/>
      <c r="H397" s="64"/>
      <c r="I397" s="173"/>
      <c r="J397" s="64"/>
      <c r="K397" s="64"/>
      <c r="L397" s="62"/>
      <c r="M397" s="216"/>
      <c r="N397" s="43"/>
      <c r="O397" s="43"/>
      <c r="P397" s="43"/>
      <c r="Q397" s="43"/>
      <c r="R397" s="43"/>
      <c r="S397" s="43"/>
      <c r="T397" s="79"/>
      <c r="AT397" s="25" t="s">
        <v>218</v>
      </c>
      <c r="AU397" s="25" t="s">
        <v>87</v>
      </c>
    </row>
    <row r="398" spans="2:65" s="12" customFormat="1">
      <c r="B398" s="217"/>
      <c r="C398" s="218"/>
      <c r="D398" s="214" t="s">
        <v>220</v>
      </c>
      <c r="E398" s="219" t="s">
        <v>24</v>
      </c>
      <c r="F398" s="220" t="s">
        <v>722</v>
      </c>
      <c r="G398" s="218"/>
      <c r="H398" s="221">
        <v>129.22999999999999</v>
      </c>
      <c r="I398" s="222"/>
      <c r="J398" s="218"/>
      <c r="K398" s="218"/>
      <c r="L398" s="223"/>
      <c r="M398" s="224"/>
      <c r="N398" s="225"/>
      <c r="O398" s="225"/>
      <c r="P398" s="225"/>
      <c r="Q398" s="225"/>
      <c r="R398" s="225"/>
      <c r="S398" s="225"/>
      <c r="T398" s="226"/>
      <c r="AT398" s="227" t="s">
        <v>220</v>
      </c>
      <c r="AU398" s="227" t="s">
        <v>87</v>
      </c>
      <c r="AV398" s="12" t="s">
        <v>87</v>
      </c>
      <c r="AW398" s="12" t="s">
        <v>41</v>
      </c>
      <c r="AX398" s="12" t="s">
        <v>78</v>
      </c>
      <c r="AY398" s="227" t="s">
        <v>210</v>
      </c>
    </row>
    <row r="399" spans="2:65" s="12" customFormat="1" ht="27">
      <c r="B399" s="217"/>
      <c r="C399" s="218"/>
      <c r="D399" s="214" t="s">
        <v>220</v>
      </c>
      <c r="E399" s="219" t="s">
        <v>24</v>
      </c>
      <c r="F399" s="220" t="s">
        <v>723</v>
      </c>
      <c r="G399" s="218"/>
      <c r="H399" s="221">
        <v>151.61000000000001</v>
      </c>
      <c r="I399" s="222"/>
      <c r="J399" s="218"/>
      <c r="K399" s="218"/>
      <c r="L399" s="223"/>
      <c r="M399" s="224"/>
      <c r="N399" s="225"/>
      <c r="O399" s="225"/>
      <c r="P399" s="225"/>
      <c r="Q399" s="225"/>
      <c r="R399" s="225"/>
      <c r="S399" s="225"/>
      <c r="T399" s="226"/>
      <c r="AT399" s="227" t="s">
        <v>220</v>
      </c>
      <c r="AU399" s="227" t="s">
        <v>87</v>
      </c>
      <c r="AV399" s="12" t="s">
        <v>87</v>
      </c>
      <c r="AW399" s="12" t="s">
        <v>41</v>
      </c>
      <c r="AX399" s="12" t="s">
        <v>78</v>
      </c>
      <c r="AY399" s="227" t="s">
        <v>210</v>
      </c>
    </row>
    <row r="400" spans="2:65" s="13" customFormat="1">
      <c r="B400" s="228"/>
      <c r="C400" s="229"/>
      <c r="D400" s="214" t="s">
        <v>220</v>
      </c>
      <c r="E400" s="230" t="s">
        <v>24</v>
      </c>
      <c r="F400" s="231" t="s">
        <v>235</v>
      </c>
      <c r="G400" s="229"/>
      <c r="H400" s="232">
        <v>280.83999999999997</v>
      </c>
      <c r="I400" s="233"/>
      <c r="J400" s="229"/>
      <c r="K400" s="229"/>
      <c r="L400" s="234"/>
      <c r="M400" s="235"/>
      <c r="N400" s="236"/>
      <c r="O400" s="236"/>
      <c r="P400" s="236"/>
      <c r="Q400" s="236"/>
      <c r="R400" s="236"/>
      <c r="S400" s="236"/>
      <c r="T400" s="237"/>
      <c r="AT400" s="238" t="s">
        <v>220</v>
      </c>
      <c r="AU400" s="238" t="s">
        <v>87</v>
      </c>
      <c r="AV400" s="13" t="s">
        <v>93</v>
      </c>
      <c r="AW400" s="13" t="s">
        <v>41</v>
      </c>
      <c r="AX400" s="13" t="s">
        <v>83</v>
      </c>
      <c r="AY400" s="238" t="s">
        <v>210</v>
      </c>
    </row>
    <row r="401" spans="2:65" s="1" customFormat="1" ht="16.5" customHeight="1">
      <c r="B401" s="42"/>
      <c r="C401" s="202" t="s">
        <v>729</v>
      </c>
      <c r="D401" s="202" t="s">
        <v>212</v>
      </c>
      <c r="E401" s="203" t="s">
        <v>730</v>
      </c>
      <c r="F401" s="204" t="s">
        <v>731</v>
      </c>
      <c r="G401" s="205" t="s">
        <v>215</v>
      </c>
      <c r="H401" s="206">
        <v>0.54</v>
      </c>
      <c r="I401" s="207">
        <v>74</v>
      </c>
      <c r="J401" s="208">
        <f>ROUND(I401*H401,2)</f>
        <v>39.96</v>
      </c>
      <c r="K401" s="204" t="s">
        <v>24</v>
      </c>
      <c r="L401" s="62"/>
      <c r="M401" s="209" t="s">
        <v>24</v>
      </c>
      <c r="N401" s="210" t="s">
        <v>50</v>
      </c>
      <c r="O401" s="43"/>
      <c r="P401" s="211">
        <f>O401*H401</f>
        <v>0</v>
      </c>
      <c r="Q401" s="211">
        <v>4.8000000000000001E-4</v>
      </c>
      <c r="R401" s="211">
        <f>Q401*H401</f>
        <v>2.5920000000000001E-4</v>
      </c>
      <c r="S401" s="211">
        <v>0</v>
      </c>
      <c r="T401" s="212">
        <f>S401*H401</f>
        <v>0</v>
      </c>
      <c r="AR401" s="25" t="s">
        <v>93</v>
      </c>
      <c r="AT401" s="25" t="s">
        <v>212</v>
      </c>
      <c r="AU401" s="25" t="s">
        <v>87</v>
      </c>
      <c r="AY401" s="25" t="s">
        <v>210</v>
      </c>
      <c r="BE401" s="213">
        <f>IF(N401="základní",J401,0)</f>
        <v>0</v>
      </c>
      <c r="BF401" s="213">
        <f>IF(N401="snížená",J401,0)</f>
        <v>39.96</v>
      </c>
      <c r="BG401" s="213">
        <f>IF(N401="zákl. přenesená",J401,0)</f>
        <v>0</v>
      </c>
      <c r="BH401" s="213">
        <f>IF(N401="sníž. přenesená",J401,0)</f>
        <v>0</v>
      </c>
      <c r="BI401" s="213">
        <f>IF(N401="nulová",J401,0)</f>
        <v>0</v>
      </c>
      <c r="BJ401" s="25" t="s">
        <v>87</v>
      </c>
      <c r="BK401" s="213">
        <f>ROUND(I401*H401,2)</f>
        <v>39.96</v>
      </c>
      <c r="BL401" s="25" t="s">
        <v>93</v>
      </c>
      <c r="BM401" s="25" t="s">
        <v>732</v>
      </c>
    </row>
    <row r="402" spans="2:65" s="12" customFormat="1">
      <c r="B402" s="217"/>
      <c r="C402" s="218"/>
      <c r="D402" s="214" t="s">
        <v>220</v>
      </c>
      <c r="E402" s="219" t="s">
        <v>24</v>
      </c>
      <c r="F402" s="220" t="s">
        <v>733</v>
      </c>
      <c r="G402" s="218"/>
      <c r="H402" s="221">
        <v>0.54</v>
      </c>
      <c r="I402" s="222"/>
      <c r="J402" s="218"/>
      <c r="K402" s="218"/>
      <c r="L402" s="223"/>
      <c r="M402" s="224"/>
      <c r="N402" s="225"/>
      <c r="O402" s="225"/>
      <c r="P402" s="225"/>
      <c r="Q402" s="225"/>
      <c r="R402" s="225"/>
      <c r="S402" s="225"/>
      <c r="T402" s="226"/>
      <c r="AT402" s="227" t="s">
        <v>220</v>
      </c>
      <c r="AU402" s="227" t="s">
        <v>87</v>
      </c>
      <c r="AV402" s="12" t="s">
        <v>87</v>
      </c>
      <c r="AW402" s="12" t="s">
        <v>41</v>
      </c>
      <c r="AX402" s="12" t="s">
        <v>83</v>
      </c>
      <c r="AY402" s="227" t="s">
        <v>210</v>
      </c>
    </row>
    <row r="403" spans="2:65" s="1" customFormat="1" ht="25.5" customHeight="1">
      <c r="B403" s="42"/>
      <c r="C403" s="202" t="s">
        <v>734</v>
      </c>
      <c r="D403" s="202" t="s">
        <v>212</v>
      </c>
      <c r="E403" s="203" t="s">
        <v>735</v>
      </c>
      <c r="F403" s="204" t="s">
        <v>736</v>
      </c>
      <c r="G403" s="205" t="s">
        <v>215</v>
      </c>
      <c r="H403" s="206">
        <v>0.54</v>
      </c>
      <c r="I403" s="207">
        <v>84.8</v>
      </c>
      <c r="J403" s="208">
        <f>ROUND(I403*H403,2)</f>
        <v>45.79</v>
      </c>
      <c r="K403" s="204" t="s">
        <v>216</v>
      </c>
      <c r="L403" s="62"/>
      <c r="M403" s="209" t="s">
        <v>24</v>
      </c>
      <c r="N403" s="210" t="s">
        <v>50</v>
      </c>
      <c r="O403" s="43"/>
      <c r="P403" s="211">
        <f>O403*H403</f>
        <v>0</v>
      </c>
      <c r="Q403" s="211">
        <v>3.6000000000000002E-4</v>
      </c>
      <c r="R403" s="211">
        <f>Q403*H403</f>
        <v>1.9440000000000004E-4</v>
      </c>
      <c r="S403" s="211">
        <v>0</v>
      </c>
      <c r="T403" s="212">
        <f>S403*H403</f>
        <v>0</v>
      </c>
      <c r="AR403" s="25" t="s">
        <v>93</v>
      </c>
      <c r="AT403" s="25" t="s">
        <v>212</v>
      </c>
      <c r="AU403" s="25" t="s">
        <v>87</v>
      </c>
      <c r="AY403" s="25" t="s">
        <v>210</v>
      </c>
      <c r="BE403" s="213">
        <f>IF(N403="základní",J403,0)</f>
        <v>0</v>
      </c>
      <c r="BF403" s="213">
        <f>IF(N403="snížená",J403,0)</f>
        <v>45.79</v>
      </c>
      <c r="BG403" s="213">
        <f>IF(N403="zákl. přenesená",J403,0)</f>
        <v>0</v>
      </c>
      <c r="BH403" s="213">
        <f>IF(N403="sníž. přenesená",J403,0)</f>
        <v>0</v>
      </c>
      <c r="BI403" s="213">
        <f>IF(N403="nulová",J403,0)</f>
        <v>0</v>
      </c>
      <c r="BJ403" s="25" t="s">
        <v>87</v>
      </c>
      <c r="BK403" s="213">
        <f>ROUND(I403*H403,2)</f>
        <v>45.79</v>
      </c>
      <c r="BL403" s="25" t="s">
        <v>93</v>
      </c>
      <c r="BM403" s="25" t="s">
        <v>737</v>
      </c>
    </row>
    <row r="404" spans="2:65" s="12" customFormat="1">
      <c r="B404" s="217"/>
      <c r="C404" s="218"/>
      <c r="D404" s="214" t="s">
        <v>220</v>
      </c>
      <c r="E404" s="219" t="s">
        <v>24</v>
      </c>
      <c r="F404" s="220" t="s">
        <v>733</v>
      </c>
      <c r="G404" s="218"/>
      <c r="H404" s="221">
        <v>0.54</v>
      </c>
      <c r="I404" s="222"/>
      <c r="J404" s="218"/>
      <c r="K404" s="218"/>
      <c r="L404" s="223"/>
      <c r="M404" s="224"/>
      <c r="N404" s="225"/>
      <c r="O404" s="225"/>
      <c r="P404" s="225"/>
      <c r="Q404" s="225"/>
      <c r="R404" s="225"/>
      <c r="S404" s="225"/>
      <c r="T404" s="226"/>
      <c r="AT404" s="227" t="s">
        <v>220</v>
      </c>
      <c r="AU404" s="227" t="s">
        <v>87</v>
      </c>
      <c r="AV404" s="12" t="s">
        <v>87</v>
      </c>
      <c r="AW404" s="12" t="s">
        <v>41</v>
      </c>
      <c r="AX404" s="12" t="s">
        <v>83</v>
      </c>
      <c r="AY404" s="227" t="s">
        <v>210</v>
      </c>
    </row>
    <row r="405" spans="2:65" s="1" customFormat="1" ht="16.5" customHeight="1">
      <c r="B405" s="42"/>
      <c r="C405" s="202" t="s">
        <v>738</v>
      </c>
      <c r="D405" s="202" t="s">
        <v>212</v>
      </c>
      <c r="E405" s="203" t="s">
        <v>739</v>
      </c>
      <c r="F405" s="204" t="s">
        <v>740</v>
      </c>
      <c r="G405" s="205" t="s">
        <v>295</v>
      </c>
      <c r="H405" s="206">
        <v>4</v>
      </c>
      <c r="I405" s="207">
        <v>520</v>
      </c>
      <c r="J405" s="208">
        <f>ROUND(I405*H405,2)</f>
        <v>2080</v>
      </c>
      <c r="K405" s="204" t="s">
        <v>24</v>
      </c>
      <c r="L405" s="62"/>
      <c r="M405" s="209" t="s">
        <v>24</v>
      </c>
      <c r="N405" s="210" t="s">
        <v>50</v>
      </c>
      <c r="O405" s="43"/>
      <c r="P405" s="211">
        <f>O405*H405</f>
        <v>0</v>
      </c>
      <c r="Q405" s="211">
        <v>6.2199999999999998E-3</v>
      </c>
      <c r="R405" s="211">
        <f>Q405*H405</f>
        <v>2.4879999999999999E-2</v>
      </c>
      <c r="S405" s="211">
        <v>0</v>
      </c>
      <c r="T405" s="212">
        <f>S405*H405</f>
        <v>0</v>
      </c>
      <c r="AR405" s="25" t="s">
        <v>93</v>
      </c>
      <c r="AT405" s="25" t="s">
        <v>212</v>
      </c>
      <c r="AU405" s="25" t="s">
        <v>87</v>
      </c>
      <c r="AY405" s="25" t="s">
        <v>210</v>
      </c>
      <c r="BE405" s="213">
        <f>IF(N405="základní",J405,0)</f>
        <v>0</v>
      </c>
      <c r="BF405" s="213">
        <f>IF(N405="snížená",J405,0)</f>
        <v>2080</v>
      </c>
      <c r="BG405" s="213">
        <f>IF(N405="zákl. přenesená",J405,0)</f>
        <v>0</v>
      </c>
      <c r="BH405" s="213">
        <f>IF(N405="sníž. přenesená",J405,0)</f>
        <v>0</v>
      </c>
      <c r="BI405" s="213">
        <f>IF(N405="nulová",J405,0)</f>
        <v>0</v>
      </c>
      <c r="BJ405" s="25" t="s">
        <v>87</v>
      </c>
      <c r="BK405" s="213">
        <f>ROUND(I405*H405,2)</f>
        <v>2080</v>
      </c>
      <c r="BL405" s="25" t="s">
        <v>93</v>
      </c>
      <c r="BM405" s="25" t="s">
        <v>741</v>
      </c>
    </row>
    <row r="406" spans="2:65" s="1" customFormat="1" ht="25.5" customHeight="1">
      <c r="B406" s="42"/>
      <c r="C406" s="202" t="s">
        <v>742</v>
      </c>
      <c r="D406" s="202" t="s">
        <v>212</v>
      </c>
      <c r="E406" s="203" t="s">
        <v>743</v>
      </c>
      <c r="F406" s="204" t="s">
        <v>744</v>
      </c>
      <c r="G406" s="205" t="s">
        <v>215</v>
      </c>
      <c r="H406" s="206">
        <v>52.534999999999997</v>
      </c>
      <c r="I406" s="207">
        <v>81.8</v>
      </c>
      <c r="J406" s="208">
        <f>ROUND(I406*H406,2)</f>
        <v>4297.3599999999997</v>
      </c>
      <c r="K406" s="204" t="s">
        <v>216</v>
      </c>
      <c r="L406" s="62"/>
      <c r="M406" s="209" t="s">
        <v>24</v>
      </c>
      <c r="N406" s="210" t="s">
        <v>50</v>
      </c>
      <c r="O406" s="43"/>
      <c r="P406" s="211">
        <f>O406*H406</f>
        <v>0</v>
      </c>
      <c r="Q406" s="211">
        <v>0</v>
      </c>
      <c r="R406" s="211">
        <f>Q406*H406</f>
        <v>0</v>
      </c>
      <c r="S406" s="211">
        <v>0.13100000000000001</v>
      </c>
      <c r="T406" s="212">
        <f>S406*H406</f>
        <v>6.882085</v>
      </c>
      <c r="AR406" s="25" t="s">
        <v>93</v>
      </c>
      <c r="AT406" s="25" t="s">
        <v>212</v>
      </c>
      <c r="AU406" s="25" t="s">
        <v>87</v>
      </c>
      <c r="AY406" s="25" t="s">
        <v>210</v>
      </c>
      <c r="BE406" s="213">
        <f>IF(N406="základní",J406,0)</f>
        <v>0</v>
      </c>
      <c r="BF406" s="213">
        <f>IF(N406="snížená",J406,0)</f>
        <v>4297.3599999999997</v>
      </c>
      <c r="BG406" s="213">
        <f>IF(N406="zákl. přenesená",J406,0)</f>
        <v>0</v>
      </c>
      <c r="BH406" s="213">
        <f>IF(N406="sníž. přenesená",J406,0)</f>
        <v>0</v>
      </c>
      <c r="BI406" s="213">
        <f>IF(N406="nulová",J406,0)</f>
        <v>0</v>
      </c>
      <c r="BJ406" s="25" t="s">
        <v>87</v>
      </c>
      <c r="BK406" s="213">
        <f>ROUND(I406*H406,2)</f>
        <v>4297.3599999999997</v>
      </c>
      <c r="BL406" s="25" t="s">
        <v>93</v>
      </c>
      <c r="BM406" s="25" t="s">
        <v>745</v>
      </c>
    </row>
    <row r="407" spans="2:65" s="12" customFormat="1">
      <c r="B407" s="217"/>
      <c r="C407" s="218"/>
      <c r="D407" s="214" t="s">
        <v>220</v>
      </c>
      <c r="E407" s="219" t="s">
        <v>24</v>
      </c>
      <c r="F407" s="220" t="s">
        <v>746</v>
      </c>
      <c r="G407" s="218"/>
      <c r="H407" s="221">
        <v>26.6</v>
      </c>
      <c r="I407" s="222"/>
      <c r="J407" s="218"/>
      <c r="K407" s="218"/>
      <c r="L407" s="223"/>
      <c r="M407" s="224"/>
      <c r="N407" s="225"/>
      <c r="O407" s="225"/>
      <c r="P407" s="225"/>
      <c r="Q407" s="225"/>
      <c r="R407" s="225"/>
      <c r="S407" s="225"/>
      <c r="T407" s="226"/>
      <c r="AT407" s="227" t="s">
        <v>220</v>
      </c>
      <c r="AU407" s="227" t="s">
        <v>87</v>
      </c>
      <c r="AV407" s="12" t="s">
        <v>87</v>
      </c>
      <c r="AW407" s="12" t="s">
        <v>41</v>
      </c>
      <c r="AX407" s="12" t="s">
        <v>78</v>
      </c>
      <c r="AY407" s="227" t="s">
        <v>210</v>
      </c>
    </row>
    <row r="408" spans="2:65" s="12" customFormat="1">
      <c r="B408" s="217"/>
      <c r="C408" s="218"/>
      <c r="D408" s="214" t="s">
        <v>220</v>
      </c>
      <c r="E408" s="219" t="s">
        <v>24</v>
      </c>
      <c r="F408" s="220" t="s">
        <v>747</v>
      </c>
      <c r="G408" s="218"/>
      <c r="H408" s="221">
        <v>25.934999999999999</v>
      </c>
      <c r="I408" s="222"/>
      <c r="J408" s="218"/>
      <c r="K408" s="218"/>
      <c r="L408" s="223"/>
      <c r="M408" s="224"/>
      <c r="N408" s="225"/>
      <c r="O408" s="225"/>
      <c r="P408" s="225"/>
      <c r="Q408" s="225"/>
      <c r="R408" s="225"/>
      <c r="S408" s="225"/>
      <c r="T408" s="226"/>
      <c r="AT408" s="227" t="s">
        <v>220</v>
      </c>
      <c r="AU408" s="227" t="s">
        <v>87</v>
      </c>
      <c r="AV408" s="12" t="s">
        <v>87</v>
      </c>
      <c r="AW408" s="12" t="s">
        <v>41</v>
      </c>
      <c r="AX408" s="12" t="s">
        <v>78</v>
      </c>
      <c r="AY408" s="227" t="s">
        <v>210</v>
      </c>
    </row>
    <row r="409" spans="2:65" s="13" customFormat="1">
      <c r="B409" s="228"/>
      <c r="C409" s="229"/>
      <c r="D409" s="214" t="s">
        <v>220</v>
      </c>
      <c r="E409" s="230" t="s">
        <v>24</v>
      </c>
      <c r="F409" s="231" t="s">
        <v>235</v>
      </c>
      <c r="G409" s="229"/>
      <c r="H409" s="232">
        <v>52.534999999999997</v>
      </c>
      <c r="I409" s="233"/>
      <c r="J409" s="229"/>
      <c r="K409" s="229"/>
      <c r="L409" s="234"/>
      <c r="M409" s="235"/>
      <c r="N409" s="236"/>
      <c r="O409" s="236"/>
      <c r="P409" s="236"/>
      <c r="Q409" s="236"/>
      <c r="R409" s="236"/>
      <c r="S409" s="236"/>
      <c r="T409" s="237"/>
      <c r="AT409" s="238" t="s">
        <v>220</v>
      </c>
      <c r="AU409" s="238" t="s">
        <v>87</v>
      </c>
      <c r="AV409" s="13" t="s">
        <v>93</v>
      </c>
      <c r="AW409" s="13" t="s">
        <v>41</v>
      </c>
      <c r="AX409" s="13" t="s">
        <v>83</v>
      </c>
      <c r="AY409" s="238" t="s">
        <v>210</v>
      </c>
    </row>
    <row r="410" spans="2:65" s="1" customFormat="1" ht="25.5" customHeight="1">
      <c r="B410" s="42"/>
      <c r="C410" s="202" t="s">
        <v>748</v>
      </c>
      <c r="D410" s="202" t="s">
        <v>212</v>
      </c>
      <c r="E410" s="203" t="s">
        <v>749</v>
      </c>
      <c r="F410" s="204" t="s">
        <v>750</v>
      </c>
      <c r="G410" s="205" t="s">
        <v>215</v>
      </c>
      <c r="H410" s="206">
        <v>24.364999999999998</v>
      </c>
      <c r="I410" s="207">
        <v>97.8</v>
      </c>
      <c r="J410" s="208">
        <f>ROUND(I410*H410,2)</f>
        <v>2382.9</v>
      </c>
      <c r="K410" s="204" t="s">
        <v>216</v>
      </c>
      <c r="L410" s="62"/>
      <c r="M410" s="209" t="s">
        <v>24</v>
      </c>
      <c r="N410" s="210" t="s">
        <v>50</v>
      </c>
      <c r="O410" s="43"/>
      <c r="P410" s="211">
        <f>O410*H410</f>
        <v>0</v>
      </c>
      <c r="Q410" s="211">
        <v>0</v>
      </c>
      <c r="R410" s="211">
        <f>Q410*H410</f>
        <v>0</v>
      </c>
      <c r="S410" s="211">
        <v>0.26100000000000001</v>
      </c>
      <c r="T410" s="212">
        <f>S410*H410</f>
        <v>6.3592649999999997</v>
      </c>
      <c r="AR410" s="25" t="s">
        <v>93</v>
      </c>
      <c r="AT410" s="25" t="s">
        <v>212</v>
      </c>
      <c r="AU410" s="25" t="s">
        <v>87</v>
      </c>
      <c r="AY410" s="25" t="s">
        <v>210</v>
      </c>
      <c r="BE410" s="213">
        <f>IF(N410="základní",J410,0)</f>
        <v>0</v>
      </c>
      <c r="BF410" s="213">
        <f>IF(N410="snížená",J410,0)</f>
        <v>2382.9</v>
      </c>
      <c r="BG410" s="213">
        <f>IF(N410="zákl. přenesená",J410,0)</f>
        <v>0</v>
      </c>
      <c r="BH410" s="213">
        <f>IF(N410="sníž. přenesená",J410,0)</f>
        <v>0</v>
      </c>
      <c r="BI410" s="213">
        <f>IF(N410="nulová",J410,0)</f>
        <v>0</v>
      </c>
      <c r="BJ410" s="25" t="s">
        <v>87</v>
      </c>
      <c r="BK410" s="213">
        <f>ROUND(I410*H410,2)</f>
        <v>2382.9</v>
      </c>
      <c r="BL410" s="25" t="s">
        <v>93</v>
      </c>
      <c r="BM410" s="25" t="s">
        <v>751</v>
      </c>
    </row>
    <row r="411" spans="2:65" s="12" customFormat="1">
      <c r="B411" s="217"/>
      <c r="C411" s="218"/>
      <c r="D411" s="214" t="s">
        <v>220</v>
      </c>
      <c r="E411" s="219" t="s">
        <v>24</v>
      </c>
      <c r="F411" s="220" t="s">
        <v>752</v>
      </c>
      <c r="G411" s="218"/>
      <c r="H411" s="221">
        <v>19.04</v>
      </c>
      <c r="I411" s="222"/>
      <c r="J411" s="218"/>
      <c r="K411" s="218"/>
      <c r="L411" s="223"/>
      <c r="M411" s="224"/>
      <c r="N411" s="225"/>
      <c r="O411" s="225"/>
      <c r="P411" s="225"/>
      <c r="Q411" s="225"/>
      <c r="R411" s="225"/>
      <c r="S411" s="225"/>
      <c r="T411" s="226"/>
      <c r="AT411" s="227" t="s">
        <v>220</v>
      </c>
      <c r="AU411" s="227" t="s">
        <v>87</v>
      </c>
      <c r="AV411" s="12" t="s">
        <v>87</v>
      </c>
      <c r="AW411" s="12" t="s">
        <v>41</v>
      </c>
      <c r="AX411" s="12" t="s">
        <v>78</v>
      </c>
      <c r="AY411" s="227" t="s">
        <v>210</v>
      </c>
    </row>
    <row r="412" spans="2:65" s="12" customFormat="1">
      <c r="B412" s="217"/>
      <c r="C412" s="218"/>
      <c r="D412" s="214" t="s">
        <v>220</v>
      </c>
      <c r="E412" s="219" t="s">
        <v>24</v>
      </c>
      <c r="F412" s="220" t="s">
        <v>753</v>
      </c>
      <c r="G412" s="218"/>
      <c r="H412" s="221">
        <v>5.3250000000000002</v>
      </c>
      <c r="I412" s="222"/>
      <c r="J412" s="218"/>
      <c r="K412" s="218"/>
      <c r="L412" s="223"/>
      <c r="M412" s="224"/>
      <c r="N412" s="225"/>
      <c r="O412" s="225"/>
      <c r="P412" s="225"/>
      <c r="Q412" s="225"/>
      <c r="R412" s="225"/>
      <c r="S412" s="225"/>
      <c r="T412" s="226"/>
      <c r="AT412" s="227" t="s">
        <v>220</v>
      </c>
      <c r="AU412" s="227" t="s">
        <v>87</v>
      </c>
      <c r="AV412" s="12" t="s">
        <v>87</v>
      </c>
      <c r="AW412" s="12" t="s">
        <v>41</v>
      </c>
      <c r="AX412" s="12" t="s">
        <v>78</v>
      </c>
      <c r="AY412" s="227" t="s">
        <v>210</v>
      </c>
    </row>
    <row r="413" spans="2:65" s="13" customFormat="1">
      <c r="B413" s="228"/>
      <c r="C413" s="229"/>
      <c r="D413" s="214" t="s">
        <v>220</v>
      </c>
      <c r="E413" s="230" t="s">
        <v>24</v>
      </c>
      <c r="F413" s="231" t="s">
        <v>235</v>
      </c>
      <c r="G413" s="229"/>
      <c r="H413" s="232">
        <v>24.364999999999998</v>
      </c>
      <c r="I413" s="233"/>
      <c r="J413" s="229"/>
      <c r="K413" s="229"/>
      <c r="L413" s="234"/>
      <c r="M413" s="235"/>
      <c r="N413" s="236"/>
      <c r="O413" s="236"/>
      <c r="P413" s="236"/>
      <c r="Q413" s="236"/>
      <c r="R413" s="236"/>
      <c r="S413" s="236"/>
      <c r="T413" s="237"/>
      <c r="AT413" s="238" t="s">
        <v>220</v>
      </c>
      <c r="AU413" s="238" t="s">
        <v>87</v>
      </c>
      <c r="AV413" s="13" t="s">
        <v>93</v>
      </c>
      <c r="AW413" s="13" t="s">
        <v>41</v>
      </c>
      <c r="AX413" s="13" t="s">
        <v>83</v>
      </c>
      <c r="AY413" s="238" t="s">
        <v>210</v>
      </c>
    </row>
    <row r="414" spans="2:65" s="1" customFormat="1" ht="38.25" customHeight="1">
      <c r="B414" s="42"/>
      <c r="C414" s="202" t="s">
        <v>754</v>
      </c>
      <c r="D414" s="202" t="s">
        <v>212</v>
      </c>
      <c r="E414" s="203" t="s">
        <v>755</v>
      </c>
      <c r="F414" s="204" t="s">
        <v>756</v>
      </c>
      <c r="G414" s="205" t="s">
        <v>224</v>
      </c>
      <c r="H414" s="206">
        <v>6.9509999999999996</v>
      </c>
      <c r="I414" s="207">
        <v>1090</v>
      </c>
      <c r="J414" s="208">
        <f>ROUND(I414*H414,2)</f>
        <v>7576.59</v>
      </c>
      <c r="K414" s="204" t="s">
        <v>216</v>
      </c>
      <c r="L414" s="62"/>
      <c r="M414" s="209" t="s">
        <v>24</v>
      </c>
      <c r="N414" s="210" t="s">
        <v>50</v>
      </c>
      <c r="O414" s="43"/>
      <c r="P414" s="211">
        <f>O414*H414</f>
        <v>0</v>
      </c>
      <c r="Q414" s="211">
        <v>0</v>
      </c>
      <c r="R414" s="211">
        <f>Q414*H414</f>
        <v>0</v>
      </c>
      <c r="S414" s="211">
        <v>1.8</v>
      </c>
      <c r="T414" s="212">
        <f>S414*H414</f>
        <v>12.511799999999999</v>
      </c>
      <c r="AR414" s="25" t="s">
        <v>93</v>
      </c>
      <c r="AT414" s="25" t="s">
        <v>212</v>
      </c>
      <c r="AU414" s="25" t="s">
        <v>87</v>
      </c>
      <c r="AY414" s="25" t="s">
        <v>210</v>
      </c>
      <c r="BE414" s="213">
        <f>IF(N414="základní",J414,0)</f>
        <v>0</v>
      </c>
      <c r="BF414" s="213">
        <f>IF(N414="snížená",J414,0)</f>
        <v>7576.59</v>
      </c>
      <c r="BG414" s="213">
        <f>IF(N414="zákl. přenesená",J414,0)</f>
        <v>0</v>
      </c>
      <c r="BH414" s="213">
        <f>IF(N414="sníž. přenesená",J414,0)</f>
        <v>0</v>
      </c>
      <c r="BI414" s="213">
        <f>IF(N414="nulová",J414,0)</f>
        <v>0</v>
      </c>
      <c r="BJ414" s="25" t="s">
        <v>87</v>
      </c>
      <c r="BK414" s="213">
        <f>ROUND(I414*H414,2)</f>
        <v>7576.59</v>
      </c>
      <c r="BL414" s="25" t="s">
        <v>93</v>
      </c>
      <c r="BM414" s="25" t="s">
        <v>757</v>
      </c>
    </row>
    <row r="415" spans="2:65" s="1" customFormat="1" ht="40.5">
      <c r="B415" s="42"/>
      <c r="C415" s="64"/>
      <c r="D415" s="214" t="s">
        <v>218</v>
      </c>
      <c r="E415" s="64"/>
      <c r="F415" s="215" t="s">
        <v>758</v>
      </c>
      <c r="G415" s="64"/>
      <c r="H415" s="64"/>
      <c r="I415" s="173"/>
      <c r="J415" s="64"/>
      <c r="K415" s="64"/>
      <c r="L415" s="62"/>
      <c r="M415" s="216"/>
      <c r="N415" s="43"/>
      <c r="O415" s="43"/>
      <c r="P415" s="43"/>
      <c r="Q415" s="43"/>
      <c r="R415" s="43"/>
      <c r="S415" s="43"/>
      <c r="T415" s="79"/>
      <c r="AT415" s="25" t="s">
        <v>218</v>
      </c>
      <c r="AU415" s="25" t="s">
        <v>87</v>
      </c>
    </row>
    <row r="416" spans="2:65" s="12" customFormat="1">
      <c r="B416" s="217"/>
      <c r="C416" s="218"/>
      <c r="D416" s="214" t="s">
        <v>220</v>
      </c>
      <c r="E416" s="219" t="s">
        <v>24</v>
      </c>
      <c r="F416" s="220" t="s">
        <v>759</v>
      </c>
      <c r="G416" s="218"/>
      <c r="H416" s="221">
        <v>1.4259999999999999</v>
      </c>
      <c r="I416" s="222"/>
      <c r="J416" s="218"/>
      <c r="K416" s="218"/>
      <c r="L416" s="223"/>
      <c r="M416" s="224"/>
      <c r="N416" s="225"/>
      <c r="O416" s="225"/>
      <c r="P416" s="225"/>
      <c r="Q416" s="225"/>
      <c r="R416" s="225"/>
      <c r="S416" s="225"/>
      <c r="T416" s="226"/>
      <c r="AT416" s="227" t="s">
        <v>220</v>
      </c>
      <c r="AU416" s="227" t="s">
        <v>87</v>
      </c>
      <c r="AV416" s="12" t="s">
        <v>87</v>
      </c>
      <c r="AW416" s="12" t="s">
        <v>41</v>
      </c>
      <c r="AX416" s="12" t="s">
        <v>78</v>
      </c>
      <c r="AY416" s="227" t="s">
        <v>210</v>
      </c>
    </row>
    <row r="417" spans="2:65" s="12" customFormat="1">
      <c r="B417" s="217"/>
      <c r="C417" s="218"/>
      <c r="D417" s="214" t="s">
        <v>220</v>
      </c>
      <c r="E417" s="219" t="s">
        <v>24</v>
      </c>
      <c r="F417" s="220" t="s">
        <v>760</v>
      </c>
      <c r="G417" s="218"/>
      <c r="H417" s="221">
        <v>5.5250000000000004</v>
      </c>
      <c r="I417" s="222"/>
      <c r="J417" s="218"/>
      <c r="K417" s="218"/>
      <c r="L417" s="223"/>
      <c r="M417" s="224"/>
      <c r="N417" s="225"/>
      <c r="O417" s="225"/>
      <c r="P417" s="225"/>
      <c r="Q417" s="225"/>
      <c r="R417" s="225"/>
      <c r="S417" s="225"/>
      <c r="T417" s="226"/>
      <c r="AT417" s="227" t="s">
        <v>220</v>
      </c>
      <c r="AU417" s="227" t="s">
        <v>87</v>
      </c>
      <c r="AV417" s="12" t="s">
        <v>87</v>
      </c>
      <c r="AW417" s="12" t="s">
        <v>41</v>
      </c>
      <c r="AX417" s="12" t="s">
        <v>78</v>
      </c>
      <c r="AY417" s="227" t="s">
        <v>210</v>
      </c>
    </row>
    <row r="418" spans="2:65" s="13" customFormat="1">
      <c r="B418" s="228"/>
      <c r="C418" s="229"/>
      <c r="D418" s="214" t="s">
        <v>220</v>
      </c>
      <c r="E418" s="230" t="s">
        <v>24</v>
      </c>
      <c r="F418" s="231" t="s">
        <v>235</v>
      </c>
      <c r="G418" s="229"/>
      <c r="H418" s="232">
        <v>6.9509999999999996</v>
      </c>
      <c r="I418" s="233"/>
      <c r="J418" s="229"/>
      <c r="K418" s="229"/>
      <c r="L418" s="234"/>
      <c r="M418" s="235"/>
      <c r="N418" s="236"/>
      <c r="O418" s="236"/>
      <c r="P418" s="236"/>
      <c r="Q418" s="236"/>
      <c r="R418" s="236"/>
      <c r="S418" s="236"/>
      <c r="T418" s="237"/>
      <c r="AT418" s="238" t="s">
        <v>220</v>
      </c>
      <c r="AU418" s="238" t="s">
        <v>87</v>
      </c>
      <c r="AV418" s="13" t="s">
        <v>93</v>
      </c>
      <c r="AW418" s="13" t="s">
        <v>41</v>
      </c>
      <c r="AX418" s="13" t="s">
        <v>83</v>
      </c>
      <c r="AY418" s="238" t="s">
        <v>210</v>
      </c>
    </row>
    <row r="419" spans="2:65" s="1" customFormat="1" ht="38.25" customHeight="1">
      <c r="B419" s="42"/>
      <c r="C419" s="202" t="s">
        <v>761</v>
      </c>
      <c r="D419" s="202" t="s">
        <v>212</v>
      </c>
      <c r="E419" s="203" t="s">
        <v>762</v>
      </c>
      <c r="F419" s="204" t="s">
        <v>763</v>
      </c>
      <c r="G419" s="205" t="s">
        <v>224</v>
      </c>
      <c r="H419" s="206">
        <v>2.97</v>
      </c>
      <c r="I419" s="207">
        <v>605</v>
      </c>
      <c r="J419" s="208">
        <f>ROUND(I419*H419,2)</f>
        <v>1796.85</v>
      </c>
      <c r="K419" s="204" t="s">
        <v>216</v>
      </c>
      <c r="L419" s="62"/>
      <c r="M419" s="209" t="s">
        <v>24</v>
      </c>
      <c r="N419" s="210" t="s">
        <v>50</v>
      </c>
      <c r="O419" s="43"/>
      <c r="P419" s="211">
        <f>O419*H419</f>
        <v>0</v>
      </c>
      <c r="Q419" s="211">
        <v>0</v>
      </c>
      <c r="R419" s="211">
        <f>Q419*H419</f>
        <v>0</v>
      </c>
      <c r="S419" s="211">
        <v>1.8</v>
      </c>
      <c r="T419" s="212">
        <f>S419*H419</f>
        <v>5.3460000000000001</v>
      </c>
      <c r="AR419" s="25" t="s">
        <v>93</v>
      </c>
      <c r="AT419" s="25" t="s">
        <v>212</v>
      </c>
      <c r="AU419" s="25" t="s">
        <v>87</v>
      </c>
      <c r="AY419" s="25" t="s">
        <v>210</v>
      </c>
      <c r="BE419" s="213">
        <f>IF(N419="základní",J419,0)</f>
        <v>0</v>
      </c>
      <c r="BF419" s="213">
        <f>IF(N419="snížená",J419,0)</f>
        <v>1796.85</v>
      </c>
      <c r="BG419" s="213">
        <f>IF(N419="zákl. přenesená",J419,0)</f>
        <v>0</v>
      </c>
      <c r="BH419" s="213">
        <f>IF(N419="sníž. přenesená",J419,0)</f>
        <v>0</v>
      </c>
      <c r="BI419" s="213">
        <f>IF(N419="nulová",J419,0)</f>
        <v>0</v>
      </c>
      <c r="BJ419" s="25" t="s">
        <v>87</v>
      </c>
      <c r="BK419" s="213">
        <f>ROUND(I419*H419,2)</f>
        <v>1796.85</v>
      </c>
      <c r="BL419" s="25" t="s">
        <v>93</v>
      </c>
      <c r="BM419" s="25" t="s">
        <v>764</v>
      </c>
    </row>
    <row r="420" spans="2:65" s="1" customFormat="1" ht="40.5">
      <c r="B420" s="42"/>
      <c r="C420" s="64"/>
      <c r="D420" s="214" t="s">
        <v>218</v>
      </c>
      <c r="E420" s="64"/>
      <c r="F420" s="215" t="s">
        <v>758</v>
      </c>
      <c r="G420" s="64"/>
      <c r="H420" s="64"/>
      <c r="I420" s="173"/>
      <c r="J420" s="64"/>
      <c r="K420" s="64"/>
      <c r="L420" s="62"/>
      <c r="M420" s="216"/>
      <c r="N420" s="43"/>
      <c r="O420" s="43"/>
      <c r="P420" s="43"/>
      <c r="Q420" s="43"/>
      <c r="R420" s="43"/>
      <c r="S420" s="43"/>
      <c r="T420" s="79"/>
      <c r="AT420" s="25" t="s">
        <v>218</v>
      </c>
      <c r="AU420" s="25" t="s">
        <v>87</v>
      </c>
    </row>
    <row r="421" spans="2:65" s="12" customFormat="1">
      <c r="B421" s="217"/>
      <c r="C421" s="218"/>
      <c r="D421" s="214" t="s">
        <v>220</v>
      </c>
      <c r="E421" s="219" t="s">
        <v>24</v>
      </c>
      <c r="F421" s="220" t="s">
        <v>765</v>
      </c>
      <c r="G421" s="218"/>
      <c r="H421" s="221">
        <v>2.97</v>
      </c>
      <c r="I421" s="222"/>
      <c r="J421" s="218"/>
      <c r="K421" s="218"/>
      <c r="L421" s="223"/>
      <c r="M421" s="224"/>
      <c r="N421" s="225"/>
      <c r="O421" s="225"/>
      <c r="P421" s="225"/>
      <c r="Q421" s="225"/>
      <c r="R421" s="225"/>
      <c r="S421" s="225"/>
      <c r="T421" s="226"/>
      <c r="AT421" s="227" t="s">
        <v>220</v>
      </c>
      <c r="AU421" s="227" t="s">
        <v>87</v>
      </c>
      <c r="AV421" s="12" t="s">
        <v>87</v>
      </c>
      <c r="AW421" s="12" t="s">
        <v>41</v>
      </c>
      <c r="AX421" s="12" t="s">
        <v>83</v>
      </c>
      <c r="AY421" s="227" t="s">
        <v>210</v>
      </c>
    </row>
    <row r="422" spans="2:65" s="1" customFormat="1" ht="38.25" customHeight="1">
      <c r="B422" s="42"/>
      <c r="C422" s="202" t="s">
        <v>766</v>
      </c>
      <c r="D422" s="202" t="s">
        <v>212</v>
      </c>
      <c r="E422" s="203" t="s">
        <v>767</v>
      </c>
      <c r="F422" s="204" t="s">
        <v>768</v>
      </c>
      <c r="G422" s="205" t="s">
        <v>224</v>
      </c>
      <c r="H422" s="206">
        <v>1.337</v>
      </c>
      <c r="I422" s="207">
        <v>719</v>
      </c>
      <c r="J422" s="208">
        <f>ROUND(I422*H422,2)</f>
        <v>961.3</v>
      </c>
      <c r="K422" s="204" t="s">
        <v>216</v>
      </c>
      <c r="L422" s="62"/>
      <c r="M422" s="209" t="s">
        <v>24</v>
      </c>
      <c r="N422" s="210" t="s">
        <v>50</v>
      </c>
      <c r="O422" s="43"/>
      <c r="P422" s="211">
        <f>O422*H422</f>
        <v>0</v>
      </c>
      <c r="Q422" s="211">
        <v>0</v>
      </c>
      <c r="R422" s="211">
        <f>Q422*H422</f>
        <v>0</v>
      </c>
      <c r="S422" s="211">
        <v>1.5940000000000001</v>
      </c>
      <c r="T422" s="212">
        <f>S422*H422</f>
        <v>2.1311780000000002</v>
      </c>
      <c r="AR422" s="25" t="s">
        <v>93</v>
      </c>
      <c r="AT422" s="25" t="s">
        <v>212</v>
      </c>
      <c r="AU422" s="25" t="s">
        <v>87</v>
      </c>
      <c r="AY422" s="25" t="s">
        <v>210</v>
      </c>
      <c r="BE422" s="213">
        <f>IF(N422="základní",J422,0)</f>
        <v>0</v>
      </c>
      <c r="BF422" s="213">
        <f>IF(N422="snížená",J422,0)</f>
        <v>961.3</v>
      </c>
      <c r="BG422" s="213">
        <f>IF(N422="zákl. přenesená",J422,0)</f>
        <v>0</v>
      </c>
      <c r="BH422" s="213">
        <f>IF(N422="sníž. přenesená",J422,0)</f>
        <v>0</v>
      </c>
      <c r="BI422" s="213">
        <f>IF(N422="nulová",J422,0)</f>
        <v>0</v>
      </c>
      <c r="BJ422" s="25" t="s">
        <v>87</v>
      </c>
      <c r="BK422" s="213">
        <f>ROUND(I422*H422,2)</f>
        <v>961.3</v>
      </c>
      <c r="BL422" s="25" t="s">
        <v>93</v>
      </c>
      <c r="BM422" s="25" t="s">
        <v>769</v>
      </c>
    </row>
    <row r="423" spans="2:65" s="1" customFormat="1" ht="40.5">
      <c r="B423" s="42"/>
      <c r="C423" s="64"/>
      <c r="D423" s="214" t="s">
        <v>218</v>
      </c>
      <c r="E423" s="64"/>
      <c r="F423" s="215" t="s">
        <v>758</v>
      </c>
      <c r="G423" s="64"/>
      <c r="H423" s="64"/>
      <c r="I423" s="173"/>
      <c r="J423" s="64"/>
      <c r="K423" s="64"/>
      <c r="L423" s="62"/>
      <c r="M423" s="216"/>
      <c r="N423" s="43"/>
      <c r="O423" s="43"/>
      <c r="P423" s="43"/>
      <c r="Q423" s="43"/>
      <c r="R423" s="43"/>
      <c r="S423" s="43"/>
      <c r="T423" s="79"/>
      <c r="AT423" s="25" t="s">
        <v>218</v>
      </c>
      <c r="AU423" s="25" t="s">
        <v>87</v>
      </c>
    </row>
    <row r="424" spans="2:65" s="12" customFormat="1">
      <c r="B424" s="217"/>
      <c r="C424" s="218"/>
      <c r="D424" s="214" t="s">
        <v>220</v>
      </c>
      <c r="E424" s="219" t="s">
        <v>24</v>
      </c>
      <c r="F424" s="220" t="s">
        <v>271</v>
      </c>
      <c r="G424" s="218"/>
      <c r="H424" s="221">
        <v>1.337</v>
      </c>
      <c r="I424" s="222"/>
      <c r="J424" s="218"/>
      <c r="K424" s="218"/>
      <c r="L424" s="223"/>
      <c r="M424" s="224"/>
      <c r="N424" s="225"/>
      <c r="O424" s="225"/>
      <c r="P424" s="225"/>
      <c r="Q424" s="225"/>
      <c r="R424" s="225"/>
      <c r="S424" s="225"/>
      <c r="T424" s="226"/>
      <c r="AT424" s="227" t="s">
        <v>220</v>
      </c>
      <c r="AU424" s="227" t="s">
        <v>87</v>
      </c>
      <c r="AV424" s="12" t="s">
        <v>87</v>
      </c>
      <c r="AW424" s="12" t="s">
        <v>41</v>
      </c>
      <c r="AX424" s="12" t="s">
        <v>83</v>
      </c>
      <c r="AY424" s="227" t="s">
        <v>210</v>
      </c>
    </row>
    <row r="425" spans="2:65" s="1" customFormat="1" ht="16.5" customHeight="1">
      <c r="B425" s="42"/>
      <c r="C425" s="202" t="s">
        <v>770</v>
      </c>
      <c r="D425" s="202" t="s">
        <v>212</v>
      </c>
      <c r="E425" s="203" t="s">
        <v>771</v>
      </c>
      <c r="F425" s="204" t="s">
        <v>772</v>
      </c>
      <c r="G425" s="205" t="s">
        <v>224</v>
      </c>
      <c r="H425" s="206">
        <v>0.27</v>
      </c>
      <c r="I425" s="207">
        <v>3910</v>
      </c>
      <c r="J425" s="208">
        <f>ROUND(I425*H425,2)</f>
        <v>1055.7</v>
      </c>
      <c r="K425" s="204" t="s">
        <v>216</v>
      </c>
      <c r="L425" s="62"/>
      <c r="M425" s="209" t="s">
        <v>24</v>
      </c>
      <c r="N425" s="210" t="s">
        <v>50</v>
      </c>
      <c r="O425" s="43"/>
      <c r="P425" s="211">
        <f>O425*H425</f>
        <v>0</v>
      </c>
      <c r="Q425" s="211">
        <v>0</v>
      </c>
      <c r="R425" s="211">
        <f>Q425*H425</f>
        <v>0</v>
      </c>
      <c r="S425" s="211">
        <v>2.2000000000000002</v>
      </c>
      <c r="T425" s="212">
        <f>S425*H425</f>
        <v>0.59400000000000008</v>
      </c>
      <c r="AR425" s="25" t="s">
        <v>93</v>
      </c>
      <c r="AT425" s="25" t="s">
        <v>212</v>
      </c>
      <c r="AU425" s="25" t="s">
        <v>87</v>
      </c>
      <c r="AY425" s="25" t="s">
        <v>210</v>
      </c>
      <c r="BE425" s="213">
        <f>IF(N425="základní",J425,0)</f>
        <v>0</v>
      </c>
      <c r="BF425" s="213">
        <f>IF(N425="snížená",J425,0)</f>
        <v>1055.7</v>
      </c>
      <c r="BG425" s="213">
        <f>IF(N425="zákl. přenesená",J425,0)</f>
        <v>0</v>
      </c>
      <c r="BH425" s="213">
        <f>IF(N425="sníž. přenesená",J425,0)</f>
        <v>0</v>
      </c>
      <c r="BI425" s="213">
        <f>IF(N425="nulová",J425,0)</f>
        <v>0</v>
      </c>
      <c r="BJ425" s="25" t="s">
        <v>87</v>
      </c>
      <c r="BK425" s="213">
        <f>ROUND(I425*H425,2)</f>
        <v>1055.7</v>
      </c>
      <c r="BL425" s="25" t="s">
        <v>93</v>
      </c>
      <c r="BM425" s="25" t="s">
        <v>773</v>
      </c>
    </row>
    <row r="426" spans="2:65" s="1" customFormat="1" ht="40.5">
      <c r="B426" s="42"/>
      <c r="C426" s="64"/>
      <c r="D426" s="214" t="s">
        <v>218</v>
      </c>
      <c r="E426" s="64"/>
      <c r="F426" s="215" t="s">
        <v>774</v>
      </c>
      <c r="G426" s="64"/>
      <c r="H426" s="64"/>
      <c r="I426" s="173"/>
      <c r="J426" s="64"/>
      <c r="K426" s="64"/>
      <c r="L426" s="62"/>
      <c r="M426" s="216"/>
      <c r="N426" s="43"/>
      <c r="O426" s="43"/>
      <c r="P426" s="43"/>
      <c r="Q426" s="43"/>
      <c r="R426" s="43"/>
      <c r="S426" s="43"/>
      <c r="T426" s="79"/>
      <c r="AT426" s="25" t="s">
        <v>218</v>
      </c>
      <c r="AU426" s="25" t="s">
        <v>87</v>
      </c>
    </row>
    <row r="427" spans="2:65" s="12" customFormat="1">
      <c r="B427" s="217"/>
      <c r="C427" s="218"/>
      <c r="D427" s="214" t="s">
        <v>220</v>
      </c>
      <c r="E427" s="219" t="s">
        <v>24</v>
      </c>
      <c r="F427" s="220" t="s">
        <v>775</v>
      </c>
      <c r="G427" s="218"/>
      <c r="H427" s="221">
        <v>0.03</v>
      </c>
      <c r="I427" s="222"/>
      <c r="J427" s="218"/>
      <c r="K427" s="218"/>
      <c r="L427" s="223"/>
      <c r="M427" s="224"/>
      <c r="N427" s="225"/>
      <c r="O427" s="225"/>
      <c r="P427" s="225"/>
      <c r="Q427" s="225"/>
      <c r="R427" s="225"/>
      <c r="S427" s="225"/>
      <c r="T427" s="226"/>
      <c r="AT427" s="227" t="s">
        <v>220</v>
      </c>
      <c r="AU427" s="227" t="s">
        <v>87</v>
      </c>
      <c r="AV427" s="12" t="s">
        <v>87</v>
      </c>
      <c r="AW427" s="12" t="s">
        <v>41</v>
      </c>
      <c r="AX427" s="12" t="s">
        <v>78</v>
      </c>
      <c r="AY427" s="227" t="s">
        <v>210</v>
      </c>
    </row>
    <row r="428" spans="2:65" s="12" customFormat="1">
      <c r="B428" s="217"/>
      <c r="C428" s="218"/>
      <c r="D428" s="214" t="s">
        <v>220</v>
      </c>
      <c r="E428" s="219" t="s">
        <v>24</v>
      </c>
      <c r="F428" s="220" t="s">
        <v>776</v>
      </c>
      <c r="G428" s="218"/>
      <c r="H428" s="221">
        <v>0.24</v>
      </c>
      <c r="I428" s="222"/>
      <c r="J428" s="218"/>
      <c r="K428" s="218"/>
      <c r="L428" s="223"/>
      <c r="M428" s="224"/>
      <c r="N428" s="225"/>
      <c r="O428" s="225"/>
      <c r="P428" s="225"/>
      <c r="Q428" s="225"/>
      <c r="R428" s="225"/>
      <c r="S428" s="225"/>
      <c r="T428" s="226"/>
      <c r="AT428" s="227" t="s">
        <v>220</v>
      </c>
      <c r="AU428" s="227" t="s">
        <v>87</v>
      </c>
      <c r="AV428" s="12" t="s">
        <v>87</v>
      </c>
      <c r="AW428" s="12" t="s">
        <v>41</v>
      </c>
      <c r="AX428" s="12" t="s">
        <v>78</v>
      </c>
      <c r="AY428" s="227" t="s">
        <v>210</v>
      </c>
    </row>
    <row r="429" spans="2:65" s="13" customFormat="1">
      <c r="B429" s="228"/>
      <c r="C429" s="229"/>
      <c r="D429" s="214" t="s">
        <v>220</v>
      </c>
      <c r="E429" s="230" t="s">
        <v>24</v>
      </c>
      <c r="F429" s="231" t="s">
        <v>235</v>
      </c>
      <c r="G429" s="229"/>
      <c r="H429" s="232">
        <v>0.27</v>
      </c>
      <c r="I429" s="233"/>
      <c r="J429" s="229"/>
      <c r="K429" s="229"/>
      <c r="L429" s="234"/>
      <c r="M429" s="235"/>
      <c r="N429" s="236"/>
      <c r="O429" s="236"/>
      <c r="P429" s="236"/>
      <c r="Q429" s="236"/>
      <c r="R429" s="236"/>
      <c r="S429" s="236"/>
      <c r="T429" s="237"/>
      <c r="AT429" s="238" t="s">
        <v>220</v>
      </c>
      <c r="AU429" s="238" t="s">
        <v>87</v>
      </c>
      <c r="AV429" s="13" t="s">
        <v>93</v>
      </c>
      <c r="AW429" s="13" t="s">
        <v>41</v>
      </c>
      <c r="AX429" s="13" t="s">
        <v>83</v>
      </c>
      <c r="AY429" s="238" t="s">
        <v>210</v>
      </c>
    </row>
    <row r="430" spans="2:65" s="1" customFormat="1" ht="25.5" customHeight="1">
      <c r="B430" s="42"/>
      <c r="C430" s="202" t="s">
        <v>777</v>
      </c>
      <c r="D430" s="202" t="s">
        <v>212</v>
      </c>
      <c r="E430" s="203" t="s">
        <v>778</v>
      </c>
      <c r="F430" s="204" t="s">
        <v>779</v>
      </c>
      <c r="G430" s="205" t="s">
        <v>224</v>
      </c>
      <c r="H430" s="206">
        <v>14.125</v>
      </c>
      <c r="I430" s="207">
        <v>2380</v>
      </c>
      <c r="J430" s="208">
        <f>ROUND(I430*H430,2)</f>
        <v>33617.5</v>
      </c>
      <c r="K430" s="204" t="s">
        <v>216</v>
      </c>
      <c r="L430" s="62"/>
      <c r="M430" s="209" t="s">
        <v>24</v>
      </c>
      <c r="N430" s="210" t="s">
        <v>50</v>
      </c>
      <c r="O430" s="43"/>
      <c r="P430" s="211">
        <f>O430*H430</f>
        <v>0</v>
      </c>
      <c r="Q430" s="211">
        <v>0</v>
      </c>
      <c r="R430" s="211">
        <f>Q430*H430</f>
        <v>0</v>
      </c>
      <c r="S430" s="211">
        <v>2.2000000000000002</v>
      </c>
      <c r="T430" s="212">
        <f>S430*H430</f>
        <v>31.075000000000003</v>
      </c>
      <c r="AR430" s="25" t="s">
        <v>93</v>
      </c>
      <c r="AT430" s="25" t="s">
        <v>212</v>
      </c>
      <c r="AU430" s="25" t="s">
        <v>87</v>
      </c>
      <c r="AY430" s="25" t="s">
        <v>210</v>
      </c>
      <c r="BE430" s="213">
        <f>IF(N430="základní",J430,0)</f>
        <v>0</v>
      </c>
      <c r="BF430" s="213">
        <f>IF(N430="snížená",J430,0)</f>
        <v>33617.5</v>
      </c>
      <c r="BG430" s="213">
        <f>IF(N430="zákl. přenesená",J430,0)</f>
        <v>0</v>
      </c>
      <c r="BH430" s="213">
        <f>IF(N430="sníž. přenesená",J430,0)</f>
        <v>0</v>
      </c>
      <c r="BI430" s="213">
        <f>IF(N430="nulová",J430,0)</f>
        <v>0</v>
      </c>
      <c r="BJ430" s="25" t="s">
        <v>87</v>
      </c>
      <c r="BK430" s="213">
        <f>ROUND(I430*H430,2)</f>
        <v>33617.5</v>
      </c>
      <c r="BL430" s="25" t="s">
        <v>93</v>
      </c>
      <c r="BM430" s="25" t="s">
        <v>780</v>
      </c>
    </row>
    <row r="431" spans="2:65" s="12" customFormat="1" ht="40.5">
      <c r="B431" s="217"/>
      <c r="C431" s="218"/>
      <c r="D431" s="214" t="s">
        <v>220</v>
      </c>
      <c r="E431" s="219" t="s">
        <v>24</v>
      </c>
      <c r="F431" s="220" t="s">
        <v>781</v>
      </c>
      <c r="G431" s="218"/>
      <c r="H431" s="221">
        <v>14.125</v>
      </c>
      <c r="I431" s="222"/>
      <c r="J431" s="218"/>
      <c r="K431" s="218"/>
      <c r="L431" s="223"/>
      <c r="M431" s="224"/>
      <c r="N431" s="225"/>
      <c r="O431" s="225"/>
      <c r="P431" s="225"/>
      <c r="Q431" s="225"/>
      <c r="R431" s="225"/>
      <c r="S431" s="225"/>
      <c r="T431" s="226"/>
      <c r="AT431" s="227" t="s">
        <v>220</v>
      </c>
      <c r="AU431" s="227" t="s">
        <v>87</v>
      </c>
      <c r="AV431" s="12" t="s">
        <v>87</v>
      </c>
      <c r="AW431" s="12" t="s">
        <v>41</v>
      </c>
      <c r="AX431" s="12" t="s">
        <v>83</v>
      </c>
      <c r="AY431" s="227" t="s">
        <v>210</v>
      </c>
    </row>
    <row r="432" spans="2:65" s="1" customFormat="1" ht="25.5" customHeight="1">
      <c r="B432" s="42"/>
      <c r="C432" s="202" t="s">
        <v>782</v>
      </c>
      <c r="D432" s="202" t="s">
        <v>212</v>
      </c>
      <c r="E432" s="203" t="s">
        <v>783</v>
      </c>
      <c r="F432" s="204" t="s">
        <v>784</v>
      </c>
      <c r="G432" s="205" t="s">
        <v>224</v>
      </c>
      <c r="H432" s="206">
        <v>0.71899999999999997</v>
      </c>
      <c r="I432" s="207">
        <v>2410</v>
      </c>
      <c r="J432" s="208">
        <f>ROUND(I432*H432,2)</f>
        <v>1732.79</v>
      </c>
      <c r="K432" s="204" t="s">
        <v>216</v>
      </c>
      <c r="L432" s="62"/>
      <c r="M432" s="209" t="s">
        <v>24</v>
      </c>
      <c r="N432" s="210" t="s">
        <v>50</v>
      </c>
      <c r="O432" s="43"/>
      <c r="P432" s="211">
        <f>O432*H432</f>
        <v>0</v>
      </c>
      <c r="Q432" s="211">
        <v>0</v>
      </c>
      <c r="R432" s="211">
        <f>Q432*H432</f>
        <v>0</v>
      </c>
      <c r="S432" s="211">
        <v>2.2000000000000002</v>
      </c>
      <c r="T432" s="212">
        <f>S432*H432</f>
        <v>1.5818000000000001</v>
      </c>
      <c r="AR432" s="25" t="s">
        <v>93</v>
      </c>
      <c r="AT432" s="25" t="s">
        <v>212</v>
      </c>
      <c r="AU432" s="25" t="s">
        <v>87</v>
      </c>
      <c r="AY432" s="25" t="s">
        <v>210</v>
      </c>
      <c r="BE432" s="213">
        <f>IF(N432="základní",J432,0)</f>
        <v>0</v>
      </c>
      <c r="BF432" s="213">
        <f>IF(N432="snížená",J432,0)</f>
        <v>1732.79</v>
      </c>
      <c r="BG432" s="213">
        <f>IF(N432="zákl. přenesená",J432,0)</f>
        <v>0</v>
      </c>
      <c r="BH432" s="213">
        <f>IF(N432="sníž. přenesená",J432,0)</f>
        <v>0</v>
      </c>
      <c r="BI432" s="213">
        <f>IF(N432="nulová",J432,0)</f>
        <v>0</v>
      </c>
      <c r="BJ432" s="25" t="s">
        <v>87</v>
      </c>
      <c r="BK432" s="213">
        <f>ROUND(I432*H432,2)</f>
        <v>1732.79</v>
      </c>
      <c r="BL432" s="25" t="s">
        <v>93</v>
      </c>
      <c r="BM432" s="25" t="s">
        <v>785</v>
      </c>
    </row>
    <row r="433" spans="2:65" s="12" customFormat="1">
      <c r="B433" s="217"/>
      <c r="C433" s="218"/>
      <c r="D433" s="214" t="s">
        <v>220</v>
      </c>
      <c r="E433" s="219" t="s">
        <v>24</v>
      </c>
      <c r="F433" s="220" t="s">
        <v>786</v>
      </c>
      <c r="G433" s="218"/>
      <c r="H433" s="221">
        <v>0.71899999999999997</v>
      </c>
      <c r="I433" s="222"/>
      <c r="J433" s="218"/>
      <c r="K433" s="218"/>
      <c r="L433" s="223"/>
      <c r="M433" s="224"/>
      <c r="N433" s="225"/>
      <c r="O433" s="225"/>
      <c r="P433" s="225"/>
      <c r="Q433" s="225"/>
      <c r="R433" s="225"/>
      <c r="S433" s="225"/>
      <c r="T433" s="226"/>
      <c r="AT433" s="227" t="s">
        <v>220</v>
      </c>
      <c r="AU433" s="227" t="s">
        <v>87</v>
      </c>
      <c r="AV433" s="12" t="s">
        <v>87</v>
      </c>
      <c r="AW433" s="12" t="s">
        <v>41</v>
      </c>
      <c r="AX433" s="12" t="s">
        <v>83</v>
      </c>
      <c r="AY433" s="227" t="s">
        <v>210</v>
      </c>
    </row>
    <row r="434" spans="2:65" s="1" customFormat="1" ht="25.5" customHeight="1">
      <c r="B434" s="42"/>
      <c r="C434" s="202" t="s">
        <v>787</v>
      </c>
      <c r="D434" s="202" t="s">
        <v>212</v>
      </c>
      <c r="E434" s="203" t="s">
        <v>788</v>
      </c>
      <c r="F434" s="204" t="s">
        <v>789</v>
      </c>
      <c r="G434" s="205" t="s">
        <v>224</v>
      </c>
      <c r="H434" s="206">
        <v>15.161</v>
      </c>
      <c r="I434" s="207">
        <v>438</v>
      </c>
      <c r="J434" s="208">
        <f>ROUND(I434*H434,2)</f>
        <v>6640.52</v>
      </c>
      <c r="K434" s="204" t="s">
        <v>216</v>
      </c>
      <c r="L434" s="62"/>
      <c r="M434" s="209" t="s">
        <v>24</v>
      </c>
      <c r="N434" s="210" t="s">
        <v>50</v>
      </c>
      <c r="O434" s="43"/>
      <c r="P434" s="211">
        <f>O434*H434</f>
        <v>0</v>
      </c>
      <c r="Q434" s="211">
        <v>0</v>
      </c>
      <c r="R434" s="211">
        <f>Q434*H434</f>
        <v>0</v>
      </c>
      <c r="S434" s="211">
        <v>1.4</v>
      </c>
      <c r="T434" s="212">
        <f>S434*H434</f>
        <v>21.225399999999997</v>
      </c>
      <c r="AR434" s="25" t="s">
        <v>93</v>
      </c>
      <c r="AT434" s="25" t="s">
        <v>212</v>
      </c>
      <c r="AU434" s="25" t="s">
        <v>87</v>
      </c>
      <c r="AY434" s="25" t="s">
        <v>210</v>
      </c>
      <c r="BE434" s="213">
        <f>IF(N434="základní",J434,0)</f>
        <v>0</v>
      </c>
      <c r="BF434" s="213">
        <f>IF(N434="snížená",J434,0)</f>
        <v>6640.52</v>
      </c>
      <c r="BG434" s="213">
        <f>IF(N434="zákl. přenesená",J434,0)</f>
        <v>0</v>
      </c>
      <c r="BH434" s="213">
        <f>IF(N434="sníž. přenesená",J434,0)</f>
        <v>0</v>
      </c>
      <c r="BI434" s="213">
        <f>IF(N434="nulová",J434,0)</f>
        <v>0</v>
      </c>
      <c r="BJ434" s="25" t="s">
        <v>87</v>
      </c>
      <c r="BK434" s="213">
        <f>ROUND(I434*H434,2)</f>
        <v>6640.52</v>
      </c>
      <c r="BL434" s="25" t="s">
        <v>93</v>
      </c>
      <c r="BM434" s="25" t="s">
        <v>790</v>
      </c>
    </row>
    <row r="435" spans="2:65" s="12" customFormat="1">
      <c r="B435" s="217"/>
      <c r="C435" s="218"/>
      <c r="D435" s="214" t="s">
        <v>220</v>
      </c>
      <c r="E435" s="219" t="s">
        <v>24</v>
      </c>
      <c r="F435" s="220" t="s">
        <v>791</v>
      </c>
      <c r="G435" s="218"/>
      <c r="H435" s="221">
        <v>15.161</v>
      </c>
      <c r="I435" s="222"/>
      <c r="J435" s="218"/>
      <c r="K435" s="218"/>
      <c r="L435" s="223"/>
      <c r="M435" s="224"/>
      <c r="N435" s="225"/>
      <c r="O435" s="225"/>
      <c r="P435" s="225"/>
      <c r="Q435" s="225"/>
      <c r="R435" s="225"/>
      <c r="S435" s="225"/>
      <c r="T435" s="226"/>
      <c r="AT435" s="227" t="s">
        <v>220</v>
      </c>
      <c r="AU435" s="227" t="s">
        <v>87</v>
      </c>
      <c r="AV435" s="12" t="s">
        <v>87</v>
      </c>
      <c r="AW435" s="12" t="s">
        <v>41</v>
      </c>
      <c r="AX435" s="12" t="s">
        <v>83</v>
      </c>
      <c r="AY435" s="227" t="s">
        <v>210</v>
      </c>
    </row>
    <row r="436" spans="2:65" s="1" customFormat="1" ht="16.5" customHeight="1">
      <c r="B436" s="42"/>
      <c r="C436" s="202" t="s">
        <v>792</v>
      </c>
      <c r="D436" s="202" t="s">
        <v>212</v>
      </c>
      <c r="E436" s="203" t="s">
        <v>793</v>
      </c>
      <c r="F436" s="204" t="s">
        <v>794</v>
      </c>
      <c r="G436" s="205" t="s">
        <v>215</v>
      </c>
      <c r="H436" s="206">
        <v>4.9800000000000004</v>
      </c>
      <c r="I436" s="207">
        <v>71.599999999999994</v>
      </c>
      <c r="J436" s="208">
        <f>ROUND(I436*H436,2)</f>
        <v>356.57</v>
      </c>
      <c r="K436" s="204" t="s">
        <v>216</v>
      </c>
      <c r="L436" s="62"/>
      <c r="M436" s="209" t="s">
        <v>24</v>
      </c>
      <c r="N436" s="210" t="s">
        <v>50</v>
      </c>
      <c r="O436" s="43"/>
      <c r="P436" s="211">
        <f>O436*H436</f>
        <v>0</v>
      </c>
      <c r="Q436" s="211">
        <v>0</v>
      </c>
      <c r="R436" s="211">
        <f>Q436*H436</f>
        <v>0</v>
      </c>
      <c r="S436" s="211">
        <v>1.7000000000000001E-2</v>
      </c>
      <c r="T436" s="212">
        <f>S436*H436</f>
        <v>8.4660000000000013E-2</v>
      </c>
      <c r="AR436" s="25" t="s">
        <v>93</v>
      </c>
      <c r="AT436" s="25" t="s">
        <v>212</v>
      </c>
      <c r="AU436" s="25" t="s">
        <v>87</v>
      </c>
      <c r="AY436" s="25" t="s">
        <v>210</v>
      </c>
      <c r="BE436" s="213">
        <f>IF(N436="základní",J436,0)</f>
        <v>0</v>
      </c>
      <c r="BF436" s="213">
        <f>IF(N436="snížená",J436,0)</f>
        <v>356.57</v>
      </c>
      <c r="BG436" s="213">
        <f>IF(N436="zákl. přenesená",J436,0)</f>
        <v>0</v>
      </c>
      <c r="BH436" s="213">
        <f>IF(N436="sníž. přenesená",J436,0)</f>
        <v>0</v>
      </c>
      <c r="BI436" s="213">
        <f>IF(N436="nulová",J436,0)</f>
        <v>0</v>
      </c>
      <c r="BJ436" s="25" t="s">
        <v>87</v>
      </c>
      <c r="BK436" s="213">
        <f>ROUND(I436*H436,2)</f>
        <v>356.57</v>
      </c>
      <c r="BL436" s="25" t="s">
        <v>93</v>
      </c>
      <c r="BM436" s="25" t="s">
        <v>795</v>
      </c>
    </row>
    <row r="437" spans="2:65" s="12" customFormat="1">
      <c r="B437" s="217"/>
      <c r="C437" s="218"/>
      <c r="D437" s="214" t="s">
        <v>220</v>
      </c>
      <c r="E437" s="219" t="s">
        <v>24</v>
      </c>
      <c r="F437" s="220" t="s">
        <v>796</v>
      </c>
      <c r="G437" s="218"/>
      <c r="H437" s="221">
        <v>4.9800000000000004</v>
      </c>
      <c r="I437" s="222"/>
      <c r="J437" s="218"/>
      <c r="K437" s="218"/>
      <c r="L437" s="223"/>
      <c r="M437" s="224"/>
      <c r="N437" s="225"/>
      <c r="O437" s="225"/>
      <c r="P437" s="225"/>
      <c r="Q437" s="225"/>
      <c r="R437" s="225"/>
      <c r="S437" s="225"/>
      <c r="T437" s="226"/>
      <c r="AT437" s="227" t="s">
        <v>220</v>
      </c>
      <c r="AU437" s="227" t="s">
        <v>87</v>
      </c>
      <c r="AV437" s="12" t="s">
        <v>87</v>
      </c>
      <c r="AW437" s="12" t="s">
        <v>41</v>
      </c>
      <c r="AX437" s="12" t="s">
        <v>83</v>
      </c>
      <c r="AY437" s="227" t="s">
        <v>210</v>
      </c>
    </row>
    <row r="438" spans="2:65" s="1" customFormat="1" ht="25.5" customHeight="1">
      <c r="B438" s="42"/>
      <c r="C438" s="202" t="s">
        <v>797</v>
      </c>
      <c r="D438" s="202" t="s">
        <v>212</v>
      </c>
      <c r="E438" s="203" t="s">
        <v>798</v>
      </c>
      <c r="F438" s="204" t="s">
        <v>799</v>
      </c>
      <c r="G438" s="205" t="s">
        <v>215</v>
      </c>
      <c r="H438" s="206">
        <v>38.139000000000003</v>
      </c>
      <c r="I438" s="207">
        <v>133</v>
      </c>
      <c r="J438" s="208">
        <f>ROUND(I438*H438,2)</f>
        <v>5072.49</v>
      </c>
      <c r="K438" s="204" t="s">
        <v>216</v>
      </c>
      <c r="L438" s="62"/>
      <c r="M438" s="209" t="s">
        <v>24</v>
      </c>
      <c r="N438" s="210" t="s">
        <v>50</v>
      </c>
      <c r="O438" s="43"/>
      <c r="P438" s="211">
        <f>O438*H438</f>
        <v>0</v>
      </c>
      <c r="Q438" s="211">
        <v>0</v>
      </c>
      <c r="R438" s="211">
        <f>Q438*H438</f>
        <v>0</v>
      </c>
      <c r="S438" s="211">
        <v>5.3999999999999999E-2</v>
      </c>
      <c r="T438" s="212">
        <f>S438*H438</f>
        <v>2.0595060000000003</v>
      </c>
      <c r="AR438" s="25" t="s">
        <v>93</v>
      </c>
      <c r="AT438" s="25" t="s">
        <v>212</v>
      </c>
      <c r="AU438" s="25" t="s">
        <v>87</v>
      </c>
      <c r="AY438" s="25" t="s">
        <v>210</v>
      </c>
      <c r="BE438" s="213">
        <f>IF(N438="základní",J438,0)</f>
        <v>0</v>
      </c>
      <c r="BF438" s="213">
        <f>IF(N438="snížená",J438,0)</f>
        <v>5072.49</v>
      </c>
      <c r="BG438" s="213">
        <f>IF(N438="zákl. přenesená",J438,0)</f>
        <v>0</v>
      </c>
      <c r="BH438" s="213">
        <f>IF(N438="sníž. přenesená",J438,0)</f>
        <v>0</v>
      </c>
      <c r="BI438" s="213">
        <f>IF(N438="nulová",J438,0)</f>
        <v>0</v>
      </c>
      <c r="BJ438" s="25" t="s">
        <v>87</v>
      </c>
      <c r="BK438" s="213">
        <f>ROUND(I438*H438,2)</f>
        <v>5072.49</v>
      </c>
      <c r="BL438" s="25" t="s">
        <v>93</v>
      </c>
      <c r="BM438" s="25" t="s">
        <v>800</v>
      </c>
    </row>
    <row r="439" spans="2:65" s="1" customFormat="1" ht="27">
      <c r="B439" s="42"/>
      <c r="C439" s="64"/>
      <c r="D439" s="214" t="s">
        <v>218</v>
      </c>
      <c r="E439" s="64"/>
      <c r="F439" s="215" t="s">
        <v>801</v>
      </c>
      <c r="G439" s="64"/>
      <c r="H439" s="64"/>
      <c r="I439" s="173"/>
      <c r="J439" s="64"/>
      <c r="K439" s="64"/>
      <c r="L439" s="62"/>
      <c r="M439" s="216"/>
      <c r="N439" s="43"/>
      <c r="O439" s="43"/>
      <c r="P439" s="43"/>
      <c r="Q439" s="43"/>
      <c r="R439" s="43"/>
      <c r="S439" s="43"/>
      <c r="T439" s="79"/>
      <c r="AT439" s="25" t="s">
        <v>218</v>
      </c>
      <c r="AU439" s="25" t="s">
        <v>87</v>
      </c>
    </row>
    <row r="440" spans="2:65" s="12" customFormat="1">
      <c r="B440" s="217"/>
      <c r="C440" s="218"/>
      <c r="D440" s="214" t="s">
        <v>220</v>
      </c>
      <c r="E440" s="219" t="s">
        <v>24</v>
      </c>
      <c r="F440" s="220" t="s">
        <v>802</v>
      </c>
      <c r="G440" s="218"/>
      <c r="H440" s="221">
        <v>17.440000000000001</v>
      </c>
      <c r="I440" s="222"/>
      <c r="J440" s="218"/>
      <c r="K440" s="218"/>
      <c r="L440" s="223"/>
      <c r="M440" s="224"/>
      <c r="N440" s="225"/>
      <c r="O440" s="225"/>
      <c r="P440" s="225"/>
      <c r="Q440" s="225"/>
      <c r="R440" s="225"/>
      <c r="S440" s="225"/>
      <c r="T440" s="226"/>
      <c r="AT440" s="227" t="s">
        <v>220</v>
      </c>
      <c r="AU440" s="227" t="s">
        <v>87</v>
      </c>
      <c r="AV440" s="12" t="s">
        <v>87</v>
      </c>
      <c r="AW440" s="12" t="s">
        <v>41</v>
      </c>
      <c r="AX440" s="12" t="s">
        <v>78</v>
      </c>
      <c r="AY440" s="227" t="s">
        <v>210</v>
      </c>
    </row>
    <row r="441" spans="2:65" s="12" customFormat="1">
      <c r="B441" s="217"/>
      <c r="C441" s="218"/>
      <c r="D441" s="214" t="s">
        <v>220</v>
      </c>
      <c r="E441" s="219" t="s">
        <v>24</v>
      </c>
      <c r="F441" s="220" t="s">
        <v>803</v>
      </c>
      <c r="G441" s="218"/>
      <c r="H441" s="221">
        <v>20.699000000000002</v>
      </c>
      <c r="I441" s="222"/>
      <c r="J441" s="218"/>
      <c r="K441" s="218"/>
      <c r="L441" s="223"/>
      <c r="M441" s="224"/>
      <c r="N441" s="225"/>
      <c r="O441" s="225"/>
      <c r="P441" s="225"/>
      <c r="Q441" s="225"/>
      <c r="R441" s="225"/>
      <c r="S441" s="225"/>
      <c r="T441" s="226"/>
      <c r="AT441" s="227" t="s">
        <v>220</v>
      </c>
      <c r="AU441" s="227" t="s">
        <v>87</v>
      </c>
      <c r="AV441" s="12" t="s">
        <v>87</v>
      </c>
      <c r="AW441" s="12" t="s">
        <v>41</v>
      </c>
      <c r="AX441" s="12" t="s">
        <v>78</v>
      </c>
      <c r="AY441" s="227" t="s">
        <v>210</v>
      </c>
    </row>
    <row r="442" spans="2:65" s="13" customFormat="1">
      <c r="B442" s="228"/>
      <c r="C442" s="229"/>
      <c r="D442" s="214" t="s">
        <v>220</v>
      </c>
      <c r="E442" s="230" t="s">
        <v>24</v>
      </c>
      <c r="F442" s="231" t="s">
        <v>235</v>
      </c>
      <c r="G442" s="229"/>
      <c r="H442" s="232">
        <v>38.139000000000003</v>
      </c>
      <c r="I442" s="233"/>
      <c r="J442" s="229"/>
      <c r="K442" s="229"/>
      <c r="L442" s="234"/>
      <c r="M442" s="235"/>
      <c r="N442" s="236"/>
      <c r="O442" s="236"/>
      <c r="P442" s="236"/>
      <c r="Q442" s="236"/>
      <c r="R442" s="236"/>
      <c r="S442" s="236"/>
      <c r="T442" s="237"/>
      <c r="AT442" s="238" t="s">
        <v>220</v>
      </c>
      <c r="AU442" s="238" t="s">
        <v>87</v>
      </c>
      <c r="AV442" s="13" t="s">
        <v>93</v>
      </c>
      <c r="AW442" s="13" t="s">
        <v>41</v>
      </c>
      <c r="AX442" s="13" t="s">
        <v>83</v>
      </c>
      <c r="AY442" s="238" t="s">
        <v>210</v>
      </c>
    </row>
    <row r="443" spans="2:65" s="1" customFormat="1" ht="25.5" customHeight="1">
      <c r="B443" s="42"/>
      <c r="C443" s="202" t="s">
        <v>804</v>
      </c>
      <c r="D443" s="202" t="s">
        <v>212</v>
      </c>
      <c r="E443" s="203" t="s">
        <v>805</v>
      </c>
      <c r="F443" s="204" t="s">
        <v>806</v>
      </c>
      <c r="G443" s="205" t="s">
        <v>215</v>
      </c>
      <c r="H443" s="206">
        <v>31.8</v>
      </c>
      <c r="I443" s="207">
        <v>163</v>
      </c>
      <c r="J443" s="208">
        <f>ROUND(I443*H443,2)</f>
        <v>5183.3999999999996</v>
      </c>
      <c r="K443" s="204" t="s">
        <v>216</v>
      </c>
      <c r="L443" s="62"/>
      <c r="M443" s="209" t="s">
        <v>24</v>
      </c>
      <c r="N443" s="210" t="s">
        <v>50</v>
      </c>
      <c r="O443" s="43"/>
      <c r="P443" s="211">
        <f>O443*H443</f>
        <v>0</v>
      </c>
      <c r="Q443" s="211">
        <v>0</v>
      </c>
      <c r="R443" s="211">
        <f>Q443*H443</f>
        <v>0</v>
      </c>
      <c r="S443" s="211">
        <v>8.7999999999999995E-2</v>
      </c>
      <c r="T443" s="212">
        <f>S443*H443</f>
        <v>2.7984</v>
      </c>
      <c r="AR443" s="25" t="s">
        <v>93</v>
      </c>
      <c r="AT443" s="25" t="s">
        <v>212</v>
      </c>
      <c r="AU443" s="25" t="s">
        <v>87</v>
      </c>
      <c r="AY443" s="25" t="s">
        <v>210</v>
      </c>
      <c r="BE443" s="213">
        <f>IF(N443="základní",J443,0)</f>
        <v>0</v>
      </c>
      <c r="BF443" s="213">
        <f>IF(N443="snížená",J443,0)</f>
        <v>5183.3999999999996</v>
      </c>
      <c r="BG443" s="213">
        <f>IF(N443="zákl. přenesená",J443,0)</f>
        <v>0</v>
      </c>
      <c r="BH443" s="213">
        <f>IF(N443="sníž. přenesená",J443,0)</f>
        <v>0</v>
      </c>
      <c r="BI443" s="213">
        <f>IF(N443="nulová",J443,0)</f>
        <v>0</v>
      </c>
      <c r="BJ443" s="25" t="s">
        <v>87</v>
      </c>
      <c r="BK443" s="213">
        <f>ROUND(I443*H443,2)</f>
        <v>5183.3999999999996</v>
      </c>
      <c r="BL443" s="25" t="s">
        <v>93</v>
      </c>
      <c r="BM443" s="25" t="s">
        <v>807</v>
      </c>
    </row>
    <row r="444" spans="2:65" s="1" customFormat="1" ht="27">
      <c r="B444" s="42"/>
      <c r="C444" s="64"/>
      <c r="D444" s="214" t="s">
        <v>218</v>
      </c>
      <c r="E444" s="64"/>
      <c r="F444" s="215" t="s">
        <v>801</v>
      </c>
      <c r="G444" s="64"/>
      <c r="H444" s="64"/>
      <c r="I444" s="173"/>
      <c r="J444" s="64"/>
      <c r="K444" s="64"/>
      <c r="L444" s="62"/>
      <c r="M444" s="216"/>
      <c r="N444" s="43"/>
      <c r="O444" s="43"/>
      <c r="P444" s="43"/>
      <c r="Q444" s="43"/>
      <c r="R444" s="43"/>
      <c r="S444" s="43"/>
      <c r="T444" s="79"/>
      <c r="AT444" s="25" t="s">
        <v>218</v>
      </c>
      <c r="AU444" s="25" t="s">
        <v>87</v>
      </c>
    </row>
    <row r="445" spans="2:65" s="12" customFormat="1">
      <c r="B445" s="217"/>
      <c r="C445" s="218"/>
      <c r="D445" s="214" t="s">
        <v>220</v>
      </c>
      <c r="E445" s="219" t="s">
        <v>24</v>
      </c>
      <c r="F445" s="220" t="s">
        <v>808</v>
      </c>
      <c r="G445" s="218"/>
      <c r="H445" s="221">
        <v>11</v>
      </c>
      <c r="I445" s="222"/>
      <c r="J445" s="218"/>
      <c r="K445" s="218"/>
      <c r="L445" s="223"/>
      <c r="M445" s="224"/>
      <c r="N445" s="225"/>
      <c r="O445" s="225"/>
      <c r="P445" s="225"/>
      <c r="Q445" s="225"/>
      <c r="R445" s="225"/>
      <c r="S445" s="225"/>
      <c r="T445" s="226"/>
      <c r="AT445" s="227" t="s">
        <v>220</v>
      </c>
      <c r="AU445" s="227" t="s">
        <v>87</v>
      </c>
      <c r="AV445" s="12" t="s">
        <v>87</v>
      </c>
      <c r="AW445" s="12" t="s">
        <v>41</v>
      </c>
      <c r="AX445" s="12" t="s">
        <v>78</v>
      </c>
      <c r="AY445" s="227" t="s">
        <v>210</v>
      </c>
    </row>
    <row r="446" spans="2:65" s="12" customFormat="1">
      <c r="B446" s="217"/>
      <c r="C446" s="218"/>
      <c r="D446" s="214" t="s">
        <v>220</v>
      </c>
      <c r="E446" s="219" t="s">
        <v>24</v>
      </c>
      <c r="F446" s="220" t="s">
        <v>809</v>
      </c>
      <c r="G446" s="218"/>
      <c r="H446" s="221">
        <v>20.8</v>
      </c>
      <c r="I446" s="222"/>
      <c r="J446" s="218"/>
      <c r="K446" s="218"/>
      <c r="L446" s="223"/>
      <c r="M446" s="224"/>
      <c r="N446" s="225"/>
      <c r="O446" s="225"/>
      <c r="P446" s="225"/>
      <c r="Q446" s="225"/>
      <c r="R446" s="225"/>
      <c r="S446" s="225"/>
      <c r="T446" s="226"/>
      <c r="AT446" s="227" t="s">
        <v>220</v>
      </c>
      <c r="AU446" s="227" t="s">
        <v>87</v>
      </c>
      <c r="AV446" s="12" t="s">
        <v>87</v>
      </c>
      <c r="AW446" s="12" t="s">
        <v>41</v>
      </c>
      <c r="AX446" s="12" t="s">
        <v>78</v>
      </c>
      <c r="AY446" s="227" t="s">
        <v>210</v>
      </c>
    </row>
    <row r="447" spans="2:65" s="13" customFormat="1">
      <c r="B447" s="228"/>
      <c r="C447" s="229"/>
      <c r="D447" s="214" t="s">
        <v>220</v>
      </c>
      <c r="E447" s="230" t="s">
        <v>24</v>
      </c>
      <c r="F447" s="231" t="s">
        <v>235</v>
      </c>
      <c r="G447" s="229"/>
      <c r="H447" s="232">
        <v>31.8</v>
      </c>
      <c r="I447" s="233"/>
      <c r="J447" s="229"/>
      <c r="K447" s="229"/>
      <c r="L447" s="234"/>
      <c r="M447" s="235"/>
      <c r="N447" s="236"/>
      <c r="O447" s="236"/>
      <c r="P447" s="236"/>
      <c r="Q447" s="236"/>
      <c r="R447" s="236"/>
      <c r="S447" s="236"/>
      <c r="T447" s="237"/>
      <c r="AT447" s="238" t="s">
        <v>220</v>
      </c>
      <c r="AU447" s="238" t="s">
        <v>87</v>
      </c>
      <c r="AV447" s="13" t="s">
        <v>93</v>
      </c>
      <c r="AW447" s="13" t="s">
        <v>41</v>
      </c>
      <c r="AX447" s="13" t="s">
        <v>83</v>
      </c>
      <c r="AY447" s="238" t="s">
        <v>210</v>
      </c>
    </row>
    <row r="448" spans="2:65" s="1" customFormat="1" ht="25.5" customHeight="1">
      <c r="B448" s="42"/>
      <c r="C448" s="202" t="s">
        <v>810</v>
      </c>
      <c r="D448" s="202" t="s">
        <v>212</v>
      </c>
      <c r="E448" s="203" t="s">
        <v>811</v>
      </c>
      <c r="F448" s="204" t="s">
        <v>812</v>
      </c>
      <c r="G448" s="205" t="s">
        <v>215</v>
      </c>
      <c r="H448" s="206">
        <v>8.08</v>
      </c>
      <c r="I448" s="207">
        <v>153</v>
      </c>
      <c r="J448" s="208">
        <f>ROUND(I448*H448,2)</f>
        <v>1236.24</v>
      </c>
      <c r="K448" s="204" t="s">
        <v>216</v>
      </c>
      <c r="L448" s="62"/>
      <c r="M448" s="209" t="s">
        <v>24</v>
      </c>
      <c r="N448" s="210" t="s">
        <v>50</v>
      </c>
      <c r="O448" s="43"/>
      <c r="P448" s="211">
        <f>O448*H448</f>
        <v>0</v>
      </c>
      <c r="Q448" s="211">
        <v>0</v>
      </c>
      <c r="R448" s="211">
        <f>Q448*H448</f>
        <v>0</v>
      </c>
      <c r="S448" s="211">
        <v>6.7000000000000004E-2</v>
      </c>
      <c r="T448" s="212">
        <f>S448*H448</f>
        <v>0.54136000000000006</v>
      </c>
      <c r="AR448" s="25" t="s">
        <v>93</v>
      </c>
      <c r="AT448" s="25" t="s">
        <v>212</v>
      </c>
      <c r="AU448" s="25" t="s">
        <v>87</v>
      </c>
      <c r="AY448" s="25" t="s">
        <v>210</v>
      </c>
      <c r="BE448" s="213">
        <f>IF(N448="základní",J448,0)</f>
        <v>0</v>
      </c>
      <c r="BF448" s="213">
        <f>IF(N448="snížená",J448,0)</f>
        <v>1236.24</v>
      </c>
      <c r="BG448" s="213">
        <f>IF(N448="zákl. přenesená",J448,0)</f>
        <v>0</v>
      </c>
      <c r="BH448" s="213">
        <f>IF(N448="sníž. přenesená",J448,0)</f>
        <v>0</v>
      </c>
      <c r="BI448" s="213">
        <f>IF(N448="nulová",J448,0)</f>
        <v>0</v>
      </c>
      <c r="BJ448" s="25" t="s">
        <v>87</v>
      </c>
      <c r="BK448" s="213">
        <f>ROUND(I448*H448,2)</f>
        <v>1236.24</v>
      </c>
      <c r="BL448" s="25" t="s">
        <v>93</v>
      </c>
      <c r="BM448" s="25" t="s">
        <v>813</v>
      </c>
    </row>
    <row r="449" spans="2:65" s="1" customFormat="1" ht="27">
      <c r="B449" s="42"/>
      <c r="C449" s="64"/>
      <c r="D449" s="214" t="s">
        <v>218</v>
      </c>
      <c r="E449" s="64"/>
      <c r="F449" s="215" t="s">
        <v>801</v>
      </c>
      <c r="G449" s="64"/>
      <c r="H449" s="64"/>
      <c r="I449" s="173"/>
      <c r="J449" s="64"/>
      <c r="K449" s="64"/>
      <c r="L449" s="62"/>
      <c r="M449" s="216"/>
      <c r="N449" s="43"/>
      <c r="O449" s="43"/>
      <c r="P449" s="43"/>
      <c r="Q449" s="43"/>
      <c r="R449" s="43"/>
      <c r="S449" s="43"/>
      <c r="T449" s="79"/>
      <c r="AT449" s="25" t="s">
        <v>218</v>
      </c>
      <c r="AU449" s="25" t="s">
        <v>87</v>
      </c>
    </row>
    <row r="450" spans="2:65" s="12" customFormat="1">
      <c r="B450" s="217"/>
      <c r="C450" s="218"/>
      <c r="D450" s="214" t="s">
        <v>220</v>
      </c>
      <c r="E450" s="219" t="s">
        <v>24</v>
      </c>
      <c r="F450" s="220" t="s">
        <v>814</v>
      </c>
      <c r="G450" s="218"/>
      <c r="H450" s="221">
        <v>8.08</v>
      </c>
      <c r="I450" s="222"/>
      <c r="J450" s="218"/>
      <c r="K450" s="218"/>
      <c r="L450" s="223"/>
      <c r="M450" s="224"/>
      <c r="N450" s="225"/>
      <c r="O450" s="225"/>
      <c r="P450" s="225"/>
      <c r="Q450" s="225"/>
      <c r="R450" s="225"/>
      <c r="S450" s="225"/>
      <c r="T450" s="226"/>
      <c r="AT450" s="227" t="s">
        <v>220</v>
      </c>
      <c r="AU450" s="227" t="s">
        <v>87</v>
      </c>
      <c r="AV450" s="12" t="s">
        <v>87</v>
      </c>
      <c r="AW450" s="12" t="s">
        <v>41</v>
      </c>
      <c r="AX450" s="12" t="s">
        <v>83</v>
      </c>
      <c r="AY450" s="227" t="s">
        <v>210</v>
      </c>
    </row>
    <row r="451" spans="2:65" s="1" customFormat="1" ht="16.5" customHeight="1">
      <c r="B451" s="42"/>
      <c r="C451" s="202" t="s">
        <v>815</v>
      </c>
      <c r="D451" s="202" t="s">
        <v>212</v>
      </c>
      <c r="E451" s="203" t="s">
        <v>816</v>
      </c>
      <c r="F451" s="204" t="s">
        <v>817</v>
      </c>
      <c r="G451" s="205" t="s">
        <v>295</v>
      </c>
      <c r="H451" s="206">
        <v>356</v>
      </c>
      <c r="I451" s="207">
        <v>1890</v>
      </c>
      <c r="J451" s="208">
        <f>ROUND(I451*H451,2)</f>
        <v>672840</v>
      </c>
      <c r="K451" s="204" t="s">
        <v>24</v>
      </c>
      <c r="L451" s="62"/>
      <c r="M451" s="209" t="s">
        <v>24</v>
      </c>
      <c r="N451" s="210" t="s">
        <v>50</v>
      </c>
      <c r="O451" s="43"/>
      <c r="P451" s="211">
        <f>O451*H451</f>
        <v>0</v>
      </c>
      <c r="Q451" s="211">
        <v>0</v>
      </c>
      <c r="R451" s="211">
        <f>Q451*H451</f>
        <v>0</v>
      </c>
      <c r="S451" s="211">
        <v>8.7999999999999995E-2</v>
      </c>
      <c r="T451" s="212">
        <f>S451*H451</f>
        <v>31.327999999999999</v>
      </c>
      <c r="AR451" s="25" t="s">
        <v>93</v>
      </c>
      <c r="AT451" s="25" t="s">
        <v>212</v>
      </c>
      <c r="AU451" s="25" t="s">
        <v>87</v>
      </c>
      <c r="AY451" s="25" t="s">
        <v>210</v>
      </c>
      <c r="BE451" s="213">
        <f>IF(N451="základní",J451,0)</f>
        <v>0</v>
      </c>
      <c r="BF451" s="213">
        <f>IF(N451="snížená",J451,0)</f>
        <v>672840</v>
      </c>
      <c r="BG451" s="213">
        <f>IF(N451="zákl. přenesená",J451,0)</f>
        <v>0</v>
      </c>
      <c r="BH451" s="213">
        <f>IF(N451="sníž. přenesená",J451,0)</f>
        <v>0</v>
      </c>
      <c r="BI451" s="213">
        <f>IF(N451="nulová",J451,0)</f>
        <v>0</v>
      </c>
      <c r="BJ451" s="25" t="s">
        <v>87</v>
      </c>
      <c r="BK451" s="213">
        <f>ROUND(I451*H451,2)</f>
        <v>672840</v>
      </c>
      <c r="BL451" s="25" t="s">
        <v>93</v>
      </c>
      <c r="BM451" s="25" t="s">
        <v>818</v>
      </c>
    </row>
    <row r="452" spans="2:65" s="12" customFormat="1">
      <c r="B452" s="217"/>
      <c r="C452" s="218"/>
      <c r="D452" s="214" t="s">
        <v>220</v>
      </c>
      <c r="E452" s="219" t="s">
        <v>24</v>
      </c>
      <c r="F452" s="220" t="s">
        <v>819</v>
      </c>
      <c r="G452" s="218"/>
      <c r="H452" s="221">
        <v>356</v>
      </c>
      <c r="I452" s="222"/>
      <c r="J452" s="218"/>
      <c r="K452" s="218"/>
      <c r="L452" s="223"/>
      <c r="M452" s="224"/>
      <c r="N452" s="225"/>
      <c r="O452" s="225"/>
      <c r="P452" s="225"/>
      <c r="Q452" s="225"/>
      <c r="R452" s="225"/>
      <c r="S452" s="225"/>
      <c r="T452" s="226"/>
      <c r="AT452" s="227" t="s">
        <v>220</v>
      </c>
      <c r="AU452" s="227" t="s">
        <v>87</v>
      </c>
      <c r="AV452" s="12" t="s">
        <v>87</v>
      </c>
      <c r="AW452" s="12" t="s">
        <v>41</v>
      </c>
      <c r="AX452" s="12" t="s">
        <v>83</v>
      </c>
      <c r="AY452" s="227" t="s">
        <v>210</v>
      </c>
    </row>
    <row r="453" spans="2:65" s="1" customFormat="1" ht="25.5" customHeight="1">
      <c r="B453" s="42"/>
      <c r="C453" s="202" t="s">
        <v>820</v>
      </c>
      <c r="D453" s="202" t="s">
        <v>212</v>
      </c>
      <c r="E453" s="203" t="s">
        <v>821</v>
      </c>
      <c r="F453" s="204" t="s">
        <v>822</v>
      </c>
      <c r="G453" s="205" t="s">
        <v>348</v>
      </c>
      <c r="H453" s="206">
        <v>18</v>
      </c>
      <c r="I453" s="207">
        <v>263</v>
      </c>
      <c r="J453" s="208">
        <f>ROUND(I453*H453,2)</f>
        <v>4734</v>
      </c>
      <c r="K453" s="204" t="s">
        <v>216</v>
      </c>
      <c r="L453" s="62"/>
      <c r="M453" s="209" t="s">
        <v>24</v>
      </c>
      <c r="N453" s="210" t="s">
        <v>50</v>
      </c>
      <c r="O453" s="43"/>
      <c r="P453" s="211">
        <f>O453*H453</f>
        <v>0</v>
      </c>
      <c r="Q453" s="211">
        <v>0</v>
      </c>
      <c r="R453" s="211">
        <f>Q453*H453</f>
        <v>0</v>
      </c>
      <c r="S453" s="211">
        <v>6.2E-2</v>
      </c>
      <c r="T453" s="212">
        <f>S453*H453</f>
        <v>1.1160000000000001</v>
      </c>
      <c r="AR453" s="25" t="s">
        <v>93</v>
      </c>
      <c r="AT453" s="25" t="s">
        <v>212</v>
      </c>
      <c r="AU453" s="25" t="s">
        <v>87</v>
      </c>
      <c r="AY453" s="25" t="s">
        <v>210</v>
      </c>
      <c r="BE453" s="213">
        <f>IF(N453="základní",J453,0)</f>
        <v>0</v>
      </c>
      <c r="BF453" s="213">
        <f>IF(N453="snížená",J453,0)</f>
        <v>4734</v>
      </c>
      <c r="BG453" s="213">
        <f>IF(N453="zákl. přenesená",J453,0)</f>
        <v>0</v>
      </c>
      <c r="BH453" s="213">
        <f>IF(N453="sníž. přenesená",J453,0)</f>
        <v>0</v>
      </c>
      <c r="BI453" s="213">
        <f>IF(N453="nulová",J453,0)</f>
        <v>0</v>
      </c>
      <c r="BJ453" s="25" t="s">
        <v>87</v>
      </c>
      <c r="BK453" s="213">
        <f>ROUND(I453*H453,2)</f>
        <v>4734</v>
      </c>
      <c r="BL453" s="25" t="s">
        <v>93</v>
      </c>
      <c r="BM453" s="25" t="s">
        <v>823</v>
      </c>
    </row>
    <row r="454" spans="2:65" s="12" customFormat="1">
      <c r="B454" s="217"/>
      <c r="C454" s="218"/>
      <c r="D454" s="214" t="s">
        <v>220</v>
      </c>
      <c r="E454" s="219" t="s">
        <v>24</v>
      </c>
      <c r="F454" s="220" t="s">
        <v>824</v>
      </c>
      <c r="G454" s="218"/>
      <c r="H454" s="221">
        <v>6</v>
      </c>
      <c r="I454" s="222"/>
      <c r="J454" s="218"/>
      <c r="K454" s="218"/>
      <c r="L454" s="223"/>
      <c r="M454" s="224"/>
      <c r="N454" s="225"/>
      <c r="O454" s="225"/>
      <c r="P454" s="225"/>
      <c r="Q454" s="225"/>
      <c r="R454" s="225"/>
      <c r="S454" s="225"/>
      <c r="T454" s="226"/>
      <c r="AT454" s="227" t="s">
        <v>220</v>
      </c>
      <c r="AU454" s="227" t="s">
        <v>87</v>
      </c>
      <c r="AV454" s="12" t="s">
        <v>87</v>
      </c>
      <c r="AW454" s="12" t="s">
        <v>41</v>
      </c>
      <c r="AX454" s="12" t="s">
        <v>78</v>
      </c>
      <c r="AY454" s="227" t="s">
        <v>210</v>
      </c>
    </row>
    <row r="455" spans="2:65" s="12" customFormat="1">
      <c r="B455" s="217"/>
      <c r="C455" s="218"/>
      <c r="D455" s="214" t="s">
        <v>220</v>
      </c>
      <c r="E455" s="219" t="s">
        <v>24</v>
      </c>
      <c r="F455" s="220" t="s">
        <v>825</v>
      </c>
      <c r="G455" s="218"/>
      <c r="H455" s="221">
        <v>12</v>
      </c>
      <c r="I455" s="222"/>
      <c r="J455" s="218"/>
      <c r="K455" s="218"/>
      <c r="L455" s="223"/>
      <c r="M455" s="224"/>
      <c r="N455" s="225"/>
      <c r="O455" s="225"/>
      <c r="P455" s="225"/>
      <c r="Q455" s="225"/>
      <c r="R455" s="225"/>
      <c r="S455" s="225"/>
      <c r="T455" s="226"/>
      <c r="AT455" s="227" t="s">
        <v>220</v>
      </c>
      <c r="AU455" s="227" t="s">
        <v>87</v>
      </c>
      <c r="AV455" s="12" t="s">
        <v>87</v>
      </c>
      <c r="AW455" s="12" t="s">
        <v>41</v>
      </c>
      <c r="AX455" s="12" t="s">
        <v>78</v>
      </c>
      <c r="AY455" s="227" t="s">
        <v>210</v>
      </c>
    </row>
    <row r="456" spans="2:65" s="13" customFormat="1">
      <c r="B456" s="228"/>
      <c r="C456" s="229"/>
      <c r="D456" s="214" t="s">
        <v>220</v>
      </c>
      <c r="E456" s="230" t="s">
        <v>24</v>
      </c>
      <c r="F456" s="231" t="s">
        <v>235</v>
      </c>
      <c r="G456" s="229"/>
      <c r="H456" s="232">
        <v>18</v>
      </c>
      <c r="I456" s="233"/>
      <c r="J456" s="229"/>
      <c r="K456" s="229"/>
      <c r="L456" s="234"/>
      <c r="M456" s="235"/>
      <c r="N456" s="236"/>
      <c r="O456" s="236"/>
      <c r="P456" s="236"/>
      <c r="Q456" s="236"/>
      <c r="R456" s="236"/>
      <c r="S456" s="236"/>
      <c r="T456" s="237"/>
      <c r="AT456" s="238" t="s">
        <v>220</v>
      </c>
      <c r="AU456" s="238" t="s">
        <v>87</v>
      </c>
      <c r="AV456" s="13" t="s">
        <v>93</v>
      </c>
      <c r="AW456" s="13" t="s">
        <v>41</v>
      </c>
      <c r="AX456" s="13" t="s">
        <v>83</v>
      </c>
      <c r="AY456" s="238" t="s">
        <v>210</v>
      </c>
    </row>
    <row r="457" spans="2:65" s="1" customFormat="1" ht="38.25" customHeight="1">
      <c r="B457" s="42"/>
      <c r="C457" s="202" t="s">
        <v>826</v>
      </c>
      <c r="D457" s="202" t="s">
        <v>212</v>
      </c>
      <c r="E457" s="203" t="s">
        <v>827</v>
      </c>
      <c r="F457" s="204" t="s">
        <v>828</v>
      </c>
      <c r="G457" s="205" t="s">
        <v>295</v>
      </c>
      <c r="H457" s="206">
        <v>9.6</v>
      </c>
      <c r="I457" s="207">
        <v>227</v>
      </c>
      <c r="J457" s="208">
        <f>ROUND(I457*H457,2)</f>
        <v>2179.1999999999998</v>
      </c>
      <c r="K457" s="204" t="s">
        <v>216</v>
      </c>
      <c r="L457" s="62"/>
      <c r="M457" s="209" t="s">
        <v>24</v>
      </c>
      <c r="N457" s="210" t="s">
        <v>50</v>
      </c>
      <c r="O457" s="43"/>
      <c r="P457" s="211">
        <f>O457*H457</f>
        <v>0</v>
      </c>
      <c r="Q457" s="211">
        <v>0</v>
      </c>
      <c r="R457" s="211">
        <f>Q457*H457</f>
        <v>0</v>
      </c>
      <c r="S457" s="211">
        <v>0.04</v>
      </c>
      <c r="T457" s="212">
        <f>S457*H457</f>
        <v>0.38400000000000001</v>
      </c>
      <c r="AR457" s="25" t="s">
        <v>93</v>
      </c>
      <c r="AT457" s="25" t="s">
        <v>212</v>
      </c>
      <c r="AU457" s="25" t="s">
        <v>87</v>
      </c>
      <c r="AY457" s="25" t="s">
        <v>210</v>
      </c>
      <c r="BE457" s="213">
        <f>IF(N457="základní",J457,0)</f>
        <v>0</v>
      </c>
      <c r="BF457" s="213">
        <f>IF(N457="snížená",J457,0)</f>
        <v>2179.1999999999998</v>
      </c>
      <c r="BG457" s="213">
        <f>IF(N457="zákl. přenesená",J457,0)</f>
        <v>0</v>
      </c>
      <c r="BH457" s="213">
        <f>IF(N457="sníž. přenesená",J457,0)</f>
        <v>0</v>
      </c>
      <c r="BI457" s="213">
        <f>IF(N457="nulová",J457,0)</f>
        <v>0</v>
      </c>
      <c r="BJ457" s="25" t="s">
        <v>87</v>
      </c>
      <c r="BK457" s="213">
        <f>ROUND(I457*H457,2)</f>
        <v>2179.1999999999998</v>
      </c>
      <c r="BL457" s="25" t="s">
        <v>93</v>
      </c>
      <c r="BM457" s="25" t="s">
        <v>829</v>
      </c>
    </row>
    <row r="458" spans="2:65" s="12" customFormat="1">
      <c r="B458" s="217"/>
      <c r="C458" s="218"/>
      <c r="D458" s="214" t="s">
        <v>220</v>
      </c>
      <c r="E458" s="219" t="s">
        <v>24</v>
      </c>
      <c r="F458" s="220" t="s">
        <v>830</v>
      </c>
      <c r="G458" s="218"/>
      <c r="H458" s="221">
        <v>2</v>
      </c>
      <c r="I458" s="222"/>
      <c r="J458" s="218"/>
      <c r="K458" s="218"/>
      <c r="L458" s="223"/>
      <c r="M458" s="224"/>
      <c r="N458" s="225"/>
      <c r="O458" s="225"/>
      <c r="P458" s="225"/>
      <c r="Q458" s="225"/>
      <c r="R458" s="225"/>
      <c r="S458" s="225"/>
      <c r="T458" s="226"/>
      <c r="AT458" s="227" t="s">
        <v>220</v>
      </c>
      <c r="AU458" s="227" t="s">
        <v>87</v>
      </c>
      <c r="AV458" s="12" t="s">
        <v>87</v>
      </c>
      <c r="AW458" s="12" t="s">
        <v>41</v>
      </c>
      <c r="AX458" s="12" t="s">
        <v>78</v>
      </c>
      <c r="AY458" s="227" t="s">
        <v>210</v>
      </c>
    </row>
    <row r="459" spans="2:65" s="12" customFormat="1">
      <c r="B459" s="217"/>
      <c r="C459" s="218"/>
      <c r="D459" s="214" t="s">
        <v>220</v>
      </c>
      <c r="E459" s="219" t="s">
        <v>24</v>
      </c>
      <c r="F459" s="220" t="s">
        <v>831</v>
      </c>
      <c r="G459" s="218"/>
      <c r="H459" s="221">
        <v>7.6</v>
      </c>
      <c r="I459" s="222"/>
      <c r="J459" s="218"/>
      <c r="K459" s="218"/>
      <c r="L459" s="223"/>
      <c r="M459" s="224"/>
      <c r="N459" s="225"/>
      <c r="O459" s="225"/>
      <c r="P459" s="225"/>
      <c r="Q459" s="225"/>
      <c r="R459" s="225"/>
      <c r="S459" s="225"/>
      <c r="T459" s="226"/>
      <c r="AT459" s="227" t="s">
        <v>220</v>
      </c>
      <c r="AU459" s="227" t="s">
        <v>87</v>
      </c>
      <c r="AV459" s="12" t="s">
        <v>87</v>
      </c>
      <c r="AW459" s="12" t="s">
        <v>41</v>
      </c>
      <c r="AX459" s="12" t="s">
        <v>78</v>
      </c>
      <c r="AY459" s="227" t="s">
        <v>210</v>
      </c>
    </row>
    <row r="460" spans="2:65" s="13" customFormat="1">
      <c r="B460" s="228"/>
      <c r="C460" s="229"/>
      <c r="D460" s="214" t="s">
        <v>220</v>
      </c>
      <c r="E460" s="230" t="s">
        <v>24</v>
      </c>
      <c r="F460" s="231" t="s">
        <v>235</v>
      </c>
      <c r="G460" s="229"/>
      <c r="H460" s="232">
        <v>9.6</v>
      </c>
      <c r="I460" s="233"/>
      <c r="J460" s="229"/>
      <c r="K460" s="229"/>
      <c r="L460" s="234"/>
      <c r="M460" s="235"/>
      <c r="N460" s="236"/>
      <c r="O460" s="236"/>
      <c r="P460" s="236"/>
      <c r="Q460" s="236"/>
      <c r="R460" s="236"/>
      <c r="S460" s="236"/>
      <c r="T460" s="237"/>
      <c r="AT460" s="238" t="s">
        <v>220</v>
      </c>
      <c r="AU460" s="238" t="s">
        <v>87</v>
      </c>
      <c r="AV460" s="13" t="s">
        <v>93</v>
      </c>
      <c r="AW460" s="13" t="s">
        <v>41</v>
      </c>
      <c r="AX460" s="13" t="s">
        <v>83</v>
      </c>
      <c r="AY460" s="238" t="s">
        <v>210</v>
      </c>
    </row>
    <row r="461" spans="2:65" s="1" customFormat="1" ht="38.25" customHeight="1">
      <c r="B461" s="42"/>
      <c r="C461" s="202" t="s">
        <v>832</v>
      </c>
      <c r="D461" s="202" t="s">
        <v>212</v>
      </c>
      <c r="E461" s="203" t="s">
        <v>833</v>
      </c>
      <c r="F461" s="204" t="s">
        <v>834</v>
      </c>
      <c r="G461" s="205" t="s">
        <v>295</v>
      </c>
      <c r="H461" s="206">
        <v>29.6</v>
      </c>
      <c r="I461" s="207">
        <v>322</v>
      </c>
      <c r="J461" s="208">
        <f>ROUND(I461*H461,2)</f>
        <v>9531.2000000000007</v>
      </c>
      <c r="K461" s="204" t="s">
        <v>216</v>
      </c>
      <c r="L461" s="62"/>
      <c r="M461" s="209" t="s">
        <v>24</v>
      </c>
      <c r="N461" s="210" t="s">
        <v>50</v>
      </c>
      <c r="O461" s="43"/>
      <c r="P461" s="211">
        <f>O461*H461</f>
        <v>0</v>
      </c>
      <c r="Q461" s="211">
        <v>0</v>
      </c>
      <c r="R461" s="211">
        <f>Q461*H461</f>
        <v>0</v>
      </c>
      <c r="S461" s="211">
        <v>7.0999999999999994E-2</v>
      </c>
      <c r="T461" s="212">
        <f>S461*H461</f>
        <v>2.1015999999999999</v>
      </c>
      <c r="AR461" s="25" t="s">
        <v>93</v>
      </c>
      <c r="AT461" s="25" t="s">
        <v>212</v>
      </c>
      <c r="AU461" s="25" t="s">
        <v>87</v>
      </c>
      <c r="AY461" s="25" t="s">
        <v>210</v>
      </c>
      <c r="BE461" s="213">
        <f>IF(N461="základní",J461,0)</f>
        <v>0</v>
      </c>
      <c r="BF461" s="213">
        <f>IF(N461="snížená",J461,0)</f>
        <v>9531.2000000000007</v>
      </c>
      <c r="BG461" s="213">
        <f>IF(N461="zákl. přenesená",J461,0)</f>
        <v>0</v>
      </c>
      <c r="BH461" s="213">
        <f>IF(N461="sníž. přenesená",J461,0)</f>
        <v>0</v>
      </c>
      <c r="BI461" s="213">
        <f>IF(N461="nulová",J461,0)</f>
        <v>0</v>
      </c>
      <c r="BJ461" s="25" t="s">
        <v>87</v>
      </c>
      <c r="BK461" s="213">
        <f>ROUND(I461*H461,2)</f>
        <v>9531.2000000000007</v>
      </c>
      <c r="BL461" s="25" t="s">
        <v>93</v>
      </c>
      <c r="BM461" s="25" t="s">
        <v>835</v>
      </c>
    </row>
    <row r="462" spans="2:65" s="12" customFormat="1">
      <c r="B462" s="217"/>
      <c r="C462" s="218"/>
      <c r="D462" s="214" t="s">
        <v>220</v>
      </c>
      <c r="E462" s="219" t="s">
        <v>24</v>
      </c>
      <c r="F462" s="220" t="s">
        <v>836</v>
      </c>
      <c r="G462" s="218"/>
      <c r="H462" s="221">
        <v>22</v>
      </c>
      <c r="I462" s="222"/>
      <c r="J462" s="218"/>
      <c r="K462" s="218"/>
      <c r="L462" s="223"/>
      <c r="M462" s="224"/>
      <c r="N462" s="225"/>
      <c r="O462" s="225"/>
      <c r="P462" s="225"/>
      <c r="Q462" s="225"/>
      <c r="R462" s="225"/>
      <c r="S462" s="225"/>
      <c r="T462" s="226"/>
      <c r="AT462" s="227" t="s">
        <v>220</v>
      </c>
      <c r="AU462" s="227" t="s">
        <v>87</v>
      </c>
      <c r="AV462" s="12" t="s">
        <v>87</v>
      </c>
      <c r="AW462" s="12" t="s">
        <v>41</v>
      </c>
      <c r="AX462" s="12" t="s">
        <v>78</v>
      </c>
      <c r="AY462" s="227" t="s">
        <v>210</v>
      </c>
    </row>
    <row r="463" spans="2:65" s="12" customFormat="1">
      <c r="B463" s="217"/>
      <c r="C463" s="218"/>
      <c r="D463" s="214" t="s">
        <v>220</v>
      </c>
      <c r="E463" s="219" t="s">
        <v>24</v>
      </c>
      <c r="F463" s="220" t="s">
        <v>837</v>
      </c>
      <c r="G463" s="218"/>
      <c r="H463" s="221">
        <v>7.6</v>
      </c>
      <c r="I463" s="222"/>
      <c r="J463" s="218"/>
      <c r="K463" s="218"/>
      <c r="L463" s="223"/>
      <c r="M463" s="224"/>
      <c r="N463" s="225"/>
      <c r="O463" s="225"/>
      <c r="P463" s="225"/>
      <c r="Q463" s="225"/>
      <c r="R463" s="225"/>
      <c r="S463" s="225"/>
      <c r="T463" s="226"/>
      <c r="AT463" s="227" t="s">
        <v>220</v>
      </c>
      <c r="AU463" s="227" t="s">
        <v>87</v>
      </c>
      <c r="AV463" s="12" t="s">
        <v>87</v>
      </c>
      <c r="AW463" s="12" t="s">
        <v>41</v>
      </c>
      <c r="AX463" s="12" t="s">
        <v>78</v>
      </c>
      <c r="AY463" s="227" t="s">
        <v>210</v>
      </c>
    </row>
    <row r="464" spans="2:65" s="13" customFormat="1">
      <c r="B464" s="228"/>
      <c r="C464" s="229"/>
      <c r="D464" s="214" t="s">
        <v>220</v>
      </c>
      <c r="E464" s="230" t="s">
        <v>24</v>
      </c>
      <c r="F464" s="231" t="s">
        <v>235</v>
      </c>
      <c r="G464" s="229"/>
      <c r="H464" s="232">
        <v>29.6</v>
      </c>
      <c r="I464" s="233"/>
      <c r="J464" s="229"/>
      <c r="K464" s="229"/>
      <c r="L464" s="234"/>
      <c r="M464" s="235"/>
      <c r="N464" s="236"/>
      <c r="O464" s="236"/>
      <c r="P464" s="236"/>
      <c r="Q464" s="236"/>
      <c r="R464" s="236"/>
      <c r="S464" s="236"/>
      <c r="T464" s="237"/>
      <c r="AT464" s="238" t="s">
        <v>220</v>
      </c>
      <c r="AU464" s="238" t="s">
        <v>87</v>
      </c>
      <c r="AV464" s="13" t="s">
        <v>93</v>
      </c>
      <c r="AW464" s="13" t="s">
        <v>41</v>
      </c>
      <c r="AX464" s="13" t="s">
        <v>83</v>
      </c>
      <c r="AY464" s="238" t="s">
        <v>210</v>
      </c>
    </row>
    <row r="465" spans="2:65" s="1" customFormat="1" ht="25.5" customHeight="1">
      <c r="B465" s="42"/>
      <c r="C465" s="202" t="s">
        <v>838</v>
      </c>
      <c r="D465" s="202" t="s">
        <v>212</v>
      </c>
      <c r="E465" s="203" t="s">
        <v>839</v>
      </c>
      <c r="F465" s="204" t="s">
        <v>840</v>
      </c>
      <c r="G465" s="205" t="s">
        <v>215</v>
      </c>
      <c r="H465" s="206">
        <v>277.27</v>
      </c>
      <c r="I465" s="207">
        <v>7.96</v>
      </c>
      <c r="J465" s="208">
        <f>ROUND(I465*H465,2)</f>
        <v>2207.0700000000002</v>
      </c>
      <c r="K465" s="204" t="s">
        <v>216</v>
      </c>
      <c r="L465" s="62"/>
      <c r="M465" s="209" t="s">
        <v>24</v>
      </c>
      <c r="N465" s="210" t="s">
        <v>50</v>
      </c>
      <c r="O465" s="43"/>
      <c r="P465" s="211">
        <f>O465*H465</f>
        <v>0</v>
      </c>
      <c r="Q465" s="211">
        <v>0</v>
      </c>
      <c r="R465" s="211">
        <f>Q465*H465</f>
        <v>0</v>
      </c>
      <c r="S465" s="211">
        <v>4.0000000000000001E-3</v>
      </c>
      <c r="T465" s="212">
        <f>S465*H465</f>
        <v>1.1090799999999998</v>
      </c>
      <c r="AR465" s="25" t="s">
        <v>93</v>
      </c>
      <c r="AT465" s="25" t="s">
        <v>212</v>
      </c>
      <c r="AU465" s="25" t="s">
        <v>87</v>
      </c>
      <c r="AY465" s="25" t="s">
        <v>210</v>
      </c>
      <c r="BE465" s="213">
        <f>IF(N465="základní",J465,0)</f>
        <v>0</v>
      </c>
      <c r="BF465" s="213">
        <f>IF(N465="snížená",J465,0)</f>
        <v>2207.0700000000002</v>
      </c>
      <c r="BG465" s="213">
        <f>IF(N465="zákl. přenesená",J465,0)</f>
        <v>0</v>
      </c>
      <c r="BH465" s="213">
        <f>IF(N465="sníž. přenesená",J465,0)</f>
        <v>0</v>
      </c>
      <c r="BI465" s="213">
        <f>IF(N465="nulová",J465,0)</f>
        <v>0</v>
      </c>
      <c r="BJ465" s="25" t="s">
        <v>87</v>
      </c>
      <c r="BK465" s="213">
        <f>ROUND(I465*H465,2)</f>
        <v>2207.0700000000002</v>
      </c>
      <c r="BL465" s="25" t="s">
        <v>93</v>
      </c>
      <c r="BM465" s="25" t="s">
        <v>841</v>
      </c>
    </row>
    <row r="466" spans="2:65" s="1" customFormat="1" ht="27">
      <c r="B466" s="42"/>
      <c r="C466" s="64"/>
      <c r="D466" s="214" t="s">
        <v>218</v>
      </c>
      <c r="E466" s="64"/>
      <c r="F466" s="215" t="s">
        <v>842</v>
      </c>
      <c r="G466" s="64"/>
      <c r="H466" s="64"/>
      <c r="I466" s="173"/>
      <c r="J466" s="64"/>
      <c r="K466" s="64"/>
      <c r="L466" s="62"/>
      <c r="M466" s="216"/>
      <c r="N466" s="43"/>
      <c r="O466" s="43"/>
      <c r="P466" s="43"/>
      <c r="Q466" s="43"/>
      <c r="R466" s="43"/>
      <c r="S466" s="43"/>
      <c r="T466" s="79"/>
      <c r="AT466" s="25" t="s">
        <v>218</v>
      </c>
      <c r="AU466" s="25" t="s">
        <v>87</v>
      </c>
    </row>
    <row r="467" spans="2:65" s="15" customFormat="1">
      <c r="B467" s="260"/>
      <c r="C467" s="261"/>
      <c r="D467" s="214" t="s">
        <v>220</v>
      </c>
      <c r="E467" s="262" t="s">
        <v>24</v>
      </c>
      <c r="F467" s="263" t="s">
        <v>843</v>
      </c>
      <c r="G467" s="261"/>
      <c r="H467" s="262" t="s">
        <v>24</v>
      </c>
      <c r="I467" s="264"/>
      <c r="J467" s="261"/>
      <c r="K467" s="261"/>
      <c r="L467" s="265"/>
      <c r="M467" s="266"/>
      <c r="N467" s="267"/>
      <c r="O467" s="267"/>
      <c r="P467" s="267"/>
      <c r="Q467" s="267"/>
      <c r="R467" s="267"/>
      <c r="S467" s="267"/>
      <c r="T467" s="268"/>
      <c r="AT467" s="269" t="s">
        <v>220</v>
      </c>
      <c r="AU467" s="269" t="s">
        <v>87</v>
      </c>
      <c r="AV467" s="15" t="s">
        <v>83</v>
      </c>
      <c r="AW467" s="15" t="s">
        <v>41</v>
      </c>
      <c r="AX467" s="15" t="s">
        <v>78</v>
      </c>
      <c r="AY467" s="269" t="s">
        <v>210</v>
      </c>
    </row>
    <row r="468" spans="2:65" s="12" customFormat="1">
      <c r="B468" s="217"/>
      <c r="C468" s="218"/>
      <c r="D468" s="214" t="s">
        <v>220</v>
      </c>
      <c r="E468" s="219" t="s">
        <v>24</v>
      </c>
      <c r="F468" s="220" t="s">
        <v>844</v>
      </c>
      <c r="G468" s="218"/>
      <c r="H468" s="221">
        <v>125.66</v>
      </c>
      <c r="I468" s="222"/>
      <c r="J468" s="218"/>
      <c r="K468" s="218"/>
      <c r="L468" s="223"/>
      <c r="M468" s="224"/>
      <c r="N468" s="225"/>
      <c r="O468" s="225"/>
      <c r="P468" s="225"/>
      <c r="Q468" s="225"/>
      <c r="R468" s="225"/>
      <c r="S468" s="225"/>
      <c r="T468" s="226"/>
      <c r="AT468" s="227" t="s">
        <v>220</v>
      </c>
      <c r="AU468" s="227" t="s">
        <v>87</v>
      </c>
      <c r="AV468" s="12" t="s">
        <v>87</v>
      </c>
      <c r="AW468" s="12" t="s">
        <v>41</v>
      </c>
      <c r="AX468" s="12" t="s">
        <v>78</v>
      </c>
      <c r="AY468" s="227" t="s">
        <v>210</v>
      </c>
    </row>
    <row r="469" spans="2:65" s="12" customFormat="1" ht="27">
      <c r="B469" s="217"/>
      <c r="C469" s="218"/>
      <c r="D469" s="214" t="s">
        <v>220</v>
      </c>
      <c r="E469" s="219" t="s">
        <v>24</v>
      </c>
      <c r="F469" s="220" t="s">
        <v>723</v>
      </c>
      <c r="G469" s="218"/>
      <c r="H469" s="221">
        <v>151.61000000000001</v>
      </c>
      <c r="I469" s="222"/>
      <c r="J469" s="218"/>
      <c r="K469" s="218"/>
      <c r="L469" s="223"/>
      <c r="M469" s="224"/>
      <c r="N469" s="225"/>
      <c r="O469" s="225"/>
      <c r="P469" s="225"/>
      <c r="Q469" s="225"/>
      <c r="R469" s="225"/>
      <c r="S469" s="225"/>
      <c r="T469" s="226"/>
      <c r="AT469" s="227" t="s">
        <v>220</v>
      </c>
      <c r="AU469" s="227" t="s">
        <v>87</v>
      </c>
      <c r="AV469" s="12" t="s">
        <v>87</v>
      </c>
      <c r="AW469" s="12" t="s">
        <v>41</v>
      </c>
      <c r="AX469" s="12" t="s">
        <v>78</v>
      </c>
      <c r="AY469" s="227" t="s">
        <v>210</v>
      </c>
    </row>
    <row r="470" spans="2:65" s="13" customFormat="1">
      <c r="B470" s="228"/>
      <c r="C470" s="229"/>
      <c r="D470" s="214" t="s">
        <v>220</v>
      </c>
      <c r="E470" s="230" t="s">
        <v>24</v>
      </c>
      <c r="F470" s="231" t="s">
        <v>235</v>
      </c>
      <c r="G470" s="229"/>
      <c r="H470" s="232">
        <v>277.27</v>
      </c>
      <c r="I470" s="233"/>
      <c r="J470" s="229"/>
      <c r="K470" s="229"/>
      <c r="L470" s="234"/>
      <c r="M470" s="235"/>
      <c r="N470" s="236"/>
      <c r="O470" s="236"/>
      <c r="P470" s="236"/>
      <c r="Q470" s="236"/>
      <c r="R470" s="236"/>
      <c r="S470" s="236"/>
      <c r="T470" s="237"/>
      <c r="AT470" s="238" t="s">
        <v>220</v>
      </c>
      <c r="AU470" s="238" t="s">
        <v>87</v>
      </c>
      <c r="AV470" s="13" t="s">
        <v>93</v>
      </c>
      <c r="AW470" s="13" t="s">
        <v>41</v>
      </c>
      <c r="AX470" s="13" t="s">
        <v>83</v>
      </c>
      <c r="AY470" s="238" t="s">
        <v>210</v>
      </c>
    </row>
    <row r="471" spans="2:65" s="1" customFormat="1" ht="25.5" customHeight="1">
      <c r="B471" s="42"/>
      <c r="C471" s="202" t="s">
        <v>845</v>
      </c>
      <c r="D471" s="202" t="s">
        <v>212</v>
      </c>
      <c r="E471" s="203" t="s">
        <v>846</v>
      </c>
      <c r="F471" s="204" t="s">
        <v>847</v>
      </c>
      <c r="G471" s="205" t="s">
        <v>215</v>
      </c>
      <c r="H471" s="206">
        <v>42</v>
      </c>
      <c r="I471" s="207">
        <v>47.7</v>
      </c>
      <c r="J471" s="208">
        <f>ROUND(I471*H471,2)</f>
        <v>2003.4</v>
      </c>
      <c r="K471" s="204" t="s">
        <v>216</v>
      </c>
      <c r="L471" s="62"/>
      <c r="M471" s="209" t="s">
        <v>24</v>
      </c>
      <c r="N471" s="210" t="s">
        <v>50</v>
      </c>
      <c r="O471" s="43"/>
      <c r="P471" s="211">
        <f>O471*H471</f>
        <v>0</v>
      </c>
      <c r="Q471" s="211">
        <v>0</v>
      </c>
      <c r="R471" s="211">
        <f>Q471*H471</f>
        <v>0</v>
      </c>
      <c r="S471" s="211">
        <v>1.4E-2</v>
      </c>
      <c r="T471" s="212">
        <f>S471*H471</f>
        <v>0.58799999999999997</v>
      </c>
      <c r="AR471" s="25" t="s">
        <v>93</v>
      </c>
      <c r="AT471" s="25" t="s">
        <v>212</v>
      </c>
      <c r="AU471" s="25" t="s">
        <v>87</v>
      </c>
      <c r="AY471" s="25" t="s">
        <v>210</v>
      </c>
      <c r="BE471" s="213">
        <f>IF(N471="základní",J471,0)</f>
        <v>0</v>
      </c>
      <c r="BF471" s="213">
        <f>IF(N471="snížená",J471,0)</f>
        <v>2003.4</v>
      </c>
      <c r="BG471" s="213">
        <f>IF(N471="zákl. přenesená",J471,0)</f>
        <v>0</v>
      </c>
      <c r="BH471" s="213">
        <f>IF(N471="sníž. přenesená",J471,0)</f>
        <v>0</v>
      </c>
      <c r="BI471" s="213">
        <f>IF(N471="nulová",J471,0)</f>
        <v>0</v>
      </c>
      <c r="BJ471" s="25" t="s">
        <v>87</v>
      </c>
      <c r="BK471" s="213">
        <f>ROUND(I471*H471,2)</f>
        <v>2003.4</v>
      </c>
      <c r="BL471" s="25" t="s">
        <v>93</v>
      </c>
      <c r="BM471" s="25" t="s">
        <v>848</v>
      </c>
    </row>
    <row r="472" spans="2:65" s="1" customFormat="1" ht="16.5" customHeight="1">
      <c r="B472" s="42"/>
      <c r="C472" s="202" t="s">
        <v>849</v>
      </c>
      <c r="D472" s="202" t="s">
        <v>212</v>
      </c>
      <c r="E472" s="203" t="s">
        <v>850</v>
      </c>
      <c r="F472" s="204" t="s">
        <v>851</v>
      </c>
      <c r="G472" s="205" t="s">
        <v>215</v>
      </c>
      <c r="H472" s="206">
        <v>19.388999999999999</v>
      </c>
      <c r="I472" s="207">
        <v>204</v>
      </c>
      <c r="J472" s="208">
        <f>ROUND(I472*H472,2)</f>
        <v>3955.36</v>
      </c>
      <c r="K472" s="204" t="s">
        <v>216</v>
      </c>
      <c r="L472" s="62"/>
      <c r="M472" s="209" t="s">
        <v>24</v>
      </c>
      <c r="N472" s="210" t="s">
        <v>50</v>
      </c>
      <c r="O472" s="43"/>
      <c r="P472" s="211">
        <f>O472*H472</f>
        <v>0</v>
      </c>
      <c r="Q472" s="211">
        <v>4.8000000000000001E-2</v>
      </c>
      <c r="R472" s="211">
        <f>Q472*H472</f>
        <v>0.93067199999999994</v>
      </c>
      <c r="S472" s="211">
        <v>4.8000000000000001E-2</v>
      </c>
      <c r="T472" s="212">
        <f>S472*H472</f>
        <v>0.93067199999999994</v>
      </c>
      <c r="AR472" s="25" t="s">
        <v>93</v>
      </c>
      <c r="AT472" s="25" t="s">
        <v>212</v>
      </c>
      <c r="AU472" s="25" t="s">
        <v>87</v>
      </c>
      <c r="AY472" s="25" t="s">
        <v>210</v>
      </c>
      <c r="BE472" s="213">
        <f>IF(N472="základní",J472,0)</f>
        <v>0</v>
      </c>
      <c r="BF472" s="213">
        <f>IF(N472="snížená",J472,0)</f>
        <v>3955.36</v>
      </c>
      <c r="BG472" s="213">
        <f>IF(N472="zákl. přenesená",J472,0)</f>
        <v>0</v>
      </c>
      <c r="BH472" s="213">
        <f>IF(N472="sníž. přenesená",J472,0)</f>
        <v>0</v>
      </c>
      <c r="BI472" s="213">
        <f>IF(N472="nulová",J472,0)</f>
        <v>0</v>
      </c>
      <c r="BJ472" s="25" t="s">
        <v>87</v>
      </c>
      <c r="BK472" s="213">
        <f>ROUND(I472*H472,2)</f>
        <v>3955.36</v>
      </c>
      <c r="BL472" s="25" t="s">
        <v>93</v>
      </c>
      <c r="BM472" s="25" t="s">
        <v>852</v>
      </c>
    </row>
    <row r="473" spans="2:65" s="1" customFormat="1" ht="67.5">
      <c r="B473" s="42"/>
      <c r="C473" s="64"/>
      <c r="D473" s="214" t="s">
        <v>218</v>
      </c>
      <c r="E473" s="64"/>
      <c r="F473" s="215" t="s">
        <v>853</v>
      </c>
      <c r="G473" s="64"/>
      <c r="H473" s="64"/>
      <c r="I473" s="173"/>
      <c r="J473" s="64"/>
      <c r="K473" s="64"/>
      <c r="L473" s="62"/>
      <c r="M473" s="216"/>
      <c r="N473" s="43"/>
      <c r="O473" s="43"/>
      <c r="P473" s="43"/>
      <c r="Q473" s="43"/>
      <c r="R473" s="43"/>
      <c r="S473" s="43"/>
      <c r="T473" s="79"/>
      <c r="AT473" s="25" t="s">
        <v>218</v>
      </c>
      <c r="AU473" s="25" t="s">
        <v>87</v>
      </c>
    </row>
    <row r="474" spans="2:65" s="12" customFormat="1">
      <c r="B474" s="217"/>
      <c r="C474" s="218"/>
      <c r="D474" s="214" t="s">
        <v>220</v>
      </c>
      <c r="E474" s="219" t="s">
        <v>24</v>
      </c>
      <c r="F474" s="220" t="s">
        <v>854</v>
      </c>
      <c r="G474" s="218"/>
      <c r="H474" s="221">
        <v>19.388999999999999</v>
      </c>
      <c r="I474" s="222"/>
      <c r="J474" s="218"/>
      <c r="K474" s="218"/>
      <c r="L474" s="223"/>
      <c r="M474" s="224"/>
      <c r="N474" s="225"/>
      <c r="O474" s="225"/>
      <c r="P474" s="225"/>
      <c r="Q474" s="225"/>
      <c r="R474" s="225"/>
      <c r="S474" s="225"/>
      <c r="T474" s="226"/>
      <c r="AT474" s="227" t="s">
        <v>220</v>
      </c>
      <c r="AU474" s="227" t="s">
        <v>87</v>
      </c>
      <c r="AV474" s="12" t="s">
        <v>87</v>
      </c>
      <c r="AW474" s="12" t="s">
        <v>41</v>
      </c>
      <c r="AX474" s="12" t="s">
        <v>83</v>
      </c>
      <c r="AY474" s="227" t="s">
        <v>210</v>
      </c>
    </row>
    <row r="475" spans="2:65" s="1" customFormat="1" ht="16.5" customHeight="1">
      <c r="B475" s="42"/>
      <c r="C475" s="202" t="s">
        <v>855</v>
      </c>
      <c r="D475" s="202" t="s">
        <v>212</v>
      </c>
      <c r="E475" s="203" t="s">
        <v>856</v>
      </c>
      <c r="F475" s="204" t="s">
        <v>857</v>
      </c>
      <c r="G475" s="205" t="s">
        <v>215</v>
      </c>
      <c r="H475" s="206">
        <v>19.388999999999999</v>
      </c>
      <c r="I475" s="207">
        <v>1580</v>
      </c>
      <c r="J475" s="208">
        <f>ROUND(I475*H475,2)</f>
        <v>30634.62</v>
      </c>
      <c r="K475" s="204" t="s">
        <v>24</v>
      </c>
      <c r="L475" s="62"/>
      <c r="M475" s="209" t="s">
        <v>24</v>
      </c>
      <c r="N475" s="210" t="s">
        <v>50</v>
      </c>
      <c r="O475" s="43"/>
      <c r="P475" s="211">
        <f>O475*H475</f>
        <v>0</v>
      </c>
      <c r="Q475" s="211">
        <v>4.8000000000000001E-2</v>
      </c>
      <c r="R475" s="211">
        <f>Q475*H475</f>
        <v>0.93067199999999994</v>
      </c>
      <c r="S475" s="211">
        <v>4.8000000000000001E-2</v>
      </c>
      <c r="T475" s="212">
        <f>S475*H475</f>
        <v>0.93067199999999994</v>
      </c>
      <c r="AR475" s="25" t="s">
        <v>93</v>
      </c>
      <c r="AT475" s="25" t="s">
        <v>212</v>
      </c>
      <c r="AU475" s="25" t="s">
        <v>87</v>
      </c>
      <c r="AY475" s="25" t="s">
        <v>210</v>
      </c>
      <c r="BE475" s="213">
        <f>IF(N475="základní",J475,0)</f>
        <v>0</v>
      </c>
      <c r="BF475" s="213">
        <f>IF(N475="snížená",J475,0)</f>
        <v>30634.62</v>
      </c>
      <c r="BG475" s="213">
        <f>IF(N475="zákl. přenesená",J475,0)</f>
        <v>0</v>
      </c>
      <c r="BH475" s="213">
        <f>IF(N475="sníž. přenesená",J475,0)</f>
        <v>0</v>
      </c>
      <c r="BI475" s="213">
        <f>IF(N475="nulová",J475,0)</f>
        <v>0</v>
      </c>
      <c r="BJ475" s="25" t="s">
        <v>87</v>
      </c>
      <c r="BK475" s="213">
        <f>ROUND(I475*H475,2)</f>
        <v>30634.62</v>
      </c>
      <c r="BL475" s="25" t="s">
        <v>93</v>
      </c>
      <c r="BM475" s="25" t="s">
        <v>858</v>
      </c>
    </row>
    <row r="476" spans="2:65" s="12" customFormat="1">
      <c r="B476" s="217"/>
      <c r="C476" s="218"/>
      <c r="D476" s="214" t="s">
        <v>220</v>
      </c>
      <c r="E476" s="219" t="s">
        <v>24</v>
      </c>
      <c r="F476" s="220" t="s">
        <v>854</v>
      </c>
      <c r="G476" s="218"/>
      <c r="H476" s="221">
        <v>19.388999999999999</v>
      </c>
      <c r="I476" s="222"/>
      <c r="J476" s="218"/>
      <c r="K476" s="218"/>
      <c r="L476" s="223"/>
      <c r="M476" s="224"/>
      <c r="N476" s="225"/>
      <c r="O476" s="225"/>
      <c r="P476" s="225"/>
      <c r="Q476" s="225"/>
      <c r="R476" s="225"/>
      <c r="S476" s="225"/>
      <c r="T476" s="226"/>
      <c r="AT476" s="227" t="s">
        <v>220</v>
      </c>
      <c r="AU476" s="227" t="s">
        <v>87</v>
      </c>
      <c r="AV476" s="12" t="s">
        <v>87</v>
      </c>
      <c r="AW476" s="12" t="s">
        <v>41</v>
      </c>
      <c r="AX476" s="12" t="s">
        <v>83</v>
      </c>
      <c r="AY476" s="227" t="s">
        <v>210</v>
      </c>
    </row>
    <row r="477" spans="2:65" s="1" customFormat="1" ht="16.5" customHeight="1">
      <c r="B477" s="42"/>
      <c r="C477" s="202" t="s">
        <v>859</v>
      </c>
      <c r="D477" s="202" t="s">
        <v>212</v>
      </c>
      <c r="E477" s="203" t="s">
        <v>860</v>
      </c>
      <c r="F477" s="204" t="s">
        <v>861</v>
      </c>
      <c r="G477" s="205" t="s">
        <v>862</v>
      </c>
      <c r="H477" s="206">
        <v>1</v>
      </c>
      <c r="I477" s="207">
        <v>18800</v>
      </c>
      <c r="J477" s="208">
        <f>ROUND(I477*H477,2)</f>
        <v>18800</v>
      </c>
      <c r="K477" s="204" t="s">
        <v>24</v>
      </c>
      <c r="L477" s="62"/>
      <c r="M477" s="209" t="s">
        <v>24</v>
      </c>
      <c r="N477" s="210" t="s">
        <v>50</v>
      </c>
      <c r="O477" s="43"/>
      <c r="P477" s="211">
        <f>O477*H477</f>
        <v>0</v>
      </c>
      <c r="Q477" s="211">
        <v>4.8000000000000001E-2</v>
      </c>
      <c r="R477" s="211">
        <f>Q477*H477</f>
        <v>4.8000000000000001E-2</v>
      </c>
      <c r="S477" s="211">
        <v>4.8000000000000001E-2</v>
      </c>
      <c r="T477" s="212">
        <f>S477*H477</f>
        <v>4.8000000000000001E-2</v>
      </c>
      <c r="AR477" s="25" t="s">
        <v>93</v>
      </c>
      <c r="AT477" s="25" t="s">
        <v>212</v>
      </c>
      <c r="AU477" s="25" t="s">
        <v>87</v>
      </c>
      <c r="AY477" s="25" t="s">
        <v>210</v>
      </c>
      <c r="BE477" s="213">
        <f>IF(N477="základní",J477,0)</f>
        <v>0</v>
      </c>
      <c r="BF477" s="213">
        <f>IF(N477="snížená",J477,0)</f>
        <v>18800</v>
      </c>
      <c r="BG477" s="213">
        <f>IF(N477="zákl. přenesená",J477,0)</f>
        <v>0</v>
      </c>
      <c r="BH477" s="213">
        <f>IF(N477="sníž. přenesená",J477,0)</f>
        <v>0</v>
      </c>
      <c r="BI477" s="213">
        <f>IF(N477="nulová",J477,0)</f>
        <v>0</v>
      </c>
      <c r="BJ477" s="25" t="s">
        <v>87</v>
      </c>
      <c r="BK477" s="213">
        <f>ROUND(I477*H477,2)</f>
        <v>18800</v>
      </c>
      <c r="BL477" s="25" t="s">
        <v>93</v>
      </c>
      <c r="BM477" s="25" t="s">
        <v>863</v>
      </c>
    </row>
    <row r="478" spans="2:65" s="12" customFormat="1">
      <c r="B478" s="217"/>
      <c r="C478" s="218"/>
      <c r="D478" s="214" t="s">
        <v>220</v>
      </c>
      <c r="E478" s="219" t="s">
        <v>24</v>
      </c>
      <c r="F478" s="220" t="s">
        <v>83</v>
      </c>
      <c r="G478" s="218"/>
      <c r="H478" s="221">
        <v>1</v>
      </c>
      <c r="I478" s="222"/>
      <c r="J478" s="218"/>
      <c r="K478" s="218"/>
      <c r="L478" s="223"/>
      <c r="M478" s="224"/>
      <c r="N478" s="225"/>
      <c r="O478" s="225"/>
      <c r="P478" s="225"/>
      <c r="Q478" s="225"/>
      <c r="R478" s="225"/>
      <c r="S478" s="225"/>
      <c r="T478" s="226"/>
      <c r="AT478" s="227" t="s">
        <v>220</v>
      </c>
      <c r="AU478" s="227" t="s">
        <v>87</v>
      </c>
      <c r="AV478" s="12" t="s">
        <v>87</v>
      </c>
      <c r="AW478" s="12" t="s">
        <v>41</v>
      </c>
      <c r="AX478" s="12" t="s">
        <v>83</v>
      </c>
      <c r="AY478" s="227" t="s">
        <v>210</v>
      </c>
    </row>
    <row r="479" spans="2:65" s="1" customFormat="1" ht="16.5" customHeight="1">
      <c r="B479" s="42"/>
      <c r="C479" s="202" t="s">
        <v>864</v>
      </c>
      <c r="D479" s="202" t="s">
        <v>212</v>
      </c>
      <c r="E479" s="203" t="s">
        <v>865</v>
      </c>
      <c r="F479" s="204" t="s">
        <v>866</v>
      </c>
      <c r="G479" s="205" t="s">
        <v>862</v>
      </c>
      <c r="H479" s="206">
        <v>2</v>
      </c>
      <c r="I479" s="207">
        <v>1740</v>
      </c>
      <c r="J479" s="208">
        <f>ROUND(I479*H479,2)</f>
        <v>3480</v>
      </c>
      <c r="K479" s="204" t="s">
        <v>24</v>
      </c>
      <c r="L479" s="62"/>
      <c r="M479" s="209" t="s">
        <v>24</v>
      </c>
      <c r="N479" s="210" t="s">
        <v>50</v>
      </c>
      <c r="O479" s="43"/>
      <c r="P479" s="211">
        <f>O479*H479</f>
        <v>0</v>
      </c>
      <c r="Q479" s="211">
        <v>4.8000000000000001E-2</v>
      </c>
      <c r="R479" s="211">
        <f>Q479*H479</f>
        <v>9.6000000000000002E-2</v>
      </c>
      <c r="S479" s="211">
        <v>4.8000000000000001E-2</v>
      </c>
      <c r="T479" s="212">
        <f>S479*H479</f>
        <v>9.6000000000000002E-2</v>
      </c>
      <c r="AR479" s="25" t="s">
        <v>93</v>
      </c>
      <c r="AT479" s="25" t="s">
        <v>212</v>
      </c>
      <c r="AU479" s="25" t="s">
        <v>87</v>
      </c>
      <c r="AY479" s="25" t="s">
        <v>210</v>
      </c>
      <c r="BE479" s="213">
        <f>IF(N479="základní",J479,0)</f>
        <v>0</v>
      </c>
      <c r="BF479" s="213">
        <f>IF(N479="snížená",J479,0)</f>
        <v>3480</v>
      </c>
      <c r="BG479" s="213">
        <f>IF(N479="zákl. přenesená",J479,0)</f>
        <v>0</v>
      </c>
      <c r="BH479" s="213">
        <f>IF(N479="sníž. přenesená",J479,0)</f>
        <v>0</v>
      </c>
      <c r="BI479" s="213">
        <f>IF(N479="nulová",J479,0)</f>
        <v>0</v>
      </c>
      <c r="BJ479" s="25" t="s">
        <v>87</v>
      </c>
      <c r="BK479" s="213">
        <f>ROUND(I479*H479,2)</f>
        <v>3480</v>
      </c>
      <c r="BL479" s="25" t="s">
        <v>93</v>
      </c>
      <c r="BM479" s="25" t="s">
        <v>867</v>
      </c>
    </row>
    <row r="480" spans="2:65" s="12" customFormat="1">
      <c r="B480" s="217"/>
      <c r="C480" s="218"/>
      <c r="D480" s="214" t="s">
        <v>220</v>
      </c>
      <c r="E480" s="219" t="s">
        <v>24</v>
      </c>
      <c r="F480" s="220" t="s">
        <v>87</v>
      </c>
      <c r="G480" s="218"/>
      <c r="H480" s="221">
        <v>2</v>
      </c>
      <c r="I480" s="222"/>
      <c r="J480" s="218"/>
      <c r="K480" s="218"/>
      <c r="L480" s="223"/>
      <c r="M480" s="224"/>
      <c r="N480" s="225"/>
      <c r="O480" s="225"/>
      <c r="P480" s="225"/>
      <c r="Q480" s="225"/>
      <c r="R480" s="225"/>
      <c r="S480" s="225"/>
      <c r="T480" s="226"/>
      <c r="AT480" s="227" t="s">
        <v>220</v>
      </c>
      <c r="AU480" s="227" t="s">
        <v>87</v>
      </c>
      <c r="AV480" s="12" t="s">
        <v>87</v>
      </c>
      <c r="AW480" s="12" t="s">
        <v>41</v>
      </c>
      <c r="AX480" s="12" t="s">
        <v>83</v>
      </c>
      <c r="AY480" s="227" t="s">
        <v>210</v>
      </c>
    </row>
    <row r="481" spans="2:65" s="1" customFormat="1" ht="16.5" customHeight="1">
      <c r="B481" s="42"/>
      <c r="C481" s="202" t="s">
        <v>868</v>
      </c>
      <c r="D481" s="202" t="s">
        <v>212</v>
      </c>
      <c r="E481" s="203" t="s">
        <v>869</v>
      </c>
      <c r="F481" s="204" t="s">
        <v>870</v>
      </c>
      <c r="G481" s="205" t="s">
        <v>862</v>
      </c>
      <c r="H481" s="206">
        <v>3</v>
      </c>
      <c r="I481" s="207">
        <v>65</v>
      </c>
      <c r="J481" s="208">
        <f>ROUND(I481*H481,2)</f>
        <v>195</v>
      </c>
      <c r="K481" s="204" t="s">
        <v>24</v>
      </c>
      <c r="L481" s="62"/>
      <c r="M481" s="209" t="s">
        <v>24</v>
      </c>
      <c r="N481" s="210" t="s">
        <v>50</v>
      </c>
      <c r="O481" s="43"/>
      <c r="P481" s="211">
        <f>O481*H481</f>
        <v>0</v>
      </c>
      <c r="Q481" s="211">
        <v>4.8000000000000001E-2</v>
      </c>
      <c r="R481" s="211">
        <f>Q481*H481</f>
        <v>0.14400000000000002</v>
      </c>
      <c r="S481" s="211">
        <v>4.8000000000000001E-2</v>
      </c>
      <c r="T481" s="212">
        <f>S481*H481</f>
        <v>0.14400000000000002</v>
      </c>
      <c r="AR481" s="25" t="s">
        <v>93</v>
      </c>
      <c r="AT481" s="25" t="s">
        <v>212</v>
      </c>
      <c r="AU481" s="25" t="s">
        <v>87</v>
      </c>
      <c r="AY481" s="25" t="s">
        <v>210</v>
      </c>
      <c r="BE481" s="213">
        <f>IF(N481="základní",J481,0)</f>
        <v>0</v>
      </c>
      <c r="BF481" s="213">
        <f>IF(N481="snížená",J481,0)</f>
        <v>195</v>
      </c>
      <c r="BG481" s="213">
        <f>IF(N481="zákl. přenesená",J481,0)</f>
        <v>0</v>
      </c>
      <c r="BH481" s="213">
        <f>IF(N481="sníž. přenesená",J481,0)</f>
        <v>0</v>
      </c>
      <c r="BI481" s="213">
        <f>IF(N481="nulová",J481,0)</f>
        <v>0</v>
      </c>
      <c r="BJ481" s="25" t="s">
        <v>87</v>
      </c>
      <c r="BK481" s="213">
        <f>ROUND(I481*H481,2)</f>
        <v>195</v>
      </c>
      <c r="BL481" s="25" t="s">
        <v>93</v>
      </c>
      <c r="BM481" s="25" t="s">
        <v>871</v>
      </c>
    </row>
    <row r="482" spans="2:65" s="12" customFormat="1">
      <c r="B482" s="217"/>
      <c r="C482" s="218"/>
      <c r="D482" s="214" t="s">
        <v>220</v>
      </c>
      <c r="E482" s="219" t="s">
        <v>24</v>
      </c>
      <c r="F482" s="220" t="s">
        <v>90</v>
      </c>
      <c r="G482" s="218"/>
      <c r="H482" s="221">
        <v>3</v>
      </c>
      <c r="I482" s="222"/>
      <c r="J482" s="218"/>
      <c r="K482" s="218"/>
      <c r="L482" s="223"/>
      <c r="M482" s="224"/>
      <c r="N482" s="225"/>
      <c r="O482" s="225"/>
      <c r="P482" s="225"/>
      <c r="Q482" s="225"/>
      <c r="R482" s="225"/>
      <c r="S482" s="225"/>
      <c r="T482" s="226"/>
      <c r="AT482" s="227" t="s">
        <v>220</v>
      </c>
      <c r="AU482" s="227" t="s">
        <v>87</v>
      </c>
      <c r="AV482" s="12" t="s">
        <v>87</v>
      </c>
      <c r="AW482" s="12" t="s">
        <v>41</v>
      </c>
      <c r="AX482" s="12" t="s">
        <v>83</v>
      </c>
      <c r="AY482" s="227" t="s">
        <v>210</v>
      </c>
    </row>
    <row r="483" spans="2:65" s="1" customFormat="1" ht="16.5" customHeight="1">
      <c r="B483" s="42"/>
      <c r="C483" s="202" t="s">
        <v>872</v>
      </c>
      <c r="D483" s="202" t="s">
        <v>212</v>
      </c>
      <c r="E483" s="203" t="s">
        <v>873</v>
      </c>
      <c r="F483" s="204" t="s">
        <v>874</v>
      </c>
      <c r="G483" s="205" t="s">
        <v>862</v>
      </c>
      <c r="H483" s="206">
        <v>2</v>
      </c>
      <c r="I483" s="207">
        <v>65</v>
      </c>
      <c r="J483" s="208">
        <f>ROUND(I483*H483,2)</f>
        <v>130</v>
      </c>
      <c r="K483" s="204" t="s">
        <v>24</v>
      </c>
      <c r="L483" s="62"/>
      <c r="M483" s="209" t="s">
        <v>24</v>
      </c>
      <c r="N483" s="210" t="s">
        <v>50</v>
      </c>
      <c r="O483" s="43"/>
      <c r="P483" s="211">
        <f>O483*H483</f>
        <v>0</v>
      </c>
      <c r="Q483" s="211">
        <v>4.8000000000000001E-2</v>
      </c>
      <c r="R483" s="211">
        <f>Q483*H483</f>
        <v>9.6000000000000002E-2</v>
      </c>
      <c r="S483" s="211">
        <v>4.8000000000000001E-2</v>
      </c>
      <c r="T483" s="212">
        <f>S483*H483</f>
        <v>9.6000000000000002E-2</v>
      </c>
      <c r="AR483" s="25" t="s">
        <v>93</v>
      </c>
      <c r="AT483" s="25" t="s">
        <v>212</v>
      </c>
      <c r="AU483" s="25" t="s">
        <v>87</v>
      </c>
      <c r="AY483" s="25" t="s">
        <v>210</v>
      </c>
      <c r="BE483" s="213">
        <f>IF(N483="základní",J483,0)</f>
        <v>0</v>
      </c>
      <c r="BF483" s="213">
        <f>IF(N483="snížená",J483,0)</f>
        <v>130</v>
      </c>
      <c r="BG483" s="213">
        <f>IF(N483="zákl. přenesená",J483,0)</f>
        <v>0</v>
      </c>
      <c r="BH483" s="213">
        <f>IF(N483="sníž. přenesená",J483,0)</f>
        <v>0</v>
      </c>
      <c r="BI483" s="213">
        <f>IF(N483="nulová",J483,0)</f>
        <v>0</v>
      </c>
      <c r="BJ483" s="25" t="s">
        <v>87</v>
      </c>
      <c r="BK483" s="213">
        <f>ROUND(I483*H483,2)</f>
        <v>130</v>
      </c>
      <c r="BL483" s="25" t="s">
        <v>93</v>
      </c>
      <c r="BM483" s="25" t="s">
        <v>875</v>
      </c>
    </row>
    <row r="484" spans="2:65" s="12" customFormat="1">
      <c r="B484" s="217"/>
      <c r="C484" s="218"/>
      <c r="D484" s="214" t="s">
        <v>220</v>
      </c>
      <c r="E484" s="219" t="s">
        <v>24</v>
      </c>
      <c r="F484" s="220" t="s">
        <v>87</v>
      </c>
      <c r="G484" s="218"/>
      <c r="H484" s="221">
        <v>2</v>
      </c>
      <c r="I484" s="222"/>
      <c r="J484" s="218"/>
      <c r="K484" s="218"/>
      <c r="L484" s="223"/>
      <c r="M484" s="224"/>
      <c r="N484" s="225"/>
      <c r="O484" s="225"/>
      <c r="P484" s="225"/>
      <c r="Q484" s="225"/>
      <c r="R484" s="225"/>
      <c r="S484" s="225"/>
      <c r="T484" s="226"/>
      <c r="AT484" s="227" t="s">
        <v>220</v>
      </c>
      <c r="AU484" s="227" t="s">
        <v>87</v>
      </c>
      <c r="AV484" s="12" t="s">
        <v>87</v>
      </c>
      <c r="AW484" s="12" t="s">
        <v>41</v>
      </c>
      <c r="AX484" s="12" t="s">
        <v>83</v>
      </c>
      <c r="AY484" s="227" t="s">
        <v>210</v>
      </c>
    </row>
    <row r="485" spans="2:65" s="1" customFormat="1" ht="16.5" customHeight="1">
      <c r="B485" s="42"/>
      <c r="C485" s="202" t="s">
        <v>876</v>
      </c>
      <c r="D485" s="202" t="s">
        <v>212</v>
      </c>
      <c r="E485" s="203" t="s">
        <v>877</v>
      </c>
      <c r="F485" s="204" t="s">
        <v>878</v>
      </c>
      <c r="G485" s="205" t="s">
        <v>862</v>
      </c>
      <c r="H485" s="206">
        <v>5</v>
      </c>
      <c r="I485" s="207">
        <v>65</v>
      </c>
      <c r="J485" s="208">
        <f>ROUND(I485*H485,2)</f>
        <v>325</v>
      </c>
      <c r="K485" s="204" t="s">
        <v>24</v>
      </c>
      <c r="L485" s="62"/>
      <c r="M485" s="209" t="s">
        <v>24</v>
      </c>
      <c r="N485" s="210" t="s">
        <v>50</v>
      </c>
      <c r="O485" s="43"/>
      <c r="P485" s="211">
        <f>O485*H485</f>
        <v>0</v>
      </c>
      <c r="Q485" s="211">
        <v>4.8000000000000001E-2</v>
      </c>
      <c r="R485" s="211">
        <f>Q485*H485</f>
        <v>0.24</v>
      </c>
      <c r="S485" s="211">
        <v>4.8000000000000001E-2</v>
      </c>
      <c r="T485" s="212">
        <f>S485*H485</f>
        <v>0.24</v>
      </c>
      <c r="AR485" s="25" t="s">
        <v>93</v>
      </c>
      <c r="AT485" s="25" t="s">
        <v>212</v>
      </c>
      <c r="AU485" s="25" t="s">
        <v>87</v>
      </c>
      <c r="AY485" s="25" t="s">
        <v>210</v>
      </c>
      <c r="BE485" s="213">
        <f>IF(N485="základní",J485,0)</f>
        <v>0</v>
      </c>
      <c r="BF485" s="213">
        <f>IF(N485="snížená",J485,0)</f>
        <v>325</v>
      </c>
      <c r="BG485" s="213">
        <f>IF(N485="zákl. přenesená",J485,0)</f>
        <v>0</v>
      </c>
      <c r="BH485" s="213">
        <f>IF(N485="sníž. přenesená",J485,0)</f>
        <v>0</v>
      </c>
      <c r="BI485" s="213">
        <f>IF(N485="nulová",J485,0)</f>
        <v>0</v>
      </c>
      <c r="BJ485" s="25" t="s">
        <v>87</v>
      </c>
      <c r="BK485" s="213">
        <f>ROUND(I485*H485,2)</f>
        <v>325</v>
      </c>
      <c r="BL485" s="25" t="s">
        <v>93</v>
      </c>
      <c r="BM485" s="25" t="s">
        <v>879</v>
      </c>
    </row>
    <row r="486" spans="2:65" s="12" customFormat="1">
      <c r="B486" s="217"/>
      <c r="C486" s="218"/>
      <c r="D486" s="214" t="s">
        <v>220</v>
      </c>
      <c r="E486" s="219" t="s">
        <v>24</v>
      </c>
      <c r="F486" s="220" t="s">
        <v>96</v>
      </c>
      <c r="G486" s="218"/>
      <c r="H486" s="221">
        <v>5</v>
      </c>
      <c r="I486" s="222"/>
      <c r="J486" s="218"/>
      <c r="K486" s="218"/>
      <c r="L486" s="223"/>
      <c r="M486" s="224"/>
      <c r="N486" s="225"/>
      <c r="O486" s="225"/>
      <c r="P486" s="225"/>
      <c r="Q486" s="225"/>
      <c r="R486" s="225"/>
      <c r="S486" s="225"/>
      <c r="T486" s="226"/>
      <c r="AT486" s="227" t="s">
        <v>220</v>
      </c>
      <c r="AU486" s="227" t="s">
        <v>87</v>
      </c>
      <c r="AV486" s="12" t="s">
        <v>87</v>
      </c>
      <c r="AW486" s="12" t="s">
        <v>41</v>
      </c>
      <c r="AX486" s="12" t="s">
        <v>83</v>
      </c>
      <c r="AY486" s="227" t="s">
        <v>210</v>
      </c>
    </row>
    <row r="487" spans="2:65" s="1" customFormat="1" ht="16.5" customHeight="1">
      <c r="B487" s="42"/>
      <c r="C487" s="202" t="s">
        <v>880</v>
      </c>
      <c r="D487" s="202" t="s">
        <v>212</v>
      </c>
      <c r="E487" s="203" t="s">
        <v>881</v>
      </c>
      <c r="F487" s="204" t="s">
        <v>882</v>
      </c>
      <c r="G487" s="205" t="s">
        <v>862</v>
      </c>
      <c r="H487" s="206">
        <v>4</v>
      </c>
      <c r="I487" s="207">
        <v>75</v>
      </c>
      <c r="J487" s="208">
        <f>ROUND(I487*H487,2)</f>
        <v>300</v>
      </c>
      <c r="K487" s="204" t="s">
        <v>24</v>
      </c>
      <c r="L487" s="62"/>
      <c r="M487" s="209" t="s">
        <v>24</v>
      </c>
      <c r="N487" s="210" t="s">
        <v>50</v>
      </c>
      <c r="O487" s="43"/>
      <c r="P487" s="211">
        <f>O487*H487</f>
        <v>0</v>
      </c>
      <c r="Q487" s="211">
        <v>4.8000000000000001E-2</v>
      </c>
      <c r="R487" s="211">
        <f>Q487*H487</f>
        <v>0.192</v>
      </c>
      <c r="S487" s="211">
        <v>4.8000000000000001E-2</v>
      </c>
      <c r="T487" s="212">
        <f>S487*H487</f>
        <v>0.192</v>
      </c>
      <c r="AR487" s="25" t="s">
        <v>93</v>
      </c>
      <c r="AT487" s="25" t="s">
        <v>212</v>
      </c>
      <c r="AU487" s="25" t="s">
        <v>87</v>
      </c>
      <c r="AY487" s="25" t="s">
        <v>210</v>
      </c>
      <c r="BE487" s="213">
        <f>IF(N487="základní",J487,0)</f>
        <v>0</v>
      </c>
      <c r="BF487" s="213">
        <f>IF(N487="snížená",J487,0)</f>
        <v>300</v>
      </c>
      <c r="BG487" s="213">
        <f>IF(N487="zákl. přenesená",J487,0)</f>
        <v>0</v>
      </c>
      <c r="BH487" s="213">
        <f>IF(N487="sníž. přenesená",J487,0)</f>
        <v>0</v>
      </c>
      <c r="BI487" s="213">
        <f>IF(N487="nulová",J487,0)</f>
        <v>0</v>
      </c>
      <c r="BJ487" s="25" t="s">
        <v>87</v>
      </c>
      <c r="BK487" s="213">
        <f>ROUND(I487*H487,2)</f>
        <v>300</v>
      </c>
      <c r="BL487" s="25" t="s">
        <v>93</v>
      </c>
      <c r="BM487" s="25" t="s">
        <v>883</v>
      </c>
    </row>
    <row r="488" spans="2:65" s="12" customFormat="1">
      <c r="B488" s="217"/>
      <c r="C488" s="218"/>
      <c r="D488" s="214" t="s">
        <v>220</v>
      </c>
      <c r="E488" s="219" t="s">
        <v>24</v>
      </c>
      <c r="F488" s="220" t="s">
        <v>93</v>
      </c>
      <c r="G488" s="218"/>
      <c r="H488" s="221">
        <v>4</v>
      </c>
      <c r="I488" s="222"/>
      <c r="J488" s="218"/>
      <c r="K488" s="218"/>
      <c r="L488" s="223"/>
      <c r="M488" s="224"/>
      <c r="N488" s="225"/>
      <c r="O488" s="225"/>
      <c r="P488" s="225"/>
      <c r="Q488" s="225"/>
      <c r="R488" s="225"/>
      <c r="S488" s="225"/>
      <c r="T488" s="226"/>
      <c r="AT488" s="227" t="s">
        <v>220</v>
      </c>
      <c r="AU488" s="227" t="s">
        <v>87</v>
      </c>
      <c r="AV488" s="12" t="s">
        <v>87</v>
      </c>
      <c r="AW488" s="12" t="s">
        <v>41</v>
      </c>
      <c r="AX488" s="12" t="s">
        <v>83</v>
      </c>
      <c r="AY488" s="227" t="s">
        <v>210</v>
      </c>
    </row>
    <row r="489" spans="2:65" s="1" customFormat="1" ht="16.5" customHeight="1">
      <c r="B489" s="42"/>
      <c r="C489" s="202" t="s">
        <v>884</v>
      </c>
      <c r="D489" s="202" t="s">
        <v>212</v>
      </c>
      <c r="E489" s="203" t="s">
        <v>885</v>
      </c>
      <c r="F489" s="204" t="s">
        <v>886</v>
      </c>
      <c r="G489" s="205" t="s">
        <v>862</v>
      </c>
      <c r="H489" s="206">
        <v>4</v>
      </c>
      <c r="I489" s="207">
        <v>65</v>
      </c>
      <c r="J489" s="208">
        <f>ROUND(I489*H489,2)</f>
        <v>260</v>
      </c>
      <c r="K489" s="204" t="s">
        <v>24</v>
      </c>
      <c r="L489" s="62"/>
      <c r="M489" s="209" t="s">
        <v>24</v>
      </c>
      <c r="N489" s="210" t="s">
        <v>50</v>
      </c>
      <c r="O489" s="43"/>
      <c r="P489" s="211">
        <f>O489*H489</f>
        <v>0</v>
      </c>
      <c r="Q489" s="211">
        <v>4.8000000000000001E-2</v>
      </c>
      <c r="R489" s="211">
        <f>Q489*H489</f>
        <v>0.192</v>
      </c>
      <c r="S489" s="211">
        <v>4.8000000000000001E-2</v>
      </c>
      <c r="T489" s="212">
        <f>S489*H489</f>
        <v>0.192</v>
      </c>
      <c r="AR489" s="25" t="s">
        <v>93</v>
      </c>
      <c r="AT489" s="25" t="s">
        <v>212</v>
      </c>
      <c r="AU489" s="25" t="s">
        <v>87</v>
      </c>
      <c r="AY489" s="25" t="s">
        <v>210</v>
      </c>
      <c r="BE489" s="213">
        <f>IF(N489="základní",J489,0)</f>
        <v>0</v>
      </c>
      <c r="BF489" s="213">
        <f>IF(N489="snížená",J489,0)</f>
        <v>260</v>
      </c>
      <c r="BG489" s="213">
        <f>IF(N489="zákl. přenesená",J489,0)</f>
        <v>0</v>
      </c>
      <c r="BH489" s="213">
        <f>IF(N489="sníž. přenesená",J489,0)</f>
        <v>0</v>
      </c>
      <c r="BI489" s="213">
        <f>IF(N489="nulová",J489,0)</f>
        <v>0</v>
      </c>
      <c r="BJ489" s="25" t="s">
        <v>87</v>
      </c>
      <c r="BK489" s="213">
        <f>ROUND(I489*H489,2)</f>
        <v>260</v>
      </c>
      <c r="BL489" s="25" t="s">
        <v>93</v>
      </c>
      <c r="BM489" s="25" t="s">
        <v>887</v>
      </c>
    </row>
    <row r="490" spans="2:65" s="12" customFormat="1">
      <c r="B490" s="217"/>
      <c r="C490" s="218"/>
      <c r="D490" s="214" t="s">
        <v>220</v>
      </c>
      <c r="E490" s="219" t="s">
        <v>24</v>
      </c>
      <c r="F490" s="220" t="s">
        <v>93</v>
      </c>
      <c r="G490" s="218"/>
      <c r="H490" s="221">
        <v>4</v>
      </c>
      <c r="I490" s="222"/>
      <c r="J490" s="218"/>
      <c r="K490" s="218"/>
      <c r="L490" s="223"/>
      <c r="M490" s="224"/>
      <c r="N490" s="225"/>
      <c r="O490" s="225"/>
      <c r="P490" s="225"/>
      <c r="Q490" s="225"/>
      <c r="R490" s="225"/>
      <c r="S490" s="225"/>
      <c r="T490" s="226"/>
      <c r="AT490" s="227" t="s">
        <v>220</v>
      </c>
      <c r="AU490" s="227" t="s">
        <v>87</v>
      </c>
      <c r="AV490" s="12" t="s">
        <v>87</v>
      </c>
      <c r="AW490" s="12" t="s">
        <v>41</v>
      </c>
      <c r="AX490" s="12" t="s">
        <v>83</v>
      </c>
      <c r="AY490" s="227" t="s">
        <v>210</v>
      </c>
    </row>
    <row r="491" spans="2:65" s="1" customFormat="1" ht="16.5" customHeight="1">
      <c r="B491" s="42"/>
      <c r="C491" s="202" t="s">
        <v>888</v>
      </c>
      <c r="D491" s="202" t="s">
        <v>212</v>
      </c>
      <c r="E491" s="203" t="s">
        <v>889</v>
      </c>
      <c r="F491" s="204" t="s">
        <v>890</v>
      </c>
      <c r="G491" s="205" t="s">
        <v>862</v>
      </c>
      <c r="H491" s="206">
        <v>2</v>
      </c>
      <c r="I491" s="207">
        <v>1050</v>
      </c>
      <c r="J491" s="208">
        <f>ROUND(I491*H491,2)</f>
        <v>2100</v>
      </c>
      <c r="K491" s="204" t="s">
        <v>24</v>
      </c>
      <c r="L491" s="62"/>
      <c r="M491" s="209" t="s">
        <v>24</v>
      </c>
      <c r="N491" s="210" t="s">
        <v>50</v>
      </c>
      <c r="O491" s="43"/>
      <c r="P491" s="211">
        <f>O491*H491</f>
        <v>0</v>
      </c>
      <c r="Q491" s="211">
        <v>4.8000000000000001E-2</v>
      </c>
      <c r="R491" s="211">
        <f>Q491*H491</f>
        <v>9.6000000000000002E-2</v>
      </c>
      <c r="S491" s="211">
        <v>4.8000000000000001E-2</v>
      </c>
      <c r="T491" s="212">
        <f>S491*H491</f>
        <v>9.6000000000000002E-2</v>
      </c>
      <c r="AR491" s="25" t="s">
        <v>93</v>
      </c>
      <c r="AT491" s="25" t="s">
        <v>212</v>
      </c>
      <c r="AU491" s="25" t="s">
        <v>87</v>
      </c>
      <c r="AY491" s="25" t="s">
        <v>210</v>
      </c>
      <c r="BE491" s="213">
        <f>IF(N491="základní",J491,0)</f>
        <v>0</v>
      </c>
      <c r="BF491" s="213">
        <f>IF(N491="snížená",J491,0)</f>
        <v>2100</v>
      </c>
      <c r="BG491" s="213">
        <f>IF(N491="zákl. přenesená",J491,0)</f>
        <v>0</v>
      </c>
      <c r="BH491" s="213">
        <f>IF(N491="sníž. přenesená",J491,0)</f>
        <v>0</v>
      </c>
      <c r="BI491" s="213">
        <f>IF(N491="nulová",J491,0)</f>
        <v>0</v>
      </c>
      <c r="BJ491" s="25" t="s">
        <v>87</v>
      </c>
      <c r="BK491" s="213">
        <f>ROUND(I491*H491,2)</f>
        <v>2100</v>
      </c>
      <c r="BL491" s="25" t="s">
        <v>93</v>
      </c>
      <c r="BM491" s="25" t="s">
        <v>891</v>
      </c>
    </row>
    <row r="492" spans="2:65" s="12" customFormat="1">
      <c r="B492" s="217"/>
      <c r="C492" s="218"/>
      <c r="D492" s="214" t="s">
        <v>220</v>
      </c>
      <c r="E492" s="219" t="s">
        <v>24</v>
      </c>
      <c r="F492" s="220" t="s">
        <v>87</v>
      </c>
      <c r="G492" s="218"/>
      <c r="H492" s="221">
        <v>2</v>
      </c>
      <c r="I492" s="222"/>
      <c r="J492" s="218"/>
      <c r="K492" s="218"/>
      <c r="L492" s="223"/>
      <c r="M492" s="224"/>
      <c r="N492" s="225"/>
      <c r="O492" s="225"/>
      <c r="P492" s="225"/>
      <c r="Q492" s="225"/>
      <c r="R492" s="225"/>
      <c r="S492" s="225"/>
      <c r="T492" s="226"/>
      <c r="AT492" s="227" t="s">
        <v>220</v>
      </c>
      <c r="AU492" s="227" t="s">
        <v>87</v>
      </c>
      <c r="AV492" s="12" t="s">
        <v>87</v>
      </c>
      <c r="AW492" s="12" t="s">
        <v>41</v>
      </c>
      <c r="AX492" s="12" t="s">
        <v>83</v>
      </c>
      <c r="AY492" s="227" t="s">
        <v>210</v>
      </c>
    </row>
    <row r="493" spans="2:65" s="1" customFormat="1" ht="16.5" customHeight="1">
      <c r="B493" s="42"/>
      <c r="C493" s="202" t="s">
        <v>892</v>
      </c>
      <c r="D493" s="202" t="s">
        <v>212</v>
      </c>
      <c r="E493" s="203" t="s">
        <v>893</v>
      </c>
      <c r="F493" s="204" t="s">
        <v>894</v>
      </c>
      <c r="G493" s="205" t="s">
        <v>862</v>
      </c>
      <c r="H493" s="206">
        <v>12</v>
      </c>
      <c r="I493" s="207">
        <v>1350</v>
      </c>
      <c r="J493" s="208">
        <f>ROUND(I493*H493,2)</f>
        <v>16200</v>
      </c>
      <c r="K493" s="204" t="s">
        <v>24</v>
      </c>
      <c r="L493" s="62"/>
      <c r="M493" s="209" t="s">
        <v>24</v>
      </c>
      <c r="N493" s="210" t="s">
        <v>50</v>
      </c>
      <c r="O493" s="43"/>
      <c r="P493" s="211">
        <f>O493*H493</f>
        <v>0</v>
      </c>
      <c r="Q493" s="211">
        <v>4.8000000000000001E-2</v>
      </c>
      <c r="R493" s="211">
        <f>Q493*H493</f>
        <v>0.57600000000000007</v>
      </c>
      <c r="S493" s="211">
        <v>4.8000000000000001E-2</v>
      </c>
      <c r="T493" s="212">
        <f>S493*H493</f>
        <v>0.57600000000000007</v>
      </c>
      <c r="AR493" s="25" t="s">
        <v>93</v>
      </c>
      <c r="AT493" s="25" t="s">
        <v>212</v>
      </c>
      <c r="AU493" s="25" t="s">
        <v>87</v>
      </c>
      <c r="AY493" s="25" t="s">
        <v>210</v>
      </c>
      <c r="BE493" s="213">
        <f>IF(N493="základní",J493,0)</f>
        <v>0</v>
      </c>
      <c r="BF493" s="213">
        <f>IF(N493="snížená",J493,0)</f>
        <v>16200</v>
      </c>
      <c r="BG493" s="213">
        <f>IF(N493="zákl. přenesená",J493,0)</f>
        <v>0</v>
      </c>
      <c r="BH493" s="213">
        <f>IF(N493="sníž. přenesená",J493,0)</f>
        <v>0</v>
      </c>
      <c r="BI493" s="213">
        <f>IF(N493="nulová",J493,0)</f>
        <v>0</v>
      </c>
      <c r="BJ493" s="25" t="s">
        <v>87</v>
      </c>
      <c r="BK493" s="213">
        <f>ROUND(I493*H493,2)</f>
        <v>16200</v>
      </c>
      <c r="BL493" s="25" t="s">
        <v>93</v>
      </c>
      <c r="BM493" s="25" t="s">
        <v>895</v>
      </c>
    </row>
    <row r="494" spans="2:65" s="12" customFormat="1">
      <c r="B494" s="217"/>
      <c r="C494" s="218"/>
      <c r="D494" s="214" t="s">
        <v>220</v>
      </c>
      <c r="E494" s="219" t="s">
        <v>24</v>
      </c>
      <c r="F494" s="220" t="s">
        <v>131</v>
      </c>
      <c r="G494" s="218"/>
      <c r="H494" s="221">
        <v>12</v>
      </c>
      <c r="I494" s="222"/>
      <c r="J494" s="218"/>
      <c r="K494" s="218"/>
      <c r="L494" s="223"/>
      <c r="M494" s="224"/>
      <c r="N494" s="225"/>
      <c r="O494" s="225"/>
      <c r="P494" s="225"/>
      <c r="Q494" s="225"/>
      <c r="R494" s="225"/>
      <c r="S494" s="225"/>
      <c r="T494" s="226"/>
      <c r="AT494" s="227" t="s">
        <v>220</v>
      </c>
      <c r="AU494" s="227" t="s">
        <v>87</v>
      </c>
      <c r="AV494" s="12" t="s">
        <v>87</v>
      </c>
      <c r="AW494" s="12" t="s">
        <v>41</v>
      </c>
      <c r="AX494" s="12" t="s">
        <v>83</v>
      </c>
      <c r="AY494" s="227" t="s">
        <v>210</v>
      </c>
    </row>
    <row r="495" spans="2:65" s="1" customFormat="1" ht="16.5" customHeight="1">
      <c r="B495" s="42"/>
      <c r="C495" s="202" t="s">
        <v>896</v>
      </c>
      <c r="D495" s="202" t="s">
        <v>212</v>
      </c>
      <c r="E495" s="203" t="s">
        <v>897</v>
      </c>
      <c r="F495" s="204" t="s">
        <v>898</v>
      </c>
      <c r="G495" s="205" t="s">
        <v>862</v>
      </c>
      <c r="H495" s="206">
        <v>8</v>
      </c>
      <c r="I495" s="207">
        <v>1500</v>
      </c>
      <c r="J495" s="208">
        <f>ROUND(I495*H495,2)</f>
        <v>12000</v>
      </c>
      <c r="K495" s="204" t="s">
        <v>24</v>
      </c>
      <c r="L495" s="62"/>
      <c r="M495" s="209" t="s">
        <v>24</v>
      </c>
      <c r="N495" s="210" t="s">
        <v>50</v>
      </c>
      <c r="O495" s="43"/>
      <c r="P495" s="211">
        <f>O495*H495</f>
        <v>0</v>
      </c>
      <c r="Q495" s="211">
        <v>4.8000000000000001E-2</v>
      </c>
      <c r="R495" s="211">
        <f>Q495*H495</f>
        <v>0.38400000000000001</v>
      </c>
      <c r="S495" s="211">
        <v>4.8000000000000001E-2</v>
      </c>
      <c r="T495" s="212">
        <f>S495*H495</f>
        <v>0.38400000000000001</v>
      </c>
      <c r="AR495" s="25" t="s">
        <v>93</v>
      </c>
      <c r="AT495" s="25" t="s">
        <v>212</v>
      </c>
      <c r="AU495" s="25" t="s">
        <v>87</v>
      </c>
      <c r="AY495" s="25" t="s">
        <v>210</v>
      </c>
      <c r="BE495" s="213">
        <f>IF(N495="základní",J495,0)</f>
        <v>0</v>
      </c>
      <c r="BF495" s="213">
        <f>IF(N495="snížená",J495,0)</f>
        <v>12000</v>
      </c>
      <c r="BG495" s="213">
        <f>IF(N495="zákl. přenesená",J495,0)</f>
        <v>0</v>
      </c>
      <c r="BH495" s="213">
        <f>IF(N495="sníž. přenesená",J495,0)</f>
        <v>0</v>
      </c>
      <c r="BI495" s="213">
        <f>IF(N495="nulová",J495,0)</f>
        <v>0</v>
      </c>
      <c r="BJ495" s="25" t="s">
        <v>87</v>
      </c>
      <c r="BK495" s="213">
        <f>ROUND(I495*H495,2)</f>
        <v>12000</v>
      </c>
      <c r="BL495" s="25" t="s">
        <v>93</v>
      </c>
      <c r="BM495" s="25" t="s">
        <v>899</v>
      </c>
    </row>
    <row r="496" spans="2:65" s="12" customFormat="1">
      <c r="B496" s="217"/>
      <c r="C496" s="218"/>
      <c r="D496" s="214" t="s">
        <v>220</v>
      </c>
      <c r="E496" s="219" t="s">
        <v>24</v>
      </c>
      <c r="F496" s="220" t="s">
        <v>119</v>
      </c>
      <c r="G496" s="218"/>
      <c r="H496" s="221">
        <v>8</v>
      </c>
      <c r="I496" s="222"/>
      <c r="J496" s="218"/>
      <c r="K496" s="218"/>
      <c r="L496" s="223"/>
      <c r="M496" s="224"/>
      <c r="N496" s="225"/>
      <c r="O496" s="225"/>
      <c r="P496" s="225"/>
      <c r="Q496" s="225"/>
      <c r="R496" s="225"/>
      <c r="S496" s="225"/>
      <c r="T496" s="226"/>
      <c r="AT496" s="227" t="s">
        <v>220</v>
      </c>
      <c r="AU496" s="227" t="s">
        <v>87</v>
      </c>
      <c r="AV496" s="12" t="s">
        <v>87</v>
      </c>
      <c r="AW496" s="12" t="s">
        <v>41</v>
      </c>
      <c r="AX496" s="12" t="s">
        <v>83</v>
      </c>
      <c r="AY496" s="227" t="s">
        <v>210</v>
      </c>
    </row>
    <row r="497" spans="2:65" s="11" customFormat="1" ht="29.85" customHeight="1">
      <c r="B497" s="186"/>
      <c r="C497" s="187"/>
      <c r="D497" s="188" t="s">
        <v>77</v>
      </c>
      <c r="E497" s="200" t="s">
        <v>900</v>
      </c>
      <c r="F497" s="200" t="s">
        <v>901</v>
      </c>
      <c r="G497" s="187"/>
      <c r="H497" s="187"/>
      <c r="I497" s="190"/>
      <c r="J497" s="201">
        <f>BK497</f>
        <v>312406.75</v>
      </c>
      <c r="K497" s="187"/>
      <c r="L497" s="192"/>
      <c r="M497" s="193"/>
      <c r="N497" s="194"/>
      <c r="O497" s="194"/>
      <c r="P497" s="195">
        <f>SUM(P498:P508)</f>
        <v>0</v>
      </c>
      <c r="Q497" s="194"/>
      <c r="R497" s="195">
        <f>SUM(R498:R508)</f>
        <v>0</v>
      </c>
      <c r="S497" s="194"/>
      <c r="T497" s="196">
        <f>SUM(T498:T508)</f>
        <v>0</v>
      </c>
      <c r="AR497" s="197" t="s">
        <v>83</v>
      </c>
      <c r="AT497" s="198" t="s">
        <v>77</v>
      </c>
      <c r="AU497" s="198" t="s">
        <v>83</v>
      </c>
      <c r="AY497" s="197" t="s">
        <v>210</v>
      </c>
      <c r="BK497" s="199">
        <f>SUM(BK498:BK508)</f>
        <v>312406.75</v>
      </c>
    </row>
    <row r="498" spans="2:65" s="1" customFormat="1" ht="25.5" customHeight="1">
      <c r="B498" s="42"/>
      <c r="C498" s="202" t="s">
        <v>902</v>
      </c>
      <c r="D498" s="202" t="s">
        <v>212</v>
      </c>
      <c r="E498" s="203" t="s">
        <v>903</v>
      </c>
      <c r="F498" s="204" t="s">
        <v>904</v>
      </c>
      <c r="G498" s="205" t="s">
        <v>248</v>
      </c>
      <c r="H498" s="206">
        <v>146.251</v>
      </c>
      <c r="I498" s="207">
        <v>341.6</v>
      </c>
      <c r="J498" s="208">
        <f>ROUND(I498*H498,2)</f>
        <v>49959.34</v>
      </c>
      <c r="K498" s="204" t="s">
        <v>216</v>
      </c>
      <c r="L498" s="62"/>
      <c r="M498" s="209" t="s">
        <v>24</v>
      </c>
      <c r="N498" s="210" t="s">
        <v>50</v>
      </c>
      <c r="O498" s="43"/>
      <c r="P498" s="211">
        <f>O498*H498</f>
        <v>0</v>
      </c>
      <c r="Q498" s="211">
        <v>0</v>
      </c>
      <c r="R498" s="211">
        <f>Q498*H498</f>
        <v>0</v>
      </c>
      <c r="S498" s="211">
        <v>0</v>
      </c>
      <c r="T498" s="212">
        <f>S498*H498</f>
        <v>0</v>
      </c>
      <c r="AR498" s="25" t="s">
        <v>93</v>
      </c>
      <c r="AT498" s="25" t="s">
        <v>212</v>
      </c>
      <c r="AU498" s="25" t="s">
        <v>87</v>
      </c>
      <c r="AY498" s="25" t="s">
        <v>210</v>
      </c>
      <c r="BE498" s="213">
        <f>IF(N498="základní",J498,0)</f>
        <v>0</v>
      </c>
      <c r="BF498" s="213">
        <f>IF(N498="snížená",J498,0)</f>
        <v>49959.34</v>
      </c>
      <c r="BG498" s="213">
        <f>IF(N498="zákl. přenesená",J498,0)</f>
        <v>0</v>
      </c>
      <c r="BH498" s="213">
        <f>IF(N498="sníž. přenesená",J498,0)</f>
        <v>0</v>
      </c>
      <c r="BI498" s="213">
        <f>IF(N498="nulová",J498,0)</f>
        <v>0</v>
      </c>
      <c r="BJ498" s="25" t="s">
        <v>87</v>
      </c>
      <c r="BK498" s="213">
        <f>ROUND(I498*H498,2)</f>
        <v>49959.34</v>
      </c>
      <c r="BL498" s="25" t="s">
        <v>93</v>
      </c>
      <c r="BM498" s="25" t="s">
        <v>905</v>
      </c>
    </row>
    <row r="499" spans="2:65" s="1" customFormat="1" ht="121.5">
      <c r="B499" s="42"/>
      <c r="C499" s="64"/>
      <c r="D499" s="214" t="s">
        <v>218</v>
      </c>
      <c r="E499" s="64"/>
      <c r="F499" s="215" t="s">
        <v>906</v>
      </c>
      <c r="G499" s="64"/>
      <c r="H499" s="64"/>
      <c r="I499" s="173"/>
      <c r="J499" s="64"/>
      <c r="K499" s="64"/>
      <c r="L499" s="62"/>
      <c r="M499" s="216"/>
      <c r="N499" s="43"/>
      <c r="O499" s="43"/>
      <c r="P499" s="43"/>
      <c r="Q499" s="43"/>
      <c r="R499" s="43"/>
      <c r="S499" s="43"/>
      <c r="T499" s="79"/>
      <c r="AT499" s="25" t="s">
        <v>218</v>
      </c>
      <c r="AU499" s="25" t="s">
        <v>87</v>
      </c>
    </row>
    <row r="500" spans="2:65" s="1" customFormat="1" ht="38.25" customHeight="1">
      <c r="B500" s="42"/>
      <c r="C500" s="202" t="s">
        <v>907</v>
      </c>
      <c r="D500" s="202" t="s">
        <v>212</v>
      </c>
      <c r="E500" s="203" t="s">
        <v>908</v>
      </c>
      <c r="F500" s="204" t="s">
        <v>909</v>
      </c>
      <c r="G500" s="205" t="s">
        <v>248</v>
      </c>
      <c r="H500" s="206">
        <v>146.251</v>
      </c>
      <c r="I500" s="207">
        <v>668.5</v>
      </c>
      <c r="J500" s="208">
        <f>ROUND(I500*H500,2)</f>
        <v>97768.79</v>
      </c>
      <c r="K500" s="204" t="s">
        <v>216</v>
      </c>
      <c r="L500" s="62"/>
      <c r="M500" s="209" t="s">
        <v>24</v>
      </c>
      <c r="N500" s="210" t="s">
        <v>50</v>
      </c>
      <c r="O500" s="43"/>
      <c r="P500" s="211">
        <f>O500*H500</f>
        <v>0</v>
      </c>
      <c r="Q500" s="211">
        <v>0</v>
      </c>
      <c r="R500" s="211">
        <f>Q500*H500</f>
        <v>0</v>
      </c>
      <c r="S500" s="211">
        <v>0</v>
      </c>
      <c r="T500" s="212">
        <f>S500*H500</f>
        <v>0</v>
      </c>
      <c r="AR500" s="25" t="s">
        <v>93</v>
      </c>
      <c r="AT500" s="25" t="s">
        <v>212</v>
      </c>
      <c r="AU500" s="25" t="s">
        <v>87</v>
      </c>
      <c r="AY500" s="25" t="s">
        <v>210</v>
      </c>
      <c r="BE500" s="213">
        <f>IF(N500="základní",J500,0)</f>
        <v>0</v>
      </c>
      <c r="BF500" s="213">
        <f>IF(N500="snížená",J500,0)</f>
        <v>97768.79</v>
      </c>
      <c r="BG500" s="213">
        <f>IF(N500="zákl. přenesená",J500,0)</f>
        <v>0</v>
      </c>
      <c r="BH500" s="213">
        <f>IF(N500="sníž. přenesená",J500,0)</f>
        <v>0</v>
      </c>
      <c r="BI500" s="213">
        <f>IF(N500="nulová",J500,0)</f>
        <v>0</v>
      </c>
      <c r="BJ500" s="25" t="s">
        <v>87</v>
      </c>
      <c r="BK500" s="213">
        <f>ROUND(I500*H500,2)</f>
        <v>97768.79</v>
      </c>
      <c r="BL500" s="25" t="s">
        <v>93</v>
      </c>
      <c r="BM500" s="25" t="s">
        <v>910</v>
      </c>
    </row>
    <row r="501" spans="2:65" s="1" customFormat="1" ht="121.5">
      <c r="B501" s="42"/>
      <c r="C501" s="64"/>
      <c r="D501" s="214" t="s">
        <v>218</v>
      </c>
      <c r="E501" s="64"/>
      <c r="F501" s="215" t="s">
        <v>906</v>
      </c>
      <c r="G501" s="64"/>
      <c r="H501" s="64"/>
      <c r="I501" s="173"/>
      <c r="J501" s="64"/>
      <c r="K501" s="64"/>
      <c r="L501" s="62"/>
      <c r="M501" s="216"/>
      <c r="N501" s="43"/>
      <c r="O501" s="43"/>
      <c r="P501" s="43"/>
      <c r="Q501" s="43"/>
      <c r="R501" s="43"/>
      <c r="S501" s="43"/>
      <c r="T501" s="79"/>
      <c r="AT501" s="25" t="s">
        <v>218</v>
      </c>
      <c r="AU501" s="25" t="s">
        <v>87</v>
      </c>
    </row>
    <row r="502" spans="2:65" s="1" customFormat="1" ht="25.5" customHeight="1">
      <c r="B502" s="42"/>
      <c r="C502" s="202" t="s">
        <v>911</v>
      </c>
      <c r="D502" s="202" t="s">
        <v>212</v>
      </c>
      <c r="E502" s="203" t="s">
        <v>912</v>
      </c>
      <c r="F502" s="204" t="s">
        <v>913</v>
      </c>
      <c r="G502" s="205" t="s">
        <v>248</v>
      </c>
      <c r="H502" s="206">
        <v>146.251</v>
      </c>
      <c r="I502" s="207">
        <v>149.1</v>
      </c>
      <c r="J502" s="208">
        <f>ROUND(I502*H502,2)</f>
        <v>21806.02</v>
      </c>
      <c r="K502" s="204" t="s">
        <v>216</v>
      </c>
      <c r="L502" s="62"/>
      <c r="M502" s="209" t="s">
        <v>24</v>
      </c>
      <c r="N502" s="210" t="s">
        <v>50</v>
      </c>
      <c r="O502" s="43"/>
      <c r="P502" s="211">
        <f>O502*H502</f>
        <v>0</v>
      </c>
      <c r="Q502" s="211">
        <v>0</v>
      </c>
      <c r="R502" s="211">
        <f>Q502*H502</f>
        <v>0</v>
      </c>
      <c r="S502" s="211">
        <v>0</v>
      </c>
      <c r="T502" s="212">
        <f>S502*H502</f>
        <v>0</v>
      </c>
      <c r="AR502" s="25" t="s">
        <v>93</v>
      </c>
      <c r="AT502" s="25" t="s">
        <v>212</v>
      </c>
      <c r="AU502" s="25" t="s">
        <v>87</v>
      </c>
      <c r="AY502" s="25" t="s">
        <v>210</v>
      </c>
      <c r="BE502" s="213">
        <f>IF(N502="základní",J502,0)</f>
        <v>0</v>
      </c>
      <c r="BF502" s="213">
        <f>IF(N502="snížená",J502,0)</f>
        <v>21806.02</v>
      </c>
      <c r="BG502" s="213">
        <f>IF(N502="zákl. přenesená",J502,0)</f>
        <v>0</v>
      </c>
      <c r="BH502" s="213">
        <f>IF(N502="sníž. přenesená",J502,0)</f>
        <v>0</v>
      </c>
      <c r="BI502" s="213">
        <f>IF(N502="nulová",J502,0)</f>
        <v>0</v>
      </c>
      <c r="BJ502" s="25" t="s">
        <v>87</v>
      </c>
      <c r="BK502" s="213">
        <f>ROUND(I502*H502,2)</f>
        <v>21806.02</v>
      </c>
      <c r="BL502" s="25" t="s">
        <v>93</v>
      </c>
      <c r="BM502" s="25" t="s">
        <v>914</v>
      </c>
    </row>
    <row r="503" spans="2:65" s="1" customFormat="1" ht="81">
      <c r="B503" s="42"/>
      <c r="C503" s="64"/>
      <c r="D503" s="214" t="s">
        <v>218</v>
      </c>
      <c r="E503" s="64"/>
      <c r="F503" s="215" t="s">
        <v>915</v>
      </c>
      <c r="G503" s="64"/>
      <c r="H503" s="64"/>
      <c r="I503" s="173"/>
      <c r="J503" s="64"/>
      <c r="K503" s="64"/>
      <c r="L503" s="62"/>
      <c r="M503" s="216"/>
      <c r="N503" s="43"/>
      <c r="O503" s="43"/>
      <c r="P503" s="43"/>
      <c r="Q503" s="43"/>
      <c r="R503" s="43"/>
      <c r="S503" s="43"/>
      <c r="T503" s="79"/>
      <c r="AT503" s="25" t="s">
        <v>218</v>
      </c>
      <c r="AU503" s="25" t="s">
        <v>87</v>
      </c>
    </row>
    <row r="504" spans="2:65" s="1" customFormat="1" ht="25.5" customHeight="1">
      <c r="B504" s="42"/>
      <c r="C504" s="202" t="s">
        <v>916</v>
      </c>
      <c r="D504" s="202" t="s">
        <v>212</v>
      </c>
      <c r="E504" s="203" t="s">
        <v>917</v>
      </c>
      <c r="F504" s="204" t="s">
        <v>918</v>
      </c>
      <c r="G504" s="205" t="s">
        <v>248</v>
      </c>
      <c r="H504" s="206">
        <v>1462.51</v>
      </c>
      <c r="I504" s="207">
        <v>6.49</v>
      </c>
      <c r="J504" s="208">
        <f>ROUND(I504*H504,2)</f>
        <v>9491.69</v>
      </c>
      <c r="K504" s="204" t="s">
        <v>216</v>
      </c>
      <c r="L504" s="62"/>
      <c r="M504" s="209" t="s">
        <v>24</v>
      </c>
      <c r="N504" s="210" t="s">
        <v>50</v>
      </c>
      <c r="O504" s="43"/>
      <c r="P504" s="211">
        <f>O504*H504</f>
        <v>0</v>
      </c>
      <c r="Q504" s="211">
        <v>0</v>
      </c>
      <c r="R504" s="211">
        <f>Q504*H504</f>
        <v>0</v>
      </c>
      <c r="S504" s="211">
        <v>0</v>
      </c>
      <c r="T504" s="212">
        <f>S504*H504</f>
        <v>0</v>
      </c>
      <c r="AR504" s="25" t="s">
        <v>93</v>
      </c>
      <c r="AT504" s="25" t="s">
        <v>212</v>
      </c>
      <c r="AU504" s="25" t="s">
        <v>87</v>
      </c>
      <c r="AY504" s="25" t="s">
        <v>210</v>
      </c>
      <c r="BE504" s="213">
        <f>IF(N504="základní",J504,0)</f>
        <v>0</v>
      </c>
      <c r="BF504" s="213">
        <f>IF(N504="snížená",J504,0)</f>
        <v>9491.69</v>
      </c>
      <c r="BG504" s="213">
        <f>IF(N504="zákl. přenesená",J504,0)</f>
        <v>0</v>
      </c>
      <c r="BH504" s="213">
        <f>IF(N504="sníž. přenesená",J504,0)</f>
        <v>0</v>
      </c>
      <c r="BI504" s="213">
        <f>IF(N504="nulová",J504,0)</f>
        <v>0</v>
      </c>
      <c r="BJ504" s="25" t="s">
        <v>87</v>
      </c>
      <c r="BK504" s="213">
        <f>ROUND(I504*H504,2)</f>
        <v>9491.69</v>
      </c>
      <c r="BL504" s="25" t="s">
        <v>93</v>
      </c>
      <c r="BM504" s="25" t="s">
        <v>919</v>
      </c>
    </row>
    <row r="505" spans="2:65" s="1" customFormat="1" ht="81">
      <c r="B505" s="42"/>
      <c r="C505" s="64"/>
      <c r="D505" s="214" t="s">
        <v>218</v>
      </c>
      <c r="E505" s="64"/>
      <c r="F505" s="215" t="s">
        <v>915</v>
      </c>
      <c r="G505" s="64"/>
      <c r="H505" s="64"/>
      <c r="I505" s="173"/>
      <c r="J505" s="64"/>
      <c r="K505" s="64"/>
      <c r="L505" s="62"/>
      <c r="M505" s="216"/>
      <c r="N505" s="43"/>
      <c r="O505" s="43"/>
      <c r="P505" s="43"/>
      <c r="Q505" s="43"/>
      <c r="R505" s="43"/>
      <c r="S505" s="43"/>
      <c r="T505" s="79"/>
      <c r="AT505" s="25" t="s">
        <v>218</v>
      </c>
      <c r="AU505" s="25" t="s">
        <v>87</v>
      </c>
    </row>
    <row r="506" spans="2:65" s="12" customFormat="1">
      <c r="B506" s="217"/>
      <c r="C506" s="218"/>
      <c r="D506" s="214" t="s">
        <v>220</v>
      </c>
      <c r="E506" s="219" t="s">
        <v>24</v>
      </c>
      <c r="F506" s="220" t="s">
        <v>920</v>
      </c>
      <c r="G506" s="218"/>
      <c r="H506" s="221">
        <v>1462.51</v>
      </c>
      <c r="I506" s="222"/>
      <c r="J506" s="218"/>
      <c r="K506" s="218"/>
      <c r="L506" s="223"/>
      <c r="M506" s="224"/>
      <c r="N506" s="225"/>
      <c r="O506" s="225"/>
      <c r="P506" s="225"/>
      <c r="Q506" s="225"/>
      <c r="R506" s="225"/>
      <c r="S506" s="225"/>
      <c r="T506" s="226"/>
      <c r="AT506" s="227" t="s">
        <v>220</v>
      </c>
      <c r="AU506" s="227" t="s">
        <v>87</v>
      </c>
      <c r="AV506" s="12" t="s">
        <v>87</v>
      </c>
      <c r="AW506" s="12" t="s">
        <v>41</v>
      </c>
      <c r="AX506" s="12" t="s">
        <v>83</v>
      </c>
      <c r="AY506" s="227" t="s">
        <v>210</v>
      </c>
    </row>
    <row r="507" spans="2:65" s="1" customFormat="1" ht="16.5" customHeight="1">
      <c r="B507" s="42"/>
      <c r="C507" s="202" t="s">
        <v>921</v>
      </c>
      <c r="D507" s="202" t="s">
        <v>212</v>
      </c>
      <c r="E507" s="203" t="s">
        <v>922</v>
      </c>
      <c r="F507" s="204" t="s">
        <v>923</v>
      </c>
      <c r="G507" s="205" t="s">
        <v>248</v>
      </c>
      <c r="H507" s="206">
        <v>146.251</v>
      </c>
      <c r="I507" s="207">
        <v>912</v>
      </c>
      <c r="J507" s="208">
        <f>ROUND(I507*H507,2)</f>
        <v>133380.91</v>
      </c>
      <c r="K507" s="204" t="s">
        <v>216</v>
      </c>
      <c r="L507" s="62"/>
      <c r="M507" s="209" t="s">
        <v>24</v>
      </c>
      <c r="N507" s="210" t="s">
        <v>50</v>
      </c>
      <c r="O507" s="43"/>
      <c r="P507" s="211">
        <f>O507*H507</f>
        <v>0</v>
      </c>
      <c r="Q507" s="211">
        <v>0</v>
      </c>
      <c r="R507" s="211">
        <f>Q507*H507</f>
        <v>0</v>
      </c>
      <c r="S507" s="211">
        <v>0</v>
      </c>
      <c r="T507" s="212">
        <f>S507*H507</f>
        <v>0</v>
      </c>
      <c r="AR507" s="25" t="s">
        <v>93</v>
      </c>
      <c r="AT507" s="25" t="s">
        <v>212</v>
      </c>
      <c r="AU507" s="25" t="s">
        <v>87</v>
      </c>
      <c r="AY507" s="25" t="s">
        <v>210</v>
      </c>
      <c r="BE507" s="213">
        <f>IF(N507="základní",J507,0)</f>
        <v>0</v>
      </c>
      <c r="BF507" s="213">
        <f>IF(N507="snížená",J507,0)</f>
        <v>133380.91</v>
      </c>
      <c r="BG507" s="213">
        <f>IF(N507="zákl. přenesená",J507,0)</f>
        <v>0</v>
      </c>
      <c r="BH507" s="213">
        <f>IF(N507="sníž. přenesená",J507,0)</f>
        <v>0</v>
      </c>
      <c r="BI507" s="213">
        <f>IF(N507="nulová",J507,0)</f>
        <v>0</v>
      </c>
      <c r="BJ507" s="25" t="s">
        <v>87</v>
      </c>
      <c r="BK507" s="213">
        <f>ROUND(I507*H507,2)</f>
        <v>133380.91</v>
      </c>
      <c r="BL507" s="25" t="s">
        <v>93</v>
      </c>
      <c r="BM507" s="25" t="s">
        <v>924</v>
      </c>
    </row>
    <row r="508" spans="2:65" s="1" customFormat="1" ht="67.5">
      <c r="B508" s="42"/>
      <c r="C508" s="64"/>
      <c r="D508" s="214" t="s">
        <v>218</v>
      </c>
      <c r="E508" s="64"/>
      <c r="F508" s="215" t="s">
        <v>925</v>
      </c>
      <c r="G508" s="64"/>
      <c r="H508" s="64"/>
      <c r="I508" s="173"/>
      <c r="J508" s="64"/>
      <c r="K508" s="64"/>
      <c r="L508" s="62"/>
      <c r="M508" s="216"/>
      <c r="N508" s="43"/>
      <c r="O508" s="43"/>
      <c r="P508" s="43"/>
      <c r="Q508" s="43"/>
      <c r="R508" s="43"/>
      <c r="S508" s="43"/>
      <c r="T508" s="79"/>
      <c r="AT508" s="25" t="s">
        <v>218</v>
      </c>
      <c r="AU508" s="25" t="s">
        <v>87</v>
      </c>
    </row>
    <row r="509" spans="2:65" s="11" customFormat="1" ht="29.85" customHeight="1">
      <c r="B509" s="186"/>
      <c r="C509" s="187"/>
      <c r="D509" s="188" t="s">
        <v>77</v>
      </c>
      <c r="E509" s="200" t="s">
        <v>926</v>
      </c>
      <c r="F509" s="200" t="s">
        <v>927</v>
      </c>
      <c r="G509" s="187"/>
      <c r="H509" s="187"/>
      <c r="I509" s="190"/>
      <c r="J509" s="201">
        <f>BK509</f>
        <v>30024.54</v>
      </c>
      <c r="K509" s="187"/>
      <c r="L509" s="192"/>
      <c r="M509" s="193"/>
      <c r="N509" s="194"/>
      <c r="O509" s="194"/>
      <c r="P509" s="195">
        <f>SUM(P510:P511)</f>
        <v>0</v>
      </c>
      <c r="Q509" s="194"/>
      <c r="R509" s="195">
        <f>SUM(R510:R511)</f>
        <v>0</v>
      </c>
      <c r="S509" s="194"/>
      <c r="T509" s="196">
        <f>SUM(T510:T511)</f>
        <v>0</v>
      </c>
      <c r="AR509" s="197" t="s">
        <v>83</v>
      </c>
      <c r="AT509" s="198" t="s">
        <v>77</v>
      </c>
      <c r="AU509" s="198" t="s">
        <v>83</v>
      </c>
      <c r="AY509" s="197" t="s">
        <v>210</v>
      </c>
      <c r="BK509" s="199">
        <f>SUM(BK510:BK511)</f>
        <v>30024.54</v>
      </c>
    </row>
    <row r="510" spans="2:65" s="1" customFormat="1" ht="38.25" customHeight="1">
      <c r="B510" s="42"/>
      <c r="C510" s="202" t="s">
        <v>928</v>
      </c>
      <c r="D510" s="202" t="s">
        <v>212</v>
      </c>
      <c r="E510" s="203" t="s">
        <v>929</v>
      </c>
      <c r="F510" s="204" t="s">
        <v>930</v>
      </c>
      <c r="G510" s="205" t="s">
        <v>248</v>
      </c>
      <c r="H510" s="206">
        <v>116.827</v>
      </c>
      <c r="I510" s="207">
        <v>257</v>
      </c>
      <c r="J510" s="208">
        <f>ROUND(I510*H510,2)</f>
        <v>30024.54</v>
      </c>
      <c r="K510" s="204" t="s">
        <v>216</v>
      </c>
      <c r="L510" s="62"/>
      <c r="M510" s="209" t="s">
        <v>24</v>
      </c>
      <c r="N510" s="210" t="s">
        <v>50</v>
      </c>
      <c r="O510" s="43"/>
      <c r="P510" s="211">
        <f>O510*H510</f>
        <v>0</v>
      </c>
      <c r="Q510" s="211">
        <v>0</v>
      </c>
      <c r="R510" s="211">
        <f>Q510*H510</f>
        <v>0</v>
      </c>
      <c r="S510" s="211">
        <v>0</v>
      </c>
      <c r="T510" s="212">
        <f>S510*H510</f>
        <v>0</v>
      </c>
      <c r="AR510" s="25" t="s">
        <v>93</v>
      </c>
      <c r="AT510" s="25" t="s">
        <v>212</v>
      </c>
      <c r="AU510" s="25" t="s">
        <v>87</v>
      </c>
      <c r="AY510" s="25" t="s">
        <v>210</v>
      </c>
      <c r="BE510" s="213">
        <f>IF(N510="základní",J510,0)</f>
        <v>0</v>
      </c>
      <c r="BF510" s="213">
        <f>IF(N510="snížená",J510,0)</f>
        <v>30024.54</v>
      </c>
      <c r="BG510" s="213">
        <f>IF(N510="zákl. přenesená",J510,0)</f>
        <v>0</v>
      </c>
      <c r="BH510" s="213">
        <f>IF(N510="sníž. přenesená",J510,0)</f>
        <v>0</v>
      </c>
      <c r="BI510" s="213">
        <f>IF(N510="nulová",J510,0)</f>
        <v>0</v>
      </c>
      <c r="BJ510" s="25" t="s">
        <v>87</v>
      </c>
      <c r="BK510" s="213">
        <f>ROUND(I510*H510,2)</f>
        <v>30024.54</v>
      </c>
      <c r="BL510" s="25" t="s">
        <v>93</v>
      </c>
      <c r="BM510" s="25" t="s">
        <v>931</v>
      </c>
    </row>
    <row r="511" spans="2:65" s="1" customFormat="1" ht="81">
      <c r="B511" s="42"/>
      <c r="C511" s="64"/>
      <c r="D511" s="214" t="s">
        <v>218</v>
      </c>
      <c r="E511" s="64"/>
      <c r="F511" s="215" t="s">
        <v>932</v>
      </c>
      <c r="G511" s="64"/>
      <c r="H511" s="64"/>
      <c r="I511" s="173"/>
      <c r="J511" s="64"/>
      <c r="K511" s="64"/>
      <c r="L511" s="62"/>
      <c r="M511" s="216"/>
      <c r="N511" s="43"/>
      <c r="O511" s="43"/>
      <c r="P511" s="43"/>
      <c r="Q511" s="43"/>
      <c r="R511" s="43"/>
      <c r="S511" s="43"/>
      <c r="T511" s="79"/>
      <c r="AT511" s="25" t="s">
        <v>218</v>
      </c>
      <c r="AU511" s="25" t="s">
        <v>87</v>
      </c>
    </row>
    <row r="512" spans="2:65" s="11" customFormat="1" ht="37.35" customHeight="1">
      <c r="B512" s="186"/>
      <c r="C512" s="187"/>
      <c r="D512" s="188" t="s">
        <v>77</v>
      </c>
      <c r="E512" s="189" t="s">
        <v>933</v>
      </c>
      <c r="F512" s="189" t="s">
        <v>934</v>
      </c>
      <c r="G512" s="187"/>
      <c r="H512" s="187"/>
      <c r="I512" s="190"/>
      <c r="J512" s="191">
        <f>BK512</f>
        <v>2636481.0700000003</v>
      </c>
      <c r="K512" s="187"/>
      <c r="L512" s="192"/>
      <c r="M512" s="193"/>
      <c r="N512" s="194"/>
      <c r="O512" s="194"/>
      <c r="P512" s="195">
        <f>P513+P541+P595+P597+P600+P607+P617+P656+P692+P703+P772+P779+P831+P854+P863+P873+P878</f>
        <v>0</v>
      </c>
      <c r="Q512" s="194"/>
      <c r="R512" s="195">
        <f>R513+R541+R595+R597+R600+R607+R617+R656+R692+R703+R772+R779+R831+R854+R863+R873+R878</f>
        <v>21.474305279999999</v>
      </c>
      <c r="S512" s="194"/>
      <c r="T512" s="196">
        <f>T513+T541+T595+T597+T600+T607+T617+T656+T692+T703+T772+T779+T831+T854+T863+T873+T878</f>
        <v>6.9078400000000002</v>
      </c>
      <c r="AR512" s="197" t="s">
        <v>87</v>
      </c>
      <c r="AT512" s="198" t="s">
        <v>77</v>
      </c>
      <c r="AU512" s="198" t="s">
        <v>78</v>
      </c>
      <c r="AY512" s="197" t="s">
        <v>210</v>
      </c>
      <c r="BK512" s="199">
        <f>BK513+BK541+BK595+BK597+BK600+BK607+BK617+BK656+BK692+BK703+BK772+BK779+BK831+BK854+BK863+BK873+BK878</f>
        <v>2636481.0700000003</v>
      </c>
    </row>
    <row r="513" spans="2:65" s="11" customFormat="1" ht="19.899999999999999" customHeight="1">
      <c r="B513" s="186"/>
      <c r="C513" s="187"/>
      <c r="D513" s="188" t="s">
        <v>77</v>
      </c>
      <c r="E513" s="200" t="s">
        <v>935</v>
      </c>
      <c r="F513" s="200" t="s">
        <v>936</v>
      </c>
      <c r="G513" s="187"/>
      <c r="H513" s="187"/>
      <c r="I513" s="190"/>
      <c r="J513" s="201">
        <f>BK513</f>
        <v>80786.929999999993</v>
      </c>
      <c r="K513" s="187"/>
      <c r="L513" s="192"/>
      <c r="M513" s="193"/>
      <c r="N513" s="194"/>
      <c r="O513" s="194"/>
      <c r="P513" s="195">
        <f>SUM(P514:P540)</f>
        <v>0</v>
      </c>
      <c r="Q513" s="194"/>
      <c r="R513" s="195">
        <f>SUM(R514:R540)</f>
        <v>1.1464470600000001</v>
      </c>
      <c r="S513" s="194"/>
      <c r="T513" s="196">
        <f>SUM(T514:T540)</f>
        <v>0</v>
      </c>
      <c r="AR513" s="197" t="s">
        <v>87</v>
      </c>
      <c r="AT513" s="198" t="s">
        <v>77</v>
      </c>
      <c r="AU513" s="198" t="s">
        <v>83</v>
      </c>
      <c r="AY513" s="197" t="s">
        <v>210</v>
      </c>
      <c r="BK513" s="199">
        <f>SUM(BK514:BK540)</f>
        <v>80786.929999999993</v>
      </c>
    </row>
    <row r="514" spans="2:65" s="1" customFormat="1" ht="25.5" customHeight="1">
      <c r="B514" s="42"/>
      <c r="C514" s="202" t="s">
        <v>937</v>
      </c>
      <c r="D514" s="202" t="s">
        <v>212</v>
      </c>
      <c r="E514" s="203" t="s">
        <v>938</v>
      </c>
      <c r="F514" s="204" t="s">
        <v>939</v>
      </c>
      <c r="G514" s="205" t="s">
        <v>215</v>
      </c>
      <c r="H514" s="206">
        <v>160.661</v>
      </c>
      <c r="I514" s="207">
        <v>8.4600000000000009</v>
      </c>
      <c r="J514" s="208">
        <f>ROUND(I514*H514,2)</f>
        <v>1359.19</v>
      </c>
      <c r="K514" s="204" t="s">
        <v>216</v>
      </c>
      <c r="L514" s="62"/>
      <c r="M514" s="209" t="s">
        <v>24</v>
      </c>
      <c r="N514" s="210" t="s">
        <v>50</v>
      </c>
      <c r="O514" s="43"/>
      <c r="P514" s="211">
        <f>O514*H514</f>
        <v>0</v>
      </c>
      <c r="Q514" s="211">
        <v>0</v>
      </c>
      <c r="R514" s="211">
        <f>Q514*H514</f>
        <v>0</v>
      </c>
      <c r="S514" s="211">
        <v>0</v>
      </c>
      <c r="T514" s="212">
        <f>S514*H514</f>
        <v>0</v>
      </c>
      <c r="AR514" s="25" t="s">
        <v>93</v>
      </c>
      <c r="AT514" s="25" t="s">
        <v>212</v>
      </c>
      <c r="AU514" s="25" t="s">
        <v>87</v>
      </c>
      <c r="AY514" s="25" t="s">
        <v>210</v>
      </c>
      <c r="BE514" s="213">
        <f>IF(N514="základní",J514,0)</f>
        <v>0</v>
      </c>
      <c r="BF514" s="213">
        <f>IF(N514="snížená",J514,0)</f>
        <v>1359.19</v>
      </c>
      <c r="BG514" s="213">
        <f>IF(N514="zákl. přenesená",J514,0)</f>
        <v>0</v>
      </c>
      <c r="BH514" s="213">
        <f>IF(N514="sníž. přenesená",J514,0)</f>
        <v>0</v>
      </c>
      <c r="BI514" s="213">
        <f>IF(N514="nulová",J514,0)</f>
        <v>0</v>
      </c>
      <c r="BJ514" s="25" t="s">
        <v>87</v>
      </c>
      <c r="BK514" s="213">
        <f>ROUND(I514*H514,2)</f>
        <v>1359.19</v>
      </c>
      <c r="BL514" s="25" t="s">
        <v>93</v>
      </c>
      <c r="BM514" s="25" t="s">
        <v>940</v>
      </c>
    </row>
    <row r="515" spans="2:65" s="1" customFormat="1" ht="40.5">
      <c r="B515" s="42"/>
      <c r="C515" s="64"/>
      <c r="D515" s="214" t="s">
        <v>218</v>
      </c>
      <c r="E515" s="64"/>
      <c r="F515" s="215" t="s">
        <v>941</v>
      </c>
      <c r="G515" s="64"/>
      <c r="H515" s="64"/>
      <c r="I515" s="173"/>
      <c r="J515" s="64"/>
      <c r="K515" s="64"/>
      <c r="L515" s="62"/>
      <c r="M515" s="216"/>
      <c r="N515" s="43"/>
      <c r="O515" s="43"/>
      <c r="P515" s="43"/>
      <c r="Q515" s="43"/>
      <c r="R515" s="43"/>
      <c r="S515" s="43"/>
      <c r="T515" s="79"/>
      <c r="AT515" s="25" t="s">
        <v>218</v>
      </c>
      <c r="AU515" s="25" t="s">
        <v>87</v>
      </c>
    </row>
    <row r="516" spans="2:65" s="12" customFormat="1">
      <c r="B516" s="217"/>
      <c r="C516" s="218"/>
      <c r="D516" s="214" t="s">
        <v>220</v>
      </c>
      <c r="E516" s="219" t="s">
        <v>24</v>
      </c>
      <c r="F516" s="220" t="s">
        <v>942</v>
      </c>
      <c r="G516" s="218"/>
      <c r="H516" s="221">
        <v>153.01</v>
      </c>
      <c r="I516" s="222"/>
      <c r="J516" s="218"/>
      <c r="K516" s="218"/>
      <c r="L516" s="223"/>
      <c r="M516" s="224"/>
      <c r="N516" s="225"/>
      <c r="O516" s="225"/>
      <c r="P516" s="225"/>
      <c r="Q516" s="225"/>
      <c r="R516" s="225"/>
      <c r="S516" s="225"/>
      <c r="T516" s="226"/>
      <c r="AT516" s="227" t="s">
        <v>220</v>
      </c>
      <c r="AU516" s="227" t="s">
        <v>87</v>
      </c>
      <c r="AV516" s="12" t="s">
        <v>87</v>
      </c>
      <c r="AW516" s="12" t="s">
        <v>41</v>
      </c>
      <c r="AX516" s="12" t="s">
        <v>78</v>
      </c>
      <c r="AY516" s="227" t="s">
        <v>210</v>
      </c>
    </row>
    <row r="517" spans="2:65" s="12" customFormat="1">
      <c r="B517" s="217"/>
      <c r="C517" s="218"/>
      <c r="D517" s="214" t="s">
        <v>220</v>
      </c>
      <c r="E517" s="219" t="s">
        <v>24</v>
      </c>
      <c r="F517" s="220" t="s">
        <v>943</v>
      </c>
      <c r="G517" s="218"/>
      <c r="H517" s="221">
        <v>7.6509999999999998</v>
      </c>
      <c r="I517" s="222"/>
      <c r="J517" s="218"/>
      <c r="K517" s="218"/>
      <c r="L517" s="223"/>
      <c r="M517" s="224"/>
      <c r="N517" s="225"/>
      <c r="O517" s="225"/>
      <c r="P517" s="225"/>
      <c r="Q517" s="225"/>
      <c r="R517" s="225"/>
      <c r="S517" s="225"/>
      <c r="T517" s="226"/>
      <c r="AT517" s="227" t="s">
        <v>220</v>
      </c>
      <c r="AU517" s="227" t="s">
        <v>87</v>
      </c>
      <c r="AV517" s="12" t="s">
        <v>87</v>
      </c>
      <c r="AW517" s="12" t="s">
        <v>41</v>
      </c>
      <c r="AX517" s="12" t="s">
        <v>78</v>
      </c>
      <c r="AY517" s="227" t="s">
        <v>210</v>
      </c>
    </row>
    <row r="518" spans="2:65" s="13" customFormat="1">
      <c r="B518" s="228"/>
      <c r="C518" s="229"/>
      <c r="D518" s="214" t="s">
        <v>220</v>
      </c>
      <c r="E518" s="230" t="s">
        <v>24</v>
      </c>
      <c r="F518" s="231" t="s">
        <v>235</v>
      </c>
      <c r="G518" s="229"/>
      <c r="H518" s="232">
        <v>160.661</v>
      </c>
      <c r="I518" s="233"/>
      <c r="J518" s="229"/>
      <c r="K518" s="229"/>
      <c r="L518" s="234"/>
      <c r="M518" s="235"/>
      <c r="N518" s="236"/>
      <c r="O518" s="236"/>
      <c r="P518" s="236"/>
      <c r="Q518" s="236"/>
      <c r="R518" s="236"/>
      <c r="S518" s="236"/>
      <c r="T518" s="237"/>
      <c r="AT518" s="238" t="s">
        <v>220</v>
      </c>
      <c r="AU518" s="238" t="s">
        <v>87</v>
      </c>
      <c r="AV518" s="13" t="s">
        <v>93</v>
      </c>
      <c r="AW518" s="13" t="s">
        <v>41</v>
      </c>
      <c r="AX518" s="13" t="s">
        <v>83</v>
      </c>
      <c r="AY518" s="238" t="s">
        <v>210</v>
      </c>
    </row>
    <row r="519" spans="2:65" s="1" customFormat="1" ht="16.5" customHeight="1">
      <c r="B519" s="42"/>
      <c r="C519" s="239" t="s">
        <v>944</v>
      </c>
      <c r="D519" s="239" t="s">
        <v>358</v>
      </c>
      <c r="E519" s="240" t="s">
        <v>945</v>
      </c>
      <c r="F519" s="241" t="s">
        <v>946</v>
      </c>
      <c r="G519" s="242" t="s">
        <v>248</v>
      </c>
      <c r="H519" s="243">
        <v>5.6000000000000001E-2</v>
      </c>
      <c r="I519" s="244">
        <v>48600</v>
      </c>
      <c r="J519" s="245">
        <f>ROUND(I519*H519,2)</f>
        <v>2721.6</v>
      </c>
      <c r="K519" s="241" t="s">
        <v>216</v>
      </c>
      <c r="L519" s="246"/>
      <c r="M519" s="247" t="s">
        <v>24</v>
      </c>
      <c r="N519" s="248" t="s">
        <v>50</v>
      </c>
      <c r="O519" s="43"/>
      <c r="P519" s="211">
        <f>O519*H519</f>
        <v>0</v>
      </c>
      <c r="Q519" s="211">
        <v>1</v>
      </c>
      <c r="R519" s="211">
        <f>Q519*H519</f>
        <v>5.6000000000000001E-2</v>
      </c>
      <c r="S519" s="211">
        <v>0</v>
      </c>
      <c r="T519" s="212">
        <f>S519*H519</f>
        <v>0</v>
      </c>
      <c r="AR519" s="25" t="s">
        <v>119</v>
      </c>
      <c r="AT519" s="25" t="s">
        <v>358</v>
      </c>
      <c r="AU519" s="25" t="s">
        <v>87</v>
      </c>
      <c r="AY519" s="25" t="s">
        <v>210</v>
      </c>
      <c r="BE519" s="213">
        <f>IF(N519="základní",J519,0)</f>
        <v>0</v>
      </c>
      <c r="BF519" s="213">
        <f>IF(N519="snížená",J519,0)</f>
        <v>2721.6</v>
      </c>
      <c r="BG519" s="213">
        <f>IF(N519="zákl. přenesená",J519,0)</f>
        <v>0</v>
      </c>
      <c r="BH519" s="213">
        <f>IF(N519="sníž. přenesená",J519,0)</f>
        <v>0</v>
      </c>
      <c r="BI519" s="213">
        <f>IF(N519="nulová",J519,0)</f>
        <v>0</v>
      </c>
      <c r="BJ519" s="25" t="s">
        <v>87</v>
      </c>
      <c r="BK519" s="213">
        <f>ROUND(I519*H519,2)</f>
        <v>2721.6</v>
      </c>
      <c r="BL519" s="25" t="s">
        <v>93</v>
      </c>
      <c r="BM519" s="25" t="s">
        <v>947</v>
      </c>
    </row>
    <row r="520" spans="2:65" s="1" customFormat="1" ht="27">
      <c r="B520" s="42"/>
      <c r="C520" s="64"/>
      <c r="D520" s="214" t="s">
        <v>362</v>
      </c>
      <c r="E520" s="64"/>
      <c r="F520" s="215" t="s">
        <v>948</v>
      </c>
      <c r="G520" s="64"/>
      <c r="H520" s="64"/>
      <c r="I520" s="173"/>
      <c r="J520" s="64"/>
      <c r="K520" s="64"/>
      <c r="L520" s="62"/>
      <c r="M520" s="216"/>
      <c r="N520" s="43"/>
      <c r="O520" s="43"/>
      <c r="P520" s="43"/>
      <c r="Q520" s="43"/>
      <c r="R520" s="43"/>
      <c r="S520" s="43"/>
      <c r="T520" s="79"/>
      <c r="AT520" s="25" t="s">
        <v>362</v>
      </c>
      <c r="AU520" s="25" t="s">
        <v>87</v>
      </c>
    </row>
    <row r="521" spans="2:65" s="12" customFormat="1">
      <c r="B521" s="217"/>
      <c r="C521" s="218"/>
      <c r="D521" s="214" t="s">
        <v>220</v>
      </c>
      <c r="E521" s="219" t="s">
        <v>24</v>
      </c>
      <c r="F521" s="220" t="s">
        <v>949</v>
      </c>
      <c r="G521" s="218"/>
      <c r="H521" s="221">
        <v>5.6000000000000001E-2</v>
      </c>
      <c r="I521" s="222"/>
      <c r="J521" s="218"/>
      <c r="K521" s="218"/>
      <c r="L521" s="223"/>
      <c r="M521" s="224"/>
      <c r="N521" s="225"/>
      <c r="O521" s="225"/>
      <c r="P521" s="225"/>
      <c r="Q521" s="225"/>
      <c r="R521" s="225"/>
      <c r="S521" s="225"/>
      <c r="T521" s="226"/>
      <c r="AT521" s="227" t="s">
        <v>220</v>
      </c>
      <c r="AU521" s="227" t="s">
        <v>87</v>
      </c>
      <c r="AV521" s="12" t="s">
        <v>87</v>
      </c>
      <c r="AW521" s="12" t="s">
        <v>41</v>
      </c>
      <c r="AX521" s="12" t="s">
        <v>83</v>
      </c>
      <c r="AY521" s="227" t="s">
        <v>210</v>
      </c>
    </row>
    <row r="522" spans="2:65" s="1" customFormat="1" ht="25.5" customHeight="1">
      <c r="B522" s="42"/>
      <c r="C522" s="202" t="s">
        <v>950</v>
      </c>
      <c r="D522" s="202" t="s">
        <v>212</v>
      </c>
      <c r="E522" s="203" t="s">
        <v>951</v>
      </c>
      <c r="F522" s="204" t="s">
        <v>952</v>
      </c>
      <c r="G522" s="205" t="s">
        <v>215</v>
      </c>
      <c r="H522" s="206">
        <v>161.02099999999999</v>
      </c>
      <c r="I522" s="207">
        <v>85.4</v>
      </c>
      <c r="J522" s="208">
        <f>ROUND(I522*H522,2)</f>
        <v>13751.19</v>
      </c>
      <c r="K522" s="204" t="s">
        <v>216</v>
      </c>
      <c r="L522" s="62"/>
      <c r="M522" s="209" t="s">
        <v>24</v>
      </c>
      <c r="N522" s="210" t="s">
        <v>50</v>
      </c>
      <c r="O522" s="43"/>
      <c r="P522" s="211">
        <f>O522*H522</f>
        <v>0</v>
      </c>
      <c r="Q522" s="211">
        <v>4.0000000000000002E-4</v>
      </c>
      <c r="R522" s="211">
        <f>Q522*H522</f>
        <v>6.4408400000000005E-2</v>
      </c>
      <c r="S522" s="211">
        <v>0</v>
      </c>
      <c r="T522" s="212">
        <f>S522*H522</f>
        <v>0</v>
      </c>
      <c r="AR522" s="25" t="s">
        <v>142</v>
      </c>
      <c r="AT522" s="25" t="s">
        <v>212</v>
      </c>
      <c r="AU522" s="25" t="s">
        <v>87</v>
      </c>
      <c r="AY522" s="25" t="s">
        <v>210</v>
      </c>
      <c r="BE522" s="213">
        <f>IF(N522="základní",J522,0)</f>
        <v>0</v>
      </c>
      <c r="BF522" s="213">
        <f>IF(N522="snížená",J522,0)</f>
        <v>13751.19</v>
      </c>
      <c r="BG522" s="213">
        <f>IF(N522="zákl. přenesená",J522,0)</f>
        <v>0</v>
      </c>
      <c r="BH522" s="213">
        <f>IF(N522="sníž. přenesená",J522,0)</f>
        <v>0</v>
      </c>
      <c r="BI522" s="213">
        <f>IF(N522="nulová",J522,0)</f>
        <v>0</v>
      </c>
      <c r="BJ522" s="25" t="s">
        <v>87</v>
      </c>
      <c r="BK522" s="213">
        <f>ROUND(I522*H522,2)</f>
        <v>13751.19</v>
      </c>
      <c r="BL522" s="25" t="s">
        <v>142</v>
      </c>
      <c r="BM522" s="25" t="s">
        <v>953</v>
      </c>
    </row>
    <row r="523" spans="2:65" s="1" customFormat="1" ht="40.5">
      <c r="B523" s="42"/>
      <c r="C523" s="64"/>
      <c r="D523" s="214" t="s">
        <v>218</v>
      </c>
      <c r="E523" s="64"/>
      <c r="F523" s="215" t="s">
        <v>954</v>
      </c>
      <c r="G523" s="64"/>
      <c r="H523" s="64"/>
      <c r="I523" s="173"/>
      <c r="J523" s="64"/>
      <c r="K523" s="64"/>
      <c r="L523" s="62"/>
      <c r="M523" s="216"/>
      <c r="N523" s="43"/>
      <c r="O523" s="43"/>
      <c r="P523" s="43"/>
      <c r="Q523" s="43"/>
      <c r="R523" s="43"/>
      <c r="S523" s="43"/>
      <c r="T523" s="79"/>
      <c r="AT523" s="25" t="s">
        <v>218</v>
      </c>
      <c r="AU523" s="25" t="s">
        <v>87</v>
      </c>
    </row>
    <row r="524" spans="2:65" s="12" customFormat="1">
      <c r="B524" s="217"/>
      <c r="C524" s="218"/>
      <c r="D524" s="214" t="s">
        <v>220</v>
      </c>
      <c r="E524" s="219" t="s">
        <v>24</v>
      </c>
      <c r="F524" s="220" t="s">
        <v>942</v>
      </c>
      <c r="G524" s="218"/>
      <c r="H524" s="221">
        <v>153.01</v>
      </c>
      <c r="I524" s="222"/>
      <c r="J524" s="218"/>
      <c r="K524" s="218"/>
      <c r="L524" s="223"/>
      <c r="M524" s="224"/>
      <c r="N524" s="225"/>
      <c r="O524" s="225"/>
      <c r="P524" s="225"/>
      <c r="Q524" s="225"/>
      <c r="R524" s="225"/>
      <c r="S524" s="225"/>
      <c r="T524" s="226"/>
      <c r="AT524" s="227" t="s">
        <v>220</v>
      </c>
      <c r="AU524" s="227" t="s">
        <v>87</v>
      </c>
      <c r="AV524" s="12" t="s">
        <v>87</v>
      </c>
      <c r="AW524" s="12" t="s">
        <v>41</v>
      </c>
      <c r="AX524" s="12" t="s">
        <v>78</v>
      </c>
      <c r="AY524" s="227" t="s">
        <v>210</v>
      </c>
    </row>
    <row r="525" spans="2:65" s="12" customFormat="1">
      <c r="B525" s="217"/>
      <c r="C525" s="218"/>
      <c r="D525" s="214" t="s">
        <v>220</v>
      </c>
      <c r="E525" s="219" t="s">
        <v>24</v>
      </c>
      <c r="F525" s="220" t="s">
        <v>943</v>
      </c>
      <c r="G525" s="218"/>
      <c r="H525" s="221">
        <v>7.6509999999999998</v>
      </c>
      <c r="I525" s="222"/>
      <c r="J525" s="218"/>
      <c r="K525" s="218"/>
      <c r="L525" s="223"/>
      <c r="M525" s="224"/>
      <c r="N525" s="225"/>
      <c r="O525" s="225"/>
      <c r="P525" s="225"/>
      <c r="Q525" s="225"/>
      <c r="R525" s="225"/>
      <c r="S525" s="225"/>
      <c r="T525" s="226"/>
      <c r="AT525" s="227" t="s">
        <v>220</v>
      </c>
      <c r="AU525" s="227" t="s">
        <v>87</v>
      </c>
      <c r="AV525" s="12" t="s">
        <v>87</v>
      </c>
      <c r="AW525" s="12" t="s">
        <v>41</v>
      </c>
      <c r="AX525" s="12" t="s">
        <v>78</v>
      </c>
      <c r="AY525" s="227" t="s">
        <v>210</v>
      </c>
    </row>
    <row r="526" spans="2:65" s="12" customFormat="1">
      <c r="B526" s="217"/>
      <c r="C526" s="218"/>
      <c r="D526" s="214" t="s">
        <v>220</v>
      </c>
      <c r="E526" s="219" t="s">
        <v>24</v>
      </c>
      <c r="F526" s="220" t="s">
        <v>955</v>
      </c>
      <c r="G526" s="218"/>
      <c r="H526" s="221">
        <v>0.36</v>
      </c>
      <c r="I526" s="222"/>
      <c r="J526" s="218"/>
      <c r="K526" s="218"/>
      <c r="L526" s="223"/>
      <c r="M526" s="224"/>
      <c r="N526" s="225"/>
      <c r="O526" s="225"/>
      <c r="P526" s="225"/>
      <c r="Q526" s="225"/>
      <c r="R526" s="225"/>
      <c r="S526" s="225"/>
      <c r="T526" s="226"/>
      <c r="AT526" s="227" t="s">
        <v>220</v>
      </c>
      <c r="AU526" s="227" t="s">
        <v>87</v>
      </c>
      <c r="AV526" s="12" t="s">
        <v>87</v>
      </c>
      <c r="AW526" s="12" t="s">
        <v>41</v>
      </c>
      <c r="AX526" s="12" t="s">
        <v>78</v>
      </c>
      <c r="AY526" s="227" t="s">
        <v>210</v>
      </c>
    </row>
    <row r="527" spans="2:65" s="13" customFormat="1">
      <c r="B527" s="228"/>
      <c r="C527" s="229"/>
      <c r="D527" s="214" t="s">
        <v>220</v>
      </c>
      <c r="E527" s="230" t="s">
        <v>24</v>
      </c>
      <c r="F527" s="231" t="s">
        <v>235</v>
      </c>
      <c r="G527" s="229"/>
      <c r="H527" s="232">
        <v>161.02099999999999</v>
      </c>
      <c r="I527" s="233"/>
      <c r="J527" s="229"/>
      <c r="K527" s="229"/>
      <c r="L527" s="234"/>
      <c r="M527" s="235"/>
      <c r="N527" s="236"/>
      <c r="O527" s="236"/>
      <c r="P527" s="236"/>
      <c r="Q527" s="236"/>
      <c r="R527" s="236"/>
      <c r="S527" s="236"/>
      <c r="T527" s="237"/>
      <c r="AT527" s="238" t="s">
        <v>220</v>
      </c>
      <c r="AU527" s="238" t="s">
        <v>87</v>
      </c>
      <c r="AV527" s="13" t="s">
        <v>93</v>
      </c>
      <c r="AW527" s="13" t="s">
        <v>41</v>
      </c>
      <c r="AX527" s="13" t="s">
        <v>83</v>
      </c>
      <c r="AY527" s="238" t="s">
        <v>210</v>
      </c>
    </row>
    <row r="528" spans="2:65" s="1" customFormat="1" ht="16.5" customHeight="1">
      <c r="B528" s="42"/>
      <c r="C528" s="239" t="s">
        <v>956</v>
      </c>
      <c r="D528" s="239" t="s">
        <v>358</v>
      </c>
      <c r="E528" s="240" t="s">
        <v>957</v>
      </c>
      <c r="F528" s="241" t="s">
        <v>958</v>
      </c>
      <c r="G528" s="242" t="s">
        <v>215</v>
      </c>
      <c r="H528" s="243">
        <v>185.17400000000001</v>
      </c>
      <c r="I528" s="244">
        <v>96.7</v>
      </c>
      <c r="J528" s="245">
        <f>ROUND(I528*H528,2)</f>
        <v>17906.330000000002</v>
      </c>
      <c r="K528" s="241" t="s">
        <v>216</v>
      </c>
      <c r="L528" s="246"/>
      <c r="M528" s="247" t="s">
        <v>24</v>
      </c>
      <c r="N528" s="248" t="s">
        <v>50</v>
      </c>
      <c r="O528" s="43"/>
      <c r="P528" s="211">
        <f>O528*H528</f>
        <v>0</v>
      </c>
      <c r="Q528" s="211">
        <v>3.8800000000000002E-3</v>
      </c>
      <c r="R528" s="211">
        <f>Q528*H528</f>
        <v>0.71847512000000002</v>
      </c>
      <c r="S528" s="211">
        <v>0</v>
      </c>
      <c r="T528" s="212">
        <f>S528*H528</f>
        <v>0</v>
      </c>
      <c r="AR528" s="25" t="s">
        <v>397</v>
      </c>
      <c r="AT528" s="25" t="s">
        <v>358</v>
      </c>
      <c r="AU528" s="25" t="s">
        <v>87</v>
      </c>
      <c r="AY528" s="25" t="s">
        <v>210</v>
      </c>
      <c r="BE528" s="213">
        <f>IF(N528="základní",J528,0)</f>
        <v>0</v>
      </c>
      <c r="BF528" s="213">
        <f>IF(N528="snížená",J528,0)</f>
        <v>17906.330000000002</v>
      </c>
      <c r="BG528" s="213">
        <f>IF(N528="zákl. přenesená",J528,0)</f>
        <v>0</v>
      </c>
      <c r="BH528" s="213">
        <f>IF(N528="sníž. přenesená",J528,0)</f>
        <v>0</v>
      </c>
      <c r="BI528" s="213">
        <f>IF(N528="nulová",J528,0)</f>
        <v>0</v>
      </c>
      <c r="BJ528" s="25" t="s">
        <v>87</v>
      </c>
      <c r="BK528" s="213">
        <f>ROUND(I528*H528,2)</f>
        <v>17906.330000000002</v>
      </c>
      <c r="BL528" s="25" t="s">
        <v>142</v>
      </c>
      <c r="BM528" s="25" t="s">
        <v>959</v>
      </c>
    </row>
    <row r="529" spans="2:65" s="12" customFormat="1">
      <c r="B529" s="217"/>
      <c r="C529" s="218"/>
      <c r="D529" s="214" t="s">
        <v>220</v>
      </c>
      <c r="E529" s="219" t="s">
        <v>24</v>
      </c>
      <c r="F529" s="220" t="s">
        <v>960</v>
      </c>
      <c r="G529" s="218"/>
      <c r="H529" s="221">
        <v>185.17400000000001</v>
      </c>
      <c r="I529" s="222"/>
      <c r="J529" s="218"/>
      <c r="K529" s="218"/>
      <c r="L529" s="223"/>
      <c r="M529" s="224"/>
      <c r="N529" s="225"/>
      <c r="O529" s="225"/>
      <c r="P529" s="225"/>
      <c r="Q529" s="225"/>
      <c r="R529" s="225"/>
      <c r="S529" s="225"/>
      <c r="T529" s="226"/>
      <c r="AT529" s="227" t="s">
        <v>220</v>
      </c>
      <c r="AU529" s="227" t="s">
        <v>87</v>
      </c>
      <c r="AV529" s="12" t="s">
        <v>87</v>
      </c>
      <c r="AW529" s="12" t="s">
        <v>41</v>
      </c>
      <c r="AX529" s="12" t="s">
        <v>83</v>
      </c>
      <c r="AY529" s="227" t="s">
        <v>210</v>
      </c>
    </row>
    <row r="530" spans="2:65" s="1" customFormat="1" ht="25.5" customHeight="1">
      <c r="B530" s="42"/>
      <c r="C530" s="202" t="s">
        <v>961</v>
      </c>
      <c r="D530" s="202" t="s">
        <v>212</v>
      </c>
      <c r="E530" s="203" t="s">
        <v>962</v>
      </c>
      <c r="F530" s="204" t="s">
        <v>963</v>
      </c>
      <c r="G530" s="205" t="s">
        <v>215</v>
      </c>
      <c r="H530" s="206">
        <v>25.373999999999999</v>
      </c>
      <c r="I530" s="207">
        <v>92.6</v>
      </c>
      <c r="J530" s="208">
        <f>ROUND(I530*H530,2)</f>
        <v>2349.63</v>
      </c>
      <c r="K530" s="204" t="s">
        <v>216</v>
      </c>
      <c r="L530" s="62"/>
      <c r="M530" s="209" t="s">
        <v>24</v>
      </c>
      <c r="N530" s="210" t="s">
        <v>50</v>
      </c>
      <c r="O530" s="43"/>
      <c r="P530" s="211">
        <f>O530*H530</f>
        <v>0</v>
      </c>
      <c r="Q530" s="211">
        <v>7.1000000000000002E-4</v>
      </c>
      <c r="R530" s="211">
        <f>Q530*H530</f>
        <v>1.801554E-2</v>
      </c>
      <c r="S530" s="211">
        <v>0</v>
      </c>
      <c r="T530" s="212">
        <f>S530*H530</f>
        <v>0</v>
      </c>
      <c r="AR530" s="25" t="s">
        <v>142</v>
      </c>
      <c r="AT530" s="25" t="s">
        <v>212</v>
      </c>
      <c r="AU530" s="25" t="s">
        <v>87</v>
      </c>
      <c r="AY530" s="25" t="s">
        <v>210</v>
      </c>
      <c r="BE530" s="213">
        <f>IF(N530="základní",J530,0)</f>
        <v>0</v>
      </c>
      <c r="BF530" s="213">
        <f>IF(N530="snížená",J530,0)</f>
        <v>2349.63</v>
      </c>
      <c r="BG530" s="213">
        <f>IF(N530="zákl. přenesená",J530,0)</f>
        <v>0</v>
      </c>
      <c r="BH530" s="213">
        <f>IF(N530="sníž. přenesená",J530,0)</f>
        <v>0</v>
      </c>
      <c r="BI530" s="213">
        <f>IF(N530="nulová",J530,0)</f>
        <v>0</v>
      </c>
      <c r="BJ530" s="25" t="s">
        <v>87</v>
      </c>
      <c r="BK530" s="213">
        <f>ROUND(I530*H530,2)</f>
        <v>2349.63</v>
      </c>
      <c r="BL530" s="25" t="s">
        <v>142</v>
      </c>
      <c r="BM530" s="25" t="s">
        <v>964</v>
      </c>
    </row>
    <row r="531" spans="2:65" s="1" customFormat="1" ht="40.5">
      <c r="B531" s="42"/>
      <c r="C531" s="64"/>
      <c r="D531" s="214" t="s">
        <v>218</v>
      </c>
      <c r="E531" s="64"/>
      <c r="F531" s="215" t="s">
        <v>965</v>
      </c>
      <c r="G531" s="64"/>
      <c r="H531" s="64"/>
      <c r="I531" s="173"/>
      <c r="J531" s="64"/>
      <c r="K531" s="64"/>
      <c r="L531" s="62"/>
      <c r="M531" s="216"/>
      <c r="N531" s="43"/>
      <c r="O531" s="43"/>
      <c r="P531" s="43"/>
      <c r="Q531" s="43"/>
      <c r="R531" s="43"/>
      <c r="S531" s="43"/>
      <c r="T531" s="79"/>
      <c r="AT531" s="25" t="s">
        <v>218</v>
      </c>
      <c r="AU531" s="25" t="s">
        <v>87</v>
      </c>
    </row>
    <row r="532" spans="2:65" s="12" customFormat="1">
      <c r="B532" s="217"/>
      <c r="C532" s="218"/>
      <c r="D532" s="214" t="s">
        <v>220</v>
      </c>
      <c r="E532" s="219" t="s">
        <v>24</v>
      </c>
      <c r="F532" s="220" t="s">
        <v>966</v>
      </c>
      <c r="G532" s="218"/>
      <c r="H532" s="221">
        <v>25.373999999999999</v>
      </c>
      <c r="I532" s="222"/>
      <c r="J532" s="218"/>
      <c r="K532" s="218"/>
      <c r="L532" s="223"/>
      <c r="M532" s="224"/>
      <c r="N532" s="225"/>
      <c r="O532" s="225"/>
      <c r="P532" s="225"/>
      <c r="Q532" s="225"/>
      <c r="R532" s="225"/>
      <c r="S532" s="225"/>
      <c r="T532" s="226"/>
      <c r="AT532" s="227" t="s">
        <v>220</v>
      </c>
      <c r="AU532" s="227" t="s">
        <v>87</v>
      </c>
      <c r="AV532" s="12" t="s">
        <v>87</v>
      </c>
      <c r="AW532" s="12" t="s">
        <v>41</v>
      </c>
      <c r="AX532" s="12" t="s">
        <v>83</v>
      </c>
      <c r="AY532" s="227" t="s">
        <v>210</v>
      </c>
    </row>
    <row r="533" spans="2:65" s="1" customFormat="1" ht="16.5" customHeight="1">
      <c r="B533" s="42"/>
      <c r="C533" s="202" t="s">
        <v>967</v>
      </c>
      <c r="D533" s="202" t="s">
        <v>212</v>
      </c>
      <c r="E533" s="203" t="s">
        <v>968</v>
      </c>
      <c r="F533" s="204" t="s">
        <v>969</v>
      </c>
      <c r="G533" s="205" t="s">
        <v>215</v>
      </c>
      <c r="H533" s="206">
        <v>38.469000000000001</v>
      </c>
      <c r="I533" s="207">
        <v>520</v>
      </c>
      <c r="J533" s="208">
        <f>ROUND(I533*H533,2)</f>
        <v>20003.88</v>
      </c>
      <c r="K533" s="204" t="s">
        <v>24</v>
      </c>
      <c r="L533" s="62"/>
      <c r="M533" s="209" t="s">
        <v>24</v>
      </c>
      <c r="N533" s="210" t="s">
        <v>50</v>
      </c>
      <c r="O533" s="43"/>
      <c r="P533" s="211">
        <f>O533*H533</f>
        <v>0</v>
      </c>
      <c r="Q533" s="211">
        <v>4.4999999999999997E-3</v>
      </c>
      <c r="R533" s="211">
        <f>Q533*H533</f>
        <v>0.1731105</v>
      </c>
      <c r="S533" s="211">
        <v>0</v>
      </c>
      <c r="T533" s="212">
        <f>S533*H533</f>
        <v>0</v>
      </c>
      <c r="AR533" s="25" t="s">
        <v>142</v>
      </c>
      <c r="AT533" s="25" t="s">
        <v>212</v>
      </c>
      <c r="AU533" s="25" t="s">
        <v>87</v>
      </c>
      <c r="AY533" s="25" t="s">
        <v>210</v>
      </c>
      <c r="BE533" s="213">
        <f>IF(N533="základní",J533,0)</f>
        <v>0</v>
      </c>
      <c r="BF533" s="213">
        <f>IF(N533="snížená",J533,0)</f>
        <v>20003.88</v>
      </c>
      <c r="BG533" s="213">
        <f>IF(N533="zákl. přenesená",J533,0)</f>
        <v>0</v>
      </c>
      <c r="BH533" s="213">
        <f>IF(N533="sníž. přenesená",J533,0)</f>
        <v>0</v>
      </c>
      <c r="BI533" s="213">
        <f>IF(N533="nulová",J533,0)</f>
        <v>0</v>
      </c>
      <c r="BJ533" s="25" t="s">
        <v>87</v>
      </c>
      <c r="BK533" s="213">
        <f>ROUND(I533*H533,2)</f>
        <v>20003.88</v>
      </c>
      <c r="BL533" s="25" t="s">
        <v>142</v>
      </c>
      <c r="BM533" s="25" t="s">
        <v>970</v>
      </c>
    </row>
    <row r="534" spans="2:65" s="12" customFormat="1">
      <c r="B534" s="217"/>
      <c r="C534" s="218"/>
      <c r="D534" s="214" t="s">
        <v>220</v>
      </c>
      <c r="E534" s="219" t="s">
        <v>24</v>
      </c>
      <c r="F534" s="220" t="s">
        <v>971</v>
      </c>
      <c r="G534" s="218"/>
      <c r="H534" s="221">
        <v>38.061</v>
      </c>
      <c r="I534" s="222"/>
      <c r="J534" s="218"/>
      <c r="K534" s="218"/>
      <c r="L534" s="223"/>
      <c r="M534" s="224"/>
      <c r="N534" s="225"/>
      <c r="O534" s="225"/>
      <c r="P534" s="225"/>
      <c r="Q534" s="225"/>
      <c r="R534" s="225"/>
      <c r="S534" s="225"/>
      <c r="T534" s="226"/>
      <c r="AT534" s="227" t="s">
        <v>220</v>
      </c>
      <c r="AU534" s="227" t="s">
        <v>87</v>
      </c>
      <c r="AV534" s="12" t="s">
        <v>87</v>
      </c>
      <c r="AW534" s="12" t="s">
        <v>41</v>
      </c>
      <c r="AX534" s="12" t="s">
        <v>78</v>
      </c>
      <c r="AY534" s="227" t="s">
        <v>210</v>
      </c>
    </row>
    <row r="535" spans="2:65" s="12" customFormat="1">
      <c r="B535" s="217"/>
      <c r="C535" s="218"/>
      <c r="D535" s="214" t="s">
        <v>220</v>
      </c>
      <c r="E535" s="219" t="s">
        <v>24</v>
      </c>
      <c r="F535" s="220" t="s">
        <v>972</v>
      </c>
      <c r="G535" s="218"/>
      <c r="H535" s="221">
        <v>0.40799999999999997</v>
      </c>
      <c r="I535" s="222"/>
      <c r="J535" s="218"/>
      <c r="K535" s="218"/>
      <c r="L535" s="223"/>
      <c r="M535" s="224"/>
      <c r="N535" s="225"/>
      <c r="O535" s="225"/>
      <c r="P535" s="225"/>
      <c r="Q535" s="225"/>
      <c r="R535" s="225"/>
      <c r="S535" s="225"/>
      <c r="T535" s="226"/>
      <c r="AT535" s="227" t="s">
        <v>220</v>
      </c>
      <c r="AU535" s="227" t="s">
        <v>87</v>
      </c>
      <c r="AV535" s="12" t="s">
        <v>87</v>
      </c>
      <c r="AW535" s="12" t="s">
        <v>41</v>
      </c>
      <c r="AX535" s="12" t="s">
        <v>78</v>
      </c>
      <c r="AY535" s="227" t="s">
        <v>210</v>
      </c>
    </row>
    <row r="536" spans="2:65" s="13" customFormat="1">
      <c r="B536" s="228"/>
      <c r="C536" s="229"/>
      <c r="D536" s="214" t="s">
        <v>220</v>
      </c>
      <c r="E536" s="230" t="s">
        <v>24</v>
      </c>
      <c r="F536" s="231" t="s">
        <v>235</v>
      </c>
      <c r="G536" s="229"/>
      <c r="H536" s="232">
        <v>38.469000000000001</v>
      </c>
      <c r="I536" s="233"/>
      <c r="J536" s="229"/>
      <c r="K536" s="229"/>
      <c r="L536" s="234"/>
      <c r="M536" s="235"/>
      <c r="N536" s="236"/>
      <c r="O536" s="236"/>
      <c r="P536" s="236"/>
      <c r="Q536" s="236"/>
      <c r="R536" s="236"/>
      <c r="S536" s="236"/>
      <c r="T536" s="237"/>
      <c r="AT536" s="238" t="s">
        <v>220</v>
      </c>
      <c r="AU536" s="238" t="s">
        <v>87</v>
      </c>
      <c r="AV536" s="13" t="s">
        <v>93</v>
      </c>
      <c r="AW536" s="13" t="s">
        <v>41</v>
      </c>
      <c r="AX536" s="13" t="s">
        <v>83</v>
      </c>
      <c r="AY536" s="238" t="s">
        <v>210</v>
      </c>
    </row>
    <row r="537" spans="2:65" s="1" customFormat="1" ht="25.5" customHeight="1">
      <c r="B537" s="42"/>
      <c r="C537" s="202" t="s">
        <v>973</v>
      </c>
      <c r="D537" s="202" t="s">
        <v>212</v>
      </c>
      <c r="E537" s="203" t="s">
        <v>974</v>
      </c>
      <c r="F537" s="204" t="s">
        <v>975</v>
      </c>
      <c r="G537" s="205" t="s">
        <v>215</v>
      </c>
      <c r="H537" s="206">
        <v>25.875</v>
      </c>
      <c r="I537" s="207">
        <v>780</v>
      </c>
      <c r="J537" s="208">
        <f>ROUND(I537*H537,2)</f>
        <v>20182.5</v>
      </c>
      <c r="K537" s="204" t="s">
        <v>24</v>
      </c>
      <c r="L537" s="62"/>
      <c r="M537" s="209" t="s">
        <v>24</v>
      </c>
      <c r="N537" s="210" t="s">
        <v>50</v>
      </c>
      <c r="O537" s="43"/>
      <c r="P537" s="211">
        <f>O537*H537</f>
        <v>0</v>
      </c>
      <c r="Q537" s="211">
        <v>4.4999999999999997E-3</v>
      </c>
      <c r="R537" s="211">
        <f>Q537*H537</f>
        <v>0.11643749999999999</v>
      </c>
      <c r="S537" s="211">
        <v>0</v>
      </c>
      <c r="T537" s="212">
        <f>S537*H537</f>
        <v>0</v>
      </c>
      <c r="AR537" s="25" t="s">
        <v>142</v>
      </c>
      <c r="AT537" s="25" t="s">
        <v>212</v>
      </c>
      <c r="AU537" s="25" t="s">
        <v>87</v>
      </c>
      <c r="AY537" s="25" t="s">
        <v>210</v>
      </c>
      <c r="BE537" s="213">
        <f>IF(N537="základní",J537,0)</f>
        <v>0</v>
      </c>
      <c r="BF537" s="213">
        <f>IF(N537="snížená",J537,0)</f>
        <v>20182.5</v>
      </c>
      <c r="BG537" s="213">
        <f>IF(N537="zákl. přenesená",J537,0)</f>
        <v>0</v>
      </c>
      <c r="BH537" s="213">
        <f>IF(N537="sníž. přenesená",J537,0)</f>
        <v>0</v>
      </c>
      <c r="BI537" s="213">
        <f>IF(N537="nulová",J537,0)</f>
        <v>0</v>
      </c>
      <c r="BJ537" s="25" t="s">
        <v>87</v>
      </c>
      <c r="BK537" s="213">
        <f>ROUND(I537*H537,2)</f>
        <v>20182.5</v>
      </c>
      <c r="BL537" s="25" t="s">
        <v>142</v>
      </c>
      <c r="BM537" s="25" t="s">
        <v>976</v>
      </c>
    </row>
    <row r="538" spans="2:65" s="12" customFormat="1">
      <c r="B538" s="217"/>
      <c r="C538" s="218"/>
      <c r="D538" s="214" t="s">
        <v>220</v>
      </c>
      <c r="E538" s="219" t="s">
        <v>24</v>
      </c>
      <c r="F538" s="220" t="s">
        <v>977</v>
      </c>
      <c r="G538" s="218"/>
      <c r="H538" s="221">
        <v>25.875</v>
      </c>
      <c r="I538" s="222"/>
      <c r="J538" s="218"/>
      <c r="K538" s="218"/>
      <c r="L538" s="223"/>
      <c r="M538" s="224"/>
      <c r="N538" s="225"/>
      <c r="O538" s="225"/>
      <c r="P538" s="225"/>
      <c r="Q538" s="225"/>
      <c r="R538" s="225"/>
      <c r="S538" s="225"/>
      <c r="T538" s="226"/>
      <c r="AT538" s="227" t="s">
        <v>220</v>
      </c>
      <c r="AU538" s="227" t="s">
        <v>87</v>
      </c>
      <c r="AV538" s="12" t="s">
        <v>87</v>
      </c>
      <c r="AW538" s="12" t="s">
        <v>41</v>
      </c>
      <c r="AX538" s="12" t="s">
        <v>83</v>
      </c>
      <c r="AY538" s="227" t="s">
        <v>210</v>
      </c>
    </row>
    <row r="539" spans="2:65" s="1" customFormat="1" ht="38.25" customHeight="1">
      <c r="B539" s="42"/>
      <c r="C539" s="202" t="s">
        <v>978</v>
      </c>
      <c r="D539" s="202" t="s">
        <v>212</v>
      </c>
      <c r="E539" s="203" t="s">
        <v>979</v>
      </c>
      <c r="F539" s="204" t="s">
        <v>980</v>
      </c>
      <c r="G539" s="205" t="s">
        <v>981</v>
      </c>
      <c r="H539" s="270">
        <f>SUM(J514:J537)/100</f>
        <v>782.74319999999989</v>
      </c>
      <c r="I539" s="207">
        <v>3.21</v>
      </c>
      <c r="J539" s="208">
        <f>ROUND(I539*H539,2)</f>
        <v>2512.61</v>
      </c>
      <c r="K539" s="204" t="s">
        <v>216</v>
      </c>
      <c r="L539" s="62"/>
      <c r="M539" s="209" t="s">
        <v>24</v>
      </c>
      <c r="N539" s="210" t="s">
        <v>50</v>
      </c>
      <c r="O539" s="43"/>
      <c r="P539" s="211">
        <f>O539*H539</f>
        <v>0</v>
      </c>
      <c r="Q539" s="211">
        <v>0</v>
      </c>
      <c r="R539" s="211">
        <f>Q539*H539</f>
        <v>0</v>
      </c>
      <c r="S539" s="211">
        <v>0</v>
      </c>
      <c r="T539" s="212">
        <f>S539*H539</f>
        <v>0</v>
      </c>
      <c r="AR539" s="25" t="s">
        <v>142</v>
      </c>
      <c r="AT539" s="25" t="s">
        <v>212</v>
      </c>
      <c r="AU539" s="25" t="s">
        <v>87</v>
      </c>
      <c r="AY539" s="25" t="s">
        <v>210</v>
      </c>
      <c r="BE539" s="213">
        <f>IF(N539="základní",J539,0)</f>
        <v>0</v>
      </c>
      <c r="BF539" s="213">
        <f>IF(N539="snížená",J539,0)</f>
        <v>2512.61</v>
      </c>
      <c r="BG539" s="213">
        <f>IF(N539="zákl. přenesená",J539,0)</f>
        <v>0</v>
      </c>
      <c r="BH539" s="213">
        <f>IF(N539="sníž. přenesená",J539,0)</f>
        <v>0</v>
      </c>
      <c r="BI539" s="213">
        <f>IF(N539="nulová",J539,0)</f>
        <v>0</v>
      </c>
      <c r="BJ539" s="25" t="s">
        <v>87</v>
      </c>
      <c r="BK539" s="213">
        <f>ROUND(I539*H539,2)</f>
        <v>2512.61</v>
      </c>
      <c r="BL539" s="25" t="s">
        <v>142</v>
      </c>
      <c r="BM539" s="25" t="s">
        <v>982</v>
      </c>
    </row>
    <row r="540" spans="2:65" s="1" customFormat="1" ht="121.5">
      <c r="B540" s="42"/>
      <c r="C540" s="64"/>
      <c r="D540" s="214" t="s">
        <v>218</v>
      </c>
      <c r="E540" s="64"/>
      <c r="F540" s="215" t="s">
        <v>983</v>
      </c>
      <c r="G540" s="64"/>
      <c r="H540" s="64"/>
      <c r="I540" s="173"/>
      <c r="J540" s="64"/>
      <c r="K540" s="64"/>
      <c r="L540" s="62"/>
      <c r="M540" s="216"/>
      <c r="N540" s="43"/>
      <c r="O540" s="43"/>
      <c r="P540" s="43"/>
      <c r="Q540" s="43"/>
      <c r="R540" s="43"/>
      <c r="S540" s="43"/>
      <c r="T540" s="79"/>
      <c r="AT540" s="25" t="s">
        <v>218</v>
      </c>
      <c r="AU540" s="25" t="s">
        <v>87</v>
      </c>
    </row>
    <row r="541" spans="2:65" s="11" customFormat="1" ht="29.85" customHeight="1">
      <c r="B541" s="186"/>
      <c r="C541" s="187"/>
      <c r="D541" s="188" t="s">
        <v>77</v>
      </c>
      <c r="E541" s="200" t="s">
        <v>984</v>
      </c>
      <c r="F541" s="200" t="s">
        <v>985</v>
      </c>
      <c r="G541" s="187"/>
      <c r="H541" s="187"/>
      <c r="I541" s="190"/>
      <c r="J541" s="201">
        <f>BK541</f>
        <v>97440.820000000036</v>
      </c>
      <c r="K541" s="187"/>
      <c r="L541" s="192"/>
      <c r="M541" s="193"/>
      <c r="N541" s="194"/>
      <c r="O541" s="194"/>
      <c r="P541" s="195">
        <f>SUM(P542:P594)</f>
        <v>0</v>
      </c>
      <c r="Q541" s="194"/>
      <c r="R541" s="195">
        <f>SUM(R542:R594)</f>
        <v>1.5501013600000002</v>
      </c>
      <c r="S541" s="194"/>
      <c r="T541" s="196">
        <f>SUM(T542:T594)</f>
        <v>0</v>
      </c>
      <c r="AR541" s="197" t="s">
        <v>87</v>
      </c>
      <c r="AT541" s="198" t="s">
        <v>77</v>
      </c>
      <c r="AU541" s="198" t="s">
        <v>83</v>
      </c>
      <c r="AY541" s="197" t="s">
        <v>210</v>
      </c>
      <c r="BK541" s="199">
        <f>SUM(BK542:BK594)</f>
        <v>97440.820000000036</v>
      </c>
    </row>
    <row r="542" spans="2:65" s="1" customFormat="1" ht="25.5" customHeight="1">
      <c r="B542" s="42"/>
      <c r="C542" s="202" t="s">
        <v>986</v>
      </c>
      <c r="D542" s="202" t="s">
        <v>212</v>
      </c>
      <c r="E542" s="203" t="s">
        <v>987</v>
      </c>
      <c r="F542" s="204" t="s">
        <v>988</v>
      </c>
      <c r="G542" s="205" t="s">
        <v>215</v>
      </c>
      <c r="H542" s="206">
        <v>151.61000000000001</v>
      </c>
      <c r="I542" s="207">
        <v>28.3</v>
      </c>
      <c r="J542" s="208">
        <f>ROUND(I542*H542,2)</f>
        <v>4290.5600000000004</v>
      </c>
      <c r="K542" s="204" t="s">
        <v>216</v>
      </c>
      <c r="L542" s="62"/>
      <c r="M542" s="209" t="s">
        <v>24</v>
      </c>
      <c r="N542" s="210" t="s">
        <v>50</v>
      </c>
      <c r="O542" s="43"/>
      <c r="P542" s="211">
        <f>O542*H542</f>
        <v>0</v>
      </c>
      <c r="Q542" s="211">
        <v>0</v>
      </c>
      <c r="R542" s="211">
        <f>Q542*H542</f>
        <v>0</v>
      </c>
      <c r="S542" s="211">
        <v>0</v>
      </c>
      <c r="T542" s="212">
        <f>S542*H542</f>
        <v>0</v>
      </c>
      <c r="AR542" s="25" t="s">
        <v>142</v>
      </c>
      <c r="AT542" s="25" t="s">
        <v>212</v>
      </c>
      <c r="AU542" s="25" t="s">
        <v>87</v>
      </c>
      <c r="AY542" s="25" t="s">
        <v>210</v>
      </c>
      <c r="BE542" s="213">
        <f>IF(N542="základní",J542,0)</f>
        <v>0</v>
      </c>
      <c r="BF542" s="213">
        <f>IF(N542="snížená",J542,0)</f>
        <v>4290.5600000000004</v>
      </c>
      <c r="BG542" s="213">
        <f>IF(N542="zákl. přenesená",J542,0)</f>
        <v>0</v>
      </c>
      <c r="BH542" s="213">
        <f>IF(N542="sníž. přenesená",J542,0)</f>
        <v>0</v>
      </c>
      <c r="BI542" s="213">
        <f>IF(N542="nulová",J542,0)</f>
        <v>0</v>
      </c>
      <c r="BJ542" s="25" t="s">
        <v>87</v>
      </c>
      <c r="BK542" s="213">
        <f>ROUND(I542*H542,2)</f>
        <v>4290.5600000000004</v>
      </c>
      <c r="BL542" s="25" t="s">
        <v>142</v>
      </c>
      <c r="BM542" s="25" t="s">
        <v>989</v>
      </c>
    </row>
    <row r="543" spans="2:65" s="12" customFormat="1">
      <c r="B543" s="217"/>
      <c r="C543" s="218"/>
      <c r="D543" s="214" t="s">
        <v>220</v>
      </c>
      <c r="E543" s="219" t="s">
        <v>24</v>
      </c>
      <c r="F543" s="220" t="s">
        <v>990</v>
      </c>
      <c r="G543" s="218"/>
      <c r="H543" s="221">
        <v>151.61000000000001</v>
      </c>
      <c r="I543" s="222"/>
      <c r="J543" s="218"/>
      <c r="K543" s="218"/>
      <c r="L543" s="223"/>
      <c r="M543" s="224"/>
      <c r="N543" s="225"/>
      <c r="O543" s="225"/>
      <c r="P543" s="225"/>
      <c r="Q543" s="225"/>
      <c r="R543" s="225"/>
      <c r="S543" s="225"/>
      <c r="T543" s="226"/>
      <c r="AT543" s="227" t="s">
        <v>220</v>
      </c>
      <c r="AU543" s="227" t="s">
        <v>87</v>
      </c>
      <c r="AV543" s="12" t="s">
        <v>87</v>
      </c>
      <c r="AW543" s="12" t="s">
        <v>41</v>
      </c>
      <c r="AX543" s="12" t="s">
        <v>83</v>
      </c>
      <c r="AY543" s="227" t="s">
        <v>210</v>
      </c>
    </row>
    <row r="544" spans="2:65" s="1" customFormat="1" ht="16.5" customHeight="1">
      <c r="B544" s="42"/>
      <c r="C544" s="239" t="s">
        <v>991</v>
      </c>
      <c r="D544" s="239" t="s">
        <v>358</v>
      </c>
      <c r="E544" s="240" t="s">
        <v>992</v>
      </c>
      <c r="F544" s="241" t="s">
        <v>993</v>
      </c>
      <c r="G544" s="242" t="s">
        <v>215</v>
      </c>
      <c r="H544" s="243">
        <v>163.739</v>
      </c>
      <c r="I544" s="244">
        <v>154</v>
      </c>
      <c r="J544" s="245">
        <f>ROUND(I544*H544,2)</f>
        <v>25215.81</v>
      </c>
      <c r="K544" s="241" t="s">
        <v>216</v>
      </c>
      <c r="L544" s="246"/>
      <c r="M544" s="247" t="s">
        <v>24</v>
      </c>
      <c r="N544" s="248" t="s">
        <v>50</v>
      </c>
      <c r="O544" s="43"/>
      <c r="P544" s="211">
        <f>O544*H544</f>
        <v>0</v>
      </c>
      <c r="Q544" s="211">
        <v>1.32E-3</v>
      </c>
      <c r="R544" s="211">
        <f>Q544*H544</f>
        <v>0.21613547999999999</v>
      </c>
      <c r="S544" s="211">
        <v>0</v>
      </c>
      <c r="T544" s="212">
        <f>S544*H544</f>
        <v>0</v>
      </c>
      <c r="AR544" s="25" t="s">
        <v>397</v>
      </c>
      <c r="AT544" s="25" t="s">
        <v>358</v>
      </c>
      <c r="AU544" s="25" t="s">
        <v>87</v>
      </c>
      <c r="AY544" s="25" t="s">
        <v>210</v>
      </c>
      <c r="BE544" s="213">
        <f>IF(N544="základní",J544,0)</f>
        <v>0</v>
      </c>
      <c r="BF544" s="213">
        <f>IF(N544="snížená",J544,0)</f>
        <v>25215.81</v>
      </c>
      <c r="BG544" s="213">
        <f>IF(N544="zákl. přenesená",J544,0)</f>
        <v>0</v>
      </c>
      <c r="BH544" s="213">
        <f>IF(N544="sníž. přenesená",J544,0)</f>
        <v>0</v>
      </c>
      <c r="BI544" s="213">
        <f>IF(N544="nulová",J544,0)</f>
        <v>0</v>
      </c>
      <c r="BJ544" s="25" t="s">
        <v>87</v>
      </c>
      <c r="BK544" s="213">
        <f>ROUND(I544*H544,2)</f>
        <v>25215.81</v>
      </c>
      <c r="BL544" s="25" t="s">
        <v>142</v>
      </c>
      <c r="BM544" s="25" t="s">
        <v>994</v>
      </c>
    </row>
    <row r="545" spans="2:65" s="12" customFormat="1">
      <c r="B545" s="217"/>
      <c r="C545" s="218"/>
      <c r="D545" s="214" t="s">
        <v>220</v>
      </c>
      <c r="E545" s="219" t="s">
        <v>24</v>
      </c>
      <c r="F545" s="220" t="s">
        <v>995</v>
      </c>
      <c r="G545" s="218"/>
      <c r="H545" s="221">
        <v>163.739</v>
      </c>
      <c r="I545" s="222"/>
      <c r="J545" s="218"/>
      <c r="K545" s="218"/>
      <c r="L545" s="223"/>
      <c r="M545" s="224"/>
      <c r="N545" s="225"/>
      <c r="O545" s="225"/>
      <c r="P545" s="225"/>
      <c r="Q545" s="225"/>
      <c r="R545" s="225"/>
      <c r="S545" s="225"/>
      <c r="T545" s="226"/>
      <c r="AT545" s="227" t="s">
        <v>220</v>
      </c>
      <c r="AU545" s="227" t="s">
        <v>87</v>
      </c>
      <c r="AV545" s="12" t="s">
        <v>87</v>
      </c>
      <c r="AW545" s="12" t="s">
        <v>41</v>
      </c>
      <c r="AX545" s="12" t="s">
        <v>83</v>
      </c>
      <c r="AY545" s="227" t="s">
        <v>210</v>
      </c>
    </row>
    <row r="546" spans="2:65" s="1" customFormat="1" ht="25.5" customHeight="1">
      <c r="B546" s="42"/>
      <c r="C546" s="202" t="s">
        <v>996</v>
      </c>
      <c r="D546" s="202" t="s">
        <v>212</v>
      </c>
      <c r="E546" s="203" t="s">
        <v>997</v>
      </c>
      <c r="F546" s="204" t="s">
        <v>998</v>
      </c>
      <c r="G546" s="205" t="s">
        <v>215</v>
      </c>
      <c r="H546" s="206">
        <v>309.26</v>
      </c>
      <c r="I546" s="207">
        <v>18.899999999999999</v>
      </c>
      <c r="J546" s="208">
        <f>ROUND(I546*H546,2)</f>
        <v>5845.01</v>
      </c>
      <c r="K546" s="204" t="s">
        <v>216</v>
      </c>
      <c r="L546" s="62"/>
      <c r="M546" s="209" t="s">
        <v>24</v>
      </c>
      <c r="N546" s="210" t="s">
        <v>50</v>
      </c>
      <c r="O546" s="43"/>
      <c r="P546" s="211">
        <f>O546*H546</f>
        <v>0</v>
      </c>
      <c r="Q546" s="211">
        <v>0</v>
      </c>
      <c r="R546" s="211">
        <f>Q546*H546</f>
        <v>0</v>
      </c>
      <c r="S546" s="211">
        <v>0</v>
      </c>
      <c r="T546" s="212">
        <f>S546*H546</f>
        <v>0</v>
      </c>
      <c r="AR546" s="25" t="s">
        <v>142</v>
      </c>
      <c r="AT546" s="25" t="s">
        <v>212</v>
      </c>
      <c r="AU546" s="25" t="s">
        <v>87</v>
      </c>
      <c r="AY546" s="25" t="s">
        <v>210</v>
      </c>
      <c r="BE546" s="213">
        <f>IF(N546="základní",J546,0)</f>
        <v>0</v>
      </c>
      <c r="BF546" s="213">
        <f>IF(N546="snížená",J546,0)</f>
        <v>5845.01</v>
      </c>
      <c r="BG546" s="213">
        <f>IF(N546="zákl. přenesená",J546,0)</f>
        <v>0</v>
      </c>
      <c r="BH546" s="213">
        <f>IF(N546="sníž. přenesená",J546,0)</f>
        <v>0</v>
      </c>
      <c r="BI546" s="213">
        <f>IF(N546="nulová",J546,0)</f>
        <v>0</v>
      </c>
      <c r="BJ546" s="25" t="s">
        <v>87</v>
      </c>
      <c r="BK546" s="213">
        <f>ROUND(I546*H546,2)</f>
        <v>5845.01</v>
      </c>
      <c r="BL546" s="25" t="s">
        <v>142</v>
      </c>
      <c r="BM546" s="25" t="s">
        <v>999</v>
      </c>
    </row>
    <row r="547" spans="2:65" s="1" customFormat="1" ht="40.5">
      <c r="B547" s="42"/>
      <c r="C547" s="64"/>
      <c r="D547" s="214" t="s">
        <v>218</v>
      </c>
      <c r="E547" s="64"/>
      <c r="F547" s="215" t="s">
        <v>1000</v>
      </c>
      <c r="G547" s="64"/>
      <c r="H547" s="64"/>
      <c r="I547" s="173"/>
      <c r="J547" s="64"/>
      <c r="K547" s="64"/>
      <c r="L547" s="62"/>
      <c r="M547" s="216"/>
      <c r="N547" s="43"/>
      <c r="O547" s="43"/>
      <c r="P547" s="43"/>
      <c r="Q547" s="43"/>
      <c r="R547" s="43"/>
      <c r="S547" s="43"/>
      <c r="T547" s="79"/>
      <c r="AT547" s="25" t="s">
        <v>218</v>
      </c>
      <c r="AU547" s="25" t="s">
        <v>87</v>
      </c>
    </row>
    <row r="548" spans="2:65" s="12" customFormat="1">
      <c r="B548" s="217"/>
      <c r="C548" s="218"/>
      <c r="D548" s="214" t="s">
        <v>220</v>
      </c>
      <c r="E548" s="219" t="s">
        <v>24</v>
      </c>
      <c r="F548" s="220" t="s">
        <v>1001</v>
      </c>
      <c r="G548" s="218"/>
      <c r="H548" s="221">
        <v>153.01</v>
      </c>
      <c r="I548" s="222"/>
      <c r="J548" s="218"/>
      <c r="K548" s="218"/>
      <c r="L548" s="223"/>
      <c r="M548" s="224"/>
      <c r="N548" s="225"/>
      <c r="O548" s="225"/>
      <c r="P548" s="225"/>
      <c r="Q548" s="225"/>
      <c r="R548" s="225"/>
      <c r="S548" s="225"/>
      <c r="T548" s="226"/>
      <c r="AT548" s="227" t="s">
        <v>220</v>
      </c>
      <c r="AU548" s="227" t="s">
        <v>87</v>
      </c>
      <c r="AV548" s="12" t="s">
        <v>87</v>
      </c>
      <c r="AW548" s="12" t="s">
        <v>41</v>
      </c>
      <c r="AX548" s="12" t="s">
        <v>78</v>
      </c>
      <c r="AY548" s="227" t="s">
        <v>210</v>
      </c>
    </row>
    <row r="549" spans="2:65" s="12" customFormat="1">
      <c r="B549" s="217"/>
      <c r="C549" s="218"/>
      <c r="D549" s="214" t="s">
        <v>220</v>
      </c>
      <c r="E549" s="219" t="s">
        <v>24</v>
      </c>
      <c r="F549" s="220" t="s">
        <v>1002</v>
      </c>
      <c r="G549" s="218"/>
      <c r="H549" s="221">
        <v>151.61000000000001</v>
      </c>
      <c r="I549" s="222"/>
      <c r="J549" s="218"/>
      <c r="K549" s="218"/>
      <c r="L549" s="223"/>
      <c r="M549" s="224"/>
      <c r="N549" s="225"/>
      <c r="O549" s="225"/>
      <c r="P549" s="225"/>
      <c r="Q549" s="225"/>
      <c r="R549" s="225"/>
      <c r="S549" s="225"/>
      <c r="T549" s="226"/>
      <c r="AT549" s="227" t="s">
        <v>220</v>
      </c>
      <c r="AU549" s="227" t="s">
        <v>87</v>
      </c>
      <c r="AV549" s="12" t="s">
        <v>87</v>
      </c>
      <c r="AW549" s="12" t="s">
        <v>41</v>
      </c>
      <c r="AX549" s="12" t="s">
        <v>78</v>
      </c>
      <c r="AY549" s="227" t="s">
        <v>210</v>
      </c>
    </row>
    <row r="550" spans="2:65" s="12" customFormat="1">
      <c r="B550" s="217"/>
      <c r="C550" s="218"/>
      <c r="D550" s="214" t="s">
        <v>220</v>
      </c>
      <c r="E550" s="219" t="s">
        <v>24</v>
      </c>
      <c r="F550" s="220" t="s">
        <v>1003</v>
      </c>
      <c r="G550" s="218"/>
      <c r="H550" s="221">
        <v>4.6399999999999997</v>
      </c>
      <c r="I550" s="222"/>
      <c r="J550" s="218"/>
      <c r="K550" s="218"/>
      <c r="L550" s="223"/>
      <c r="M550" s="224"/>
      <c r="N550" s="225"/>
      <c r="O550" s="225"/>
      <c r="P550" s="225"/>
      <c r="Q550" s="225"/>
      <c r="R550" s="225"/>
      <c r="S550" s="225"/>
      <c r="T550" s="226"/>
      <c r="AT550" s="227" t="s">
        <v>220</v>
      </c>
      <c r="AU550" s="227" t="s">
        <v>87</v>
      </c>
      <c r="AV550" s="12" t="s">
        <v>87</v>
      </c>
      <c r="AW550" s="12" t="s">
        <v>41</v>
      </c>
      <c r="AX550" s="12" t="s">
        <v>78</v>
      </c>
      <c r="AY550" s="227" t="s">
        <v>210</v>
      </c>
    </row>
    <row r="551" spans="2:65" s="13" customFormat="1">
      <c r="B551" s="228"/>
      <c r="C551" s="229"/>
      <c r="D551" s="214" t="s">
        <v>220</v>
      </c>
      <c r="E551" s="230" t="s">
        <v>24</v>
      </c>
      <c r="F551" s="231" t="s">
        <v>235</v>
      </c>
      <c r="G551" s="229"/>
      <c r="H551" s="232">
        <v>309.26</v>
      </c>
      <c r="I551" s="233"/>
      <c r="J551" s="229"/>
      <c r="K551" s="229"/>
      <c r="L551" s="234"/>
      <c r="M551" s="235"/>
      <c r="N551" s="236"/>
      <c r="O551" s="236"/>
      <c r="P551" s="236"/>
      <c r="Q551" s="236"/>
      <c r="R551" s="236"/>
      <c r="S551" s="236"/>
      <c r="T551" s="237"/>
      <c r="AT551" s="238" t="s">
        <v>220</v>
      </c>
      <c r="AU551" s="238" t="s">
        <v>87</v>
      </c>
      <c r="AV551" s="13" t="s">
        <v>93</v>
      </c>
      <c r="AW551" s="13" t="s">
        <v>41</v>
      </c>
      <c r="AX551" s="13" t="s">
        <v>83</v>
      </c>
      <c r="AY551" s="238" t="s">
        <v>210</v>
      </c>
    </row>
    <row r="552" spans="2:65" s="1" customFormat="1" ht="16.5" customHeight="1">
      <c r="B552" s="42"/>
      <c r="C552" s="239" t="s">
        <v>1004</v>
      </c>
      <c r="D552" s="239" t="s">
        <v>358</v>
      </c>
      <c r="E552" s="240" t="s">
        <v>1005</v>
      </c>
      <c r="F552" s="241" t="s">
        <v>1006</v>
      </c>
      <c r="G552" s="242" t="s">
        <v>215</v>
      </c>
      <c r="H552" s="243">
        <v>168.31100000000001</v>
      </c>
      <c r="I552" s="244">
        <v>122</v>
      </c>
      <c r="J552" s="245">
        <f>ROUND(I552*H552,2)</f>
        <v>20533.939999999999</v>
      </c>
      <c r="K552" s="241" t="s">
        <v>24</v>
      </c>
      <c r="L552" s="246"/>
      <c r="M552" s="247" t="s">
        <v>24</v>
      </c>
      <c r="N552" s="248" t="s">
        <v>50</v>
      </c>
      <c r="O552" s="43"/>
      <c r="P552" s="211">
        <f>O552*H552</f>
        <v>0</v>
      </c>
      <c r="Q552" s="211">
        <v>2.5000000000000001E-3</v>
      </c>
      <c r="R552" s="211">
        <f>Q552*H552</f>
        <v>0.42077750000000003</v>
      </c>
      <c r="S552" s="211">
        <v>0</v>
      </c>
      <c r="T552" s="212">
        <f>S552*H552</f>
        <v>0</v>
      </c>
      <c r="AR552" s="25" t="s">
        <v>397</v>
      </c>
      <c r="AT552" s="25" t="s">
        <v>358</v>
      </c>
      <c r="AU552" s="25" t="s">
        <v>87</v>
      </c>
      <c r="AY552" s="25" t="s">
        <v>210</v>
      </c>
      <c r="BE552" s="213">
        <f>IF(N552="základní",J552,0)</f>
        <v>0</v>
      </c>
      <c r="BF552" s="213">
        <f>IF(N552="snížená",J552,0)</f>
        <v>20533.939999999999</v>
      </c>
      <c r="BG552" s="213">
        <f>IF(N552="zákl. přenesená",J552,0)</f>
        <v>0</v>
      </c>
      <c r="BH552" s="213">
        <f>IF(N552="sníž. přenesená",J552,0)</f>
        <v>0</v>
      </c>
      <c r="BI552" s="213">
        <f>IF(N552="nulová",J552,0)</f>
        <v>0</v>
      </c>
      <c r="BJ552" s="25" t="s">
        <v>87</v>
      </c>
      <c r="BK552" s="213">
        <f>ROUND(I552*H552,2)</f>
        <v>20533.939999999999</v>
      </c>
      <c r="BL552" s="25" t="s">
        <v>142</v>
      </c>
      <c r="BM552" s="25" t="s">
        <v>1007</v>
      </c>
    </row>
    <row r="553" spans="2:65" s="1" customFormat="1" ht="27">
      <c r="B553" s="42"/>
      <c r="C553" s="64"/>
      <c r="D553" s="214" t="s">
        <v>362</v>
      </c>
      <c r="E553" s="64"/>
      <c r="F553" s="215" t="s">
        <v>1008</v>
      </c>
      <c r="G553" s="64"/>
      <c r="H553" s="64"/>
      <c r="I553" s="173"/>
      <c r="J553" s="64"/>
      <c r="K553" s="64"/>
      <c r="L553" s="62"/>
      <c r="M553" s="216"/>
      <c r="N553" s="43"/>
      <c r="O553" s="43"/>
      <c r="P553" s="43"/>
      <c r="Q553" s="43"/>
      <c r="R553" s="43"/>
      <c r="S553" s="43"/>
      <c r="T553" s="79"/>
      <c r="AT553" s="25" t="s">
        <v>362</v>
      </c>
      <c r="AU553" s="25" t="s">
        <v>87</v>
      </c>
    </row>
    <row r="554" spans="2:65" s="12" customFormat="1">
      <c r="B554" s="217"/>
      <c r="C554" s="218"/>
      <c r="D554" s="214" t="s">
        <v>220</v>
      </c>
      <c r="E554" s="219" t="s">
        <v>24</v>
      </c>
      <c r="F554" s="220" t="s">
        <v>1009</v>
      </c>
      <c r="G554" s="218"/>
      <c r="H554" s="221">
        <v>168.31100000000001</v>
      </c>
      <c r="I554" s="222"/>
      <c r="J554" s="218"/>
      <c r="K554" s="218"/>
      <c r="L554" s="223"/>
      <c r="M554" s="224"/>
      <c r="N554" s="225"/>
      <c r="O554" s="225"/>
      <c r="P554" s="225"/>
      <c r="Q554" s="225"/>
      <c r="R554" s="225"/>
      <c r="S554" s="225"/>
      <c r="T554" s="226"/>
      <c r="AT554" s="227" t="s">
        <v>220</v>
      </c>
      <c r="AU554" s="227" t="s">
        <v>87</v>
      </c>
      <c r="AV554" s="12" t="s">
        <v>87</v>
      </c>
      <c r="AW554" s="12" t="s">
        <v>41</v>
      </c>
      <c r="AX554" s="12" t="s">
        <v>83</v>
      </c>
      <c r="AY554" s="227" t="s">
        <v>210</v>
      </c>
    </row>
    <row r="555" spans="2:65" s="1" customFormat="1" ht="25.5" customHeight="1">
      <c r="B555" s="42"/>
      <c r="C555" s="239" t="s">
        <v>1010</v>
      </c>
      <c r="D555" s="239" t="s">
        <v>358</v>
      </c>
      <c r="E555" s="240" t="s">
        <v>1011</v>
      </c>
      <c r="F555" s="241" t="s">
        <v>1012</v>
      </c>
      <c r="G555" s="242" t="s">
        <v>215</v>
      </c>
      <c r="H555" s="243">
        <v>5.1040000000000001</v>
      </c>
      <c r="I555" s="244">
        <v>44.3</v>
      </c>
      <c r="J555" s="245">
        <f>ROUND(I555*H555,2)</f>
        <v>226.11</v>
      </c>
      <c r="K555" s="241" t="s">
        <v>216</v>
      </c>
      <c r="L555" s="246"/>
      <c r="M555" s="247" t="s">
        <v>24</v>
      </c>
      <c r="N555" s="248" t="s">
        <v>50</v>
      </c>
      <c r="O555" s="43"/>
      <c r="P555" s="211">
        <f>O555*H555</f>
        <v>0</v>
      </c>
      <c r="Q555" s="211">
        <v>7.5000000000000002E-4</v>
      </c>
      <c r="R555" s="211">
        <f>Q555*H555</f>
        <v>3.8280000000000002E-3</v>
      </c>
      <c r="S555" s="211">
        <v>0</v>
      </c>
      <c r="T555" s="212">
        <f>S555*H555</f>
        <v>0</v>
      </c>
      <c r="AR555" s="25" t="s">
        <v>397</v>
      </c>
      <c r="AT555" s="25" t="s">
        <v>358</v>
      </c>
      <c r="AU555" s="25" t="s">
        <v>87</v>
      </c>
      <c r="AY555" s="25" t="s">
        <v>210</v>
      </c>
      <c r="BE555" s="213">
        <f>IF(N555="základní",J555,0)</f>
        <v>0</v>
      </c>
      <c r="BF555" s="213">
        <f>IF(N555="snížená",J555,0)</f>
        <v>226.11</v>
      </c>
      <c r="BG555" s="213">
        <f>IF(N555="zákl. přenesená",J555,0)</f>
        <v>0</v>
      </c>
      <c r="BH555" s="213">
        <f>IF(N555="sníž. přenesená",J555,0)</f>
        <v>0</v>
      </c>
      <c r="BI555" s="213">
        <f>IF(N555="nulová",J555,0)</f>
        <v>0</v>
      </c>
      <c r="BJ555" s="25" t="s">
        <v>87</v>
      </c>
      <c r="BK555" s="213">
        <f>ROUND(I555*H555,2)</f>
        <v>226.11</v>
      </c>
      <c r="BL555" s="25" t="s">
        <v>142</v>
      </c>
      <c r="BM555" s="25" t="s">
        <v>1013</v>
      </c>
    </row>
    <row r="556" spans="2:65" s="1" customFormat="1" ht="27">
      <c r="B556" s="42"/>
      <c r="C556" s="64"/>
      <c r="D556" s="214" t="s">
        <v>362</v>
      </c>
      <c r="E556" s="64"/>
      <c r="F556" s="215" t="s">
        <v>1008</v>
      </c>
      <c r="G556" s="64"/>
      <c r="H556" s="64"/>
      <c r="I556" s="173"/>
      <c r="J556" s="64"/>
      <c r="K556" s="64"/>
      <c r="L556" s="62"/>
      <c r="M556" s="216"/>
      <c r="N556" s="43"/>
      <c r="O556" s="43"/>
      <c r="P556" s="43"/>
      <c r="Q556" s="43"/>
      <c r="R556" s="43"/>
      <c r="S556" s="43"/>
      <c r="T556" s="79"/>
      <c r="AT556" s="25" t="s">
        <v>362</v>
      </c>
      <c r="AU556" s="25" t="s">
        <v>87</v>
      </c>
    </row>
    <row r="557" spans="2:65" s="12" customFormat="1">
      <c r="B557" s="217"/>
      <c r="C557" s="218"/>
      <c r="D557" s="214" t="s">
        <v>220</v>
      </c>
      <c r="E557" s="219" t="s">
        <v>24</v>
      </c>
      <c r="F557" s="220" t="s">
        <v>1014</v>
      </c>
      <c r="G557" s="218"/>
      <c r="H557" s="221">
        <v>5.1040000000000001</v>
      </c>
      <c r="I557" s="222"/>
      <c r="J557" s="218"/>
      <c r="K557" s="218"/>
      <c r="L557" s="223"/>
      <c r="M557" s="224"/>
      <c r="N557" s="225"/>
      <c r="O557" s="225"/>
      <c r="P557" s="225"/>
      <c r="Q557" s="225"/>
      <c r="R557" s="225"/>
      <c r="S557" s="225"/>
      <c r="T557" s="226"/>
      <c r="AT557" s="227" t="s">
        <v>220</v>
      </c>
      <c r="AU557" s="227" t="s">
        <v>87</v>
      </c>
      <c r="AV557" s="12" t="s">
        <v>87</v>
      </c>
      <c r="AW557" s="12" t="s">
        <v>41</v>
      </c>
      <c r="AX557" s="12" t="s">
        <v>83</v>
      </c>
      <c r="AY557" s="227" t="s">
        <v>210</v>
      </c>
    </row>
    <row r="558" spans="2:65" s="1" customFormat="1" ht="16.5" customHeight="1">
      <c r="B558" s="42"/>
      <c r="C558" s="239" t="s">
        <v>1015</v>
      </c>
      <c r="D558" s="239" t="s">
        <v>358</v>
      </c>
      <c r="E558" s="240" t="s">
        <v>1016</v>
      </c>
      <c r="F558" s="241" t="s">
        <v>1017</v>
      </c>
      <c r="G558" s="242" t="s">
        <v>215</v>
      </c>
      <c r="H558" s="243">
        <v>161.667</v>
      </c>
      <c r="I558" s="244">
        <v>56</v>
      </c>
      <c r="J558" s="245">
        <f>ROUND(I558*H558,2)</f>
        <v>9053.35</v>
      </c>
      <c r="K558" s="241" t="s">
        <v>24</v>
      </c>
      <c r="L558" s="246"/>
      <c r="M558" s="247" t="s">
        <v>24</v>
      </c>
      <c r="N558" s="248" t="s">
        <v>50</v>
      </c>
      <c r="O558" s="43"/>
      <c r="P558" s="211">
        <f>O558*H558</f>
        <v>0</v>
      </c>
      <c r="Q558" s="211">
        <v>2.5000000000000001E-3</v>
      </c>
      <c r="R558" s="211">
        <f>Q558*H558</f>
        <v>0.40416750000000001</v>
      </c>
      <c r="S558" s="211">
        <v>0</v>
      </c>
      <c r="T558" s="212">
        <f>S558*H558</f>
        <v>0</v>
      </c>
      <c r="AR558" s="25" t="s">
        <v>397</v>
      </c>
      <c r="AT558" s="25" t="s">
        <v>358</v>
      </c>
      <c r="AU558" s="25" t="s">
        <v>87</v>
      </c>
      <c r="AY558" s="25" t="s">
        <v>210</v>
      </c>
      <c r="BE558" s="213">
        <f>IF(N558="základní",J558,0)</f>
        <v>0</v>
      </c>
      <c r="BF558" s="213">
        <f>IF(N558="snížená",J558,0)</f>
        <v>9053.35</v>
      </c>
      <c r="BG558" s="213">
        <f>IF(N558="zákl. přenesená",J558,0)</f>
        <v>0</v>
      </c>
      <c r="BH558" s="213">
        <f>IF(N558="sníž. přenesená",J558,0)</f>
        <v>0</v>
      </c>
      <c r="BI558" s="213">
        <f>IF(N558="nulová",J558,0)</f>
        <v>0</v>
      </c>
      <c r="BJ558" s="25" t="s">
        <v>87</v>
      </c>
      <c r="BK558" s="213">
        <f>ROUND(I558*H558,2)</f>
        <v>9053.35</v>
      </c>
      <c r="BL558" s="25" t="s">
        <v>142</v>
      </c>
      <c r="BM558" s="25" t="s">
        <v>1018</v>
      </c>
    </row>
    <row r="559" spans="2:65" s="12" customFormat="1">
      <c r="B559" s="217"/>
      <c r="C559" s="218"/>
      <c r="D559" s="214" t="s">
        <v>220</v>
      </c>
      <c r="E559" s="219" t="s">
        <v>24</v>
      </c>
      <c r="F559" s="220" t="s">
        <v>1019</v>
      </c>
      <c r="G559" s="218"/>
      <c r="H559" s="221">
        <v>161.667</v>
      </c>
      <c r="I559" s="222"/>
      <c r="J559" s="218"/>
      <c r="K559" s="218"/>
      <c r="L559" s="223"/>
      <c r="M559" s="224"/>
      <c r="N559" s="225"/>
      <c r="O559" s="225"/>
      <c r="P559" s="225"/>
      <c r="Q559" s="225"/>
      <c r="R559" s="225"/>
      <c r="S559" s="225"/>
      <c r="T559" s="226"/>
      <c r="AT559" s="227" t="s">
        <v>220</v>
      </c>
      <c r="AU559" s="227" t="s">
        <v>87</v>
      </c>
      <c r="AV559" s="12" t="s">
        <v>87</v>
      </c>
      <c r="AW559" s="12" t="s">
        <v>41</v>
      </c>
      <c r="AX559" s="12" t="s">
        <v>83</v>
      </c>
      <c r="AY559" s="227" t="s">
        <v>210</v>
      </c>
    </row>
    <row r="560" spans="2:65" s="1" customFormat="1" ht="16.5" customHeight="1">
      <c r="B560" s="42"/>
      <c r="C560" s="202" t="s">
        <v>1020</v>
      </c>
      <c r="D560" s="202" t="s">
        <v>212</v>
      </c>
      <c r="E560" s="203" t="s">
        <v>1021</v>
      </c>
      <c r="F560" s="204" t="s">
        <v>1022</v>
      </c>
      <c r="G560" s="205" t="s">
        <v>295</v>
      </c>
      <c r="H560" s="206">
        <v>213.4</v>
      </c>
      <c r="I560" s="207">
        <v>14.1</v>
      </c>
      <c r="J560" s="208">
        <f>ROUND(I560*H560,2)</f>
        <v>3008.94</v>
      </c>
      <c r="K560" s="204" t="s">
        <v>216</v>
      </c>
      <c r="L560" s="62"/>
      <c r="M560" s="209" t="s">
        <v>24</v>
      </c>
      <c r="N560" s="210" t="s">
        <v>50</v>
      </c>
      <c r="O560" s="43"/>
      <c r="P560" s="211">
        <f>O560*H560</f>
        <v>0</v>
      </c>
      <c r="Q560" s="211">
        <v>0</v>
      </c>
      <c r="R560" s="211">
        <f>Q560*H560</f>
        <v>0</v>
      </c>
      <c r="S560" s="211">
        <v>0</v>
      </c>
      <c r="T560" s="212">
        <f>S560*H560</f>
        <v>0</v>
      </c>
      <c r="AR560" s="25" t="s">
        <v>142</v>
      </c>
      <c r="AT560" s="25" t="s">
        <v>212</v>
      </c>
      <c r="AU560" s="25" t="s">
        <v>87</v>
      </c>
      <c r="AY560" s="25" t="s">
        <v>210</v>
      </c>
      <c r="BE560" s="213">
        <f>IF(N560="základní",J560,0)</f>
        <v>0</v>
      </c>
      <c r="BF560" s="213">
        <f>IF(N560="snížená",J560,0)</f>
        <v>3008.94</v>
      </c>
      <c r="BG560" s="213">
        <f>IF(N560="zákl. přenesená",J560,0)</f>
        <v>0</v>
      </c>
      <c r="BH560" s="213">
        <f>IF(N560="sníž. přenesená",J560,0)</f>
        <v>0</v>
      </c>
      <c r="BI560" s="213">
        <f>IF(N560="nulová",J560,0)</f>
        <v>0</v>
      </c>
      <c r="BJ560" s="25" t="s">
        <v>87</v>
      </c>
      <c r="BK560" s="213">
        <f>ROUND(I560*H560,2)</f>
        <v>3008.94</v>
      </c>
      <c r="BL560" s="25" t="s">
        <v>142</v>
      </c>
      <c r="BM560" s="25" t="s">
        <v>1023</v>
      </c>
    </row>
    <row r="561" spans="2:65" s="1" customFormat="1" ht="40.5">
      <c r="B561" s="42"/>
      <c r="C561" s="64"/>
      <c r="D561" s="214" t="s">
        <v>218</v>
      </c>
      <c r="E561" s="64"/>
      <c r="F561" s="215" t="s">
        <v>1000</v>
      </c>
      <c r="G561" s="64"/>
      <c r="H561" s="64"/>
      <c r="I561" s="173"/>
      <c r="J561" s="64"/>
      <c r="K561" s="64"/>
      <c r="L561" s="62"/>
      <c r="M561" s="216"/>
      <c r="N561" s="43"/>
      <c r="O561" s="43"/>
      <c r="P561" s="43"/>
      <c r="Q561" s="43"/>
      <c r="R561" s="43"/>
      <c r="S561" s="43"/>
      <c r="T561" s="79"/>
      <c r="AT561" s="25" t="s">
        <v>218</v>
      </c>
      <c r="AU561" s="25" t="s">
        <v>87</v>
      </c>
    </row>
    <row r="562" spans="2:65" s="12" customFormat="1" ht="27">
      <c r="B562" s="217"/>
      <c r="C562" s="218"/>
      <c r="D562" s="214" t="s">
        <v>220</v>
      </c>
      <c r="E562" s="219" t="s">
        <v>24</v>
      </c>
      <c r="F562" s="220" t="s">
        <v>1024</v>
      </c>
      <c r="G562" s="218"/>
      <c r="H562" s="221">
        <v>134.18</v>
      </c>
      <c r="I562" s="222"/>
      <c r="J562" s="218"/>
      <c r="K562" s="218"/>
      <c r="L562" s="223"/>
      <c r="M562" s="224"/>
      <c r="N562" s="225"/>
      <c r="O562" s="225"/>
      <c r="P562" s="225"/>
      <c r="Q562" s="225"/>
      <c r="R562" s="225"/>
      <c r="S562" s="225"/>
      <c r="T562" s="226"/>
      <c r="AT562" s="227" t="s">
        <v>220</v>
      </c>
      <c r="AU562" s="227" t="s">
        <v>87</v>
      </c>
      <c r="AV562" s="12" t="s">
        <v>87</v>
      </c>
      <c r="AW562" s="12" t="s">
        <v>41</v>
      </c>
      <c r="AX562" s="12" t="s">
        <v>78</v>
      </c>
      <c r="AY562" s="227" t="s">
        <v>210</v>
      </c>
    </row>
    <row r="563" spans="2:65" s="12" customFormat="1" ht="27">
      <c r="B563" s="217"/>
      <c r="C563" s="218"/>
      <c r="D563" s="214" t="s">
        <v>220</v>
      </c>
      <c r="E563" s="219" t="s">
        <v>24</v>
      </c>
      <c r="F563" s="220" t="s">
        <v>1025</v>
      </c>
      <c r="G563" s="218"/>
      <c r="H563" s="221">
        <v>79.22</v>
      </c>
      <c r="I563" s="222"/>
      <c r="J563" s="218"/>
      <c r="K563" s="218"/>
      <c r="L563" s="223"/>
      <c r="M563" s="224"/>
      <c r="N563" s="225"/>
      <c r="O563" s="225"/>
      <c r="P563" s="225"/>
      <c r="Q563" s="225"/>
      <c r="R563" s="225"/>
      <c r="S563" s="225"/>
      <c r="T563" s="226"/>
      <c r="AT563" s="227" t="s">
        <v>220</v>
      </c>
      <c r="AU563" s="227" t="s">
        <v>87</v>
      </c>
      <c r="AV563" s="12" t="s">
        <v>87</v>
      </c>
      <c r="AW563" s="12" t="s">
        <v>41</v>
      </c>
      <c r="AX563" s="12" t="s">
        <v>78</v>
      </c>
      <c r="AY563" s="227" t="s">
        <v>210</v>
      </c>
    </row>
    <row r="564" spans="2:65" s="13" customFormat="1">
      <c r="B564" s="228"/>
      <c r="C564" s="229"/>
      <c r="D564" s="214" t="s">
        <v>220</v>
      </c>
      <c r="E564" s="230" t="s">
        <v>24</v>
      </c>
      <c r="F564" s="231" t="s">
        <v>235</v>
      </c>
      <c r="G564" s="229"/>
      <c r="H564" s="232">
        <v>213.4</v>
      </c>
      <c r="I564" s="233"/>
      <c r="J564" s="229"/>
      <c r="K564" s="229"/>
      <c r="L564" s="234"/>
      <c r="M564" s="235"/>
      <c r="N564" s="236"/>
      <c r="O564" s="236"/>
      <c r="P564" s="236"/>
      <c r="Q564" s="236"/>
      <c r="R564" s="236"/>
      <c r="S564" s="236"/>
      <c r="T564" s="237"/>
      <c r="AT564" s="238" t="s">
        <v>220</v>
      </c>
      <c r="AU564" s="238" t="s">
        <v>87</v>
      </c>
      <c r="AV564" s="13" t="s">
        <v>93</v>
      </c>
      <c r="AW564" s="13" t="s">
        <v>41</v>
      </c>
      <c r="AX564" s="13" t="s">
        <v>83</v>
      </c>
      <c r="AY564" s="238" t="s">
        <v>210</v>
      </c>
    </row>
    <row r="565" spans="2:65" s="1" customFormat="1" ht="16.5" customHeight="1">
      <c r="B565" s="42"/>
      <c r="C565" s="239" t="s">
        <v>1026</v>
      </c>
      <c r="D565" s="239" t="s">
        <v>358</v>
      </c>
      <c r="E565" s="240" t="s">
        <v>1027</v>
      </c>
      <c r="F565" s="241" t="s">
        <v>1028</v>
      </c>
      <c r="G565" s="242" t="s">
        <v>295</v>
      </c>
      <c r="H565" s="243">
        <v>234.74</v>
      </c>
      <c r="I565" s="244">
        <v>12.1</v>
      </c>
      <c r="J565" s="245">
        <f>ROUND(I565*H565,2)</f>
        <v>2840.35</v>
      </c>
      <c r="K565" s="241" t="s">
        <v>216</v>
      </c>
      <c r="L565" s="246"/>
      <c r="M565" s="247" t="s">
        <v>24</v>
      </c>
      <c r="N565" s="248" t="s">
        <v>50</v>
      </c>
      <c r="O565" s="43"/>
      <c r="P565" s="211">
        <f>O565*H565</f>
        <v>0</v>
      </c>
      <c r="Q565" s="211">
        <v>2.0000000000000002E-5</v>
      </c>
      <c r="R565" s="211">
        <f>Q565*H565</f>
        <v>4.6948000000000007E-3</v>
      </c>
      <c r="S565" s="211">
        <v>0</v>
      </c>
      <c r="T565" s="212">
        <f>S565*H565</f>
        <v>0</v>
      </c>
      <c r="AR565" s="25" t="s">
        <v>397</v>
      </c>
      <c r="AT565" s="25" t="s">
        <v>358</v>
      </c>
      <c r="AU565" s="25" t="s">
        <v>87</v>
      </c>
      <c r="AY565" s="25" t="s">
        <v>210</v>
      </c>
      <c r="BE565" s="213">
        <f>IF(N565="základní",J565,0)</f>
        <v>0</v>
      </c>
      <c r="BF565" s="213">
        <f>IF(N565="snížená",J565,0)</f>
        <v>2840.35</v>
      </c>
      <c r="BG565" s="213">
        <f>IF(N565="zákl. přenesená",J565,0)</f>
        <v>0</v>
      </c>
      <c r="BH565" s="213">
        <f>IF(N565="sníž. přenesená",J565,0)</f>
        <v>0</v>
      </c>
      <c r="BI565" s="213">
        <f>IF(N565="nulová",J565,0)</f>
        <v>0</v>
      </c>
      <c r="BJ565" s="25" t="s">
        <v>87</v>
      </c>
      <c r="BK565" s="213">
        <f>ROUND(I565*H565,2)</f>
        <v>2840.35</v>
      </c>
      <c r="BL565" s="25" t="s">
        <v>142</v>
      </c>
      <c r="BM565" s="25" t="s">
        <v>1029</v>
      </c>
    </row>
    <row r="566" spans="2:65" s="12" customFormat="1">
      <c r="B566" s="217"/>
      <c r="C566" s="218"/>
      <c r="D566" s="214" t="s">
        <v>220</v>
      </c>
      <c r="E566" s="219" t="s">
        <v>24</v>
      </c>
      <c r="F566" s="220" t="s">
        <v>1030</v>
      </c>
      <c r="G566" s="218"/>
      <c r="H566" s="221">
        <v>234.74</v>
      </c>
      <c r="I566" s="222"/>
      <c r="J566" s="218"/>
      <c r="K566" s="218"/>
      <c r="L566" s="223"/>
      <c r="M566" s="224"/>
      <c r="N566" s="225"/>
      <c r="O566" s="225"/>
      <c r="P566" s="225"/>
      <c r="Q566" s="225"/>
      <c r="R566" s="225"/>
      <c r="S566" s="225"/>
      <c r="T566" s="226"/>
      <c r="AT566" s="227" t="s">
        <v>220</v>
      </c>
      <c r="AU566" s="227" t="s">
        <v>87</v>
      </c>
      <c r="AV566" s="12" t="s">
        <v>87</v>
      </c>
      <c r="AW566" s="12" t="s">
        <v>41</v>
      </c>
      <c r="AX566" s="12" t="s">
        <v>83</v>
      </c>
      <c r="AY566" s="227" t="s">
        <v>210</v>
      </c>
    </row>
    <row r="567" spans="2:65" s="1" customFormat="1" ht="25.5" customHeight="1">
      <c r="B567" s="42"/>
      <c r="C567" s="202" t="s">
        <v>1031</v>
      </c>
      <c r="D567" s="202" t="s">
        <v>212</v>
      </c>
      <c r="E567" s="203" t="s">
        <v>1032</v>
      </c>
      <c r="F567" s="204" t="s">
        <v>1033</v>
      </c>
      <c r="G567" s="205" t="s">
        <v>215</v>
      </c>
      <c r="H567" s="206">
        <v>51.087000000000003</v>
      </c>
      <c r="I567" s="207">
        <v>155</v>
      </c>
      <c r="J567" s="208">
        <f>ROUND(I567*H567,2)</f>
        <v>7918.49</v>
      </c>
      <c r="K567" s="204" t="s">
        <v>216</v>
      </c>
      <c r="L567" s="62"/>
      <c r="M567" s="209" t="s">
        <v>24</v>
      </c>
      <c r="N567" s="210" t="s">
        <v>50</v>
      </c>
      <c r="O567" s="43"/>
      <c r="P567" s="211">
        <f>O567*H567</f>
        <v>0</v>
      </c>
      <c r="Q567" s="211">
        <v>6.0000000000000001E-3</v>
      </c>
      <c r="R567" s="211">
        <f>Q567*H567</f>
        <v>0.30652200000000002</v>
      </c>
      <c r="S567" s="211">
        <v>0</v>
      </c>
      <c r="T567" s="212">
        <f>S567*H567</f>
        <v>0</v>
      </c>
      <c r="AR567" s="25" t="s">
        <v>142</v>
      </c>
      <c r="AT567" s="25" t="s">
        <v>212</v>
      </c>
      <c r="AU567" s="25" t="s">
        <v>87</v>
      </c>
      <c r="AY567" s="25" t="s">
        <v>210</v>
      </c>
      <c r="BE567" s="213">
        <f>IF(N567="základní",J567,0)</f>
        <v>0</v>
      </c>
      <c r="BF567" s="213">
        <f>IF(N567="snížená",J567,0)</f>
        <v>7918.49</v>
      </c>
      <c r="BG567" s="213">
        <f>IF(N567="zákl. přenesená",J567,0)</f>
        <v>0</v>
      </c>
      <c r="BH567" s="213">
        <f>IF(N567="sníž. přenesená",J567,0)</f>
        <v>0</v>
      </c>
      <c r="BI567" s="213">
        <f>IF(N567="nulová",J567,0)</f>
        <v>0</v>
      </c>
      <c r="BJ567" s="25" t="s">
        <v>87</v>
      </c>
      <c r="BK567" s="213">
        <f>ROUND(I567*H567,2)</f>
        <v>7918.49</v>
      </c>
      <c r="BL567" s="25" t="s">
        <v>142</v>
      </c>
      <c r="BM567" s="25" t="s">
        <v>1034</v>
      </c>
    </row>
    <row r="568" spans="2:65" s="1" customFormat="1" ht="81">
      <c r="B568" s="42"/>
      <c r="C568" s="64"/>
      <c r="D568" s="214" t="s">
        <v>218</v>
      </c>
      <c r="E568" s="64"/>
      <c r="F568" s="215" t="s">
        <v>1035</v>
      </c>
      <c r="G568" s="64"/>
      <c r="H568" s="64"/>
      <c r="I568" s="173"/>
      <c r="J568" s="64"/>
      <c r="K568" s="64"/>
      <c r="L568" s="62"/>
      <c r="M568" s="216"/>
      <c r="N568" s="43"/>
      <c r="O568" s="43"/>
      <c r="P568" s="43"/>
      <c r="Q568" s="43"/>
      <c r="R568" s="43"/>
      <c r="S568" s="43"/>
      <c r="T568" s="79"/>
      <c r="AT568" s="25" t="s">
        <v>218</v>
      </c>
      <c r="AU568" s="25" t="s">
        <v>87</v>
      </c>
    </row>
    <row r="569" spans="2:65" s="12" customFormat="1">
      <c r="B569" s="217"/>
      <c r="C569" s="218"/>
      <c r="D569" s="214" t="s">
        <v>220</v>
      </c>
      <c r="E569" s="219" t="s">
        <v>24</v>
      </c>
      <c r="F569" s="220" t="s">
        <v>1036</v>
      </c>
      <c r="G569" s="218"/>
      <c r="H569" s="221">
        <v>25.212</v>
      </c>
      <c r="I569" s="222"/>
      <c r="J569" s="218"/>
      <c r="K569" s="218"/>
      <c r="L569" s="223"/>
      <c r="M569" s="224"/>
      <c r="N569" s="225"/>
      <c r="O569" s="225"/>
      <c r="P569" s="225"/>
      <c r="Q569" s="225"/>
      <c r="R569" s="225"/>
      <c r="S569" s="225"/>
      <c r="T569" s="226"/>
      <c r="AT569" s="227" t="s">
        <v>220</v>
      </c>
      <c r="AU569" s="227" t="s">
        <v>87</v>
      </c>
      <c r="AV569" s="12" t="s">
        <v>87</v>
      </c>
      <c r="AW569" s="12" t="s">
        <v>41</v>
      </c>
      <c r="AX569" s="12" t="s">
        <v>78</v>
      </c>
      <c r="AY569" s="227" t="s">
        <v>210</v>
      </c>
    </row>
    <row r="570" spans="2:65" s="12" customFormat="1">
      <c r="B570" s="217"/>
      <c r="C570" s="218"/>
      <c r="D570" s="214" t="s">
        <v>220</v>
      </c>
      <c r="E570" s="219" t="s">
        <v>24</v>
      </c>
      <c r="F570" s="220" t="s">
        <v>1037</v>
      </c>
      <c r="G570" s="218"/>
      <c r="H570" s="221">
        <v>12.653</v>
      </c>
      <c r="I570" s="222"/>
      <c r="J570" s="218"/>
      <c r="K570" s="218"/>
      <c r="L570" s="223"/>
      <c r="M570" s="224"/>
      <c r="N570" s="225"/>
      <c r="O570" s="225"/>
      <c r="P570" s="225"/>
      <c r="Q570" s="225"/>
      <c r="R570" s="225"/>
      <c r="S570" s="225"/>
      <c r="T570" s="226"/>
      <c r="AT570" s="227" t="s">
        <v>220</v>
      </c>
      <c r="AU570" s="227" t="s">
        <v>87</v>
      </c>
      <c r="AV570" s="12" t="s">
        <v>87</v>
      </c>
      <c r="AW570" s="12" t="s">
        <v>41</v>
      </c>
      <c r="AX570" s="12" t="s">
        <v>78</v>
      </c>
      <c r="AY570" s="227" t="s">
        <v>210</v>
      </c>
    </row>
    <row r="571" spans="2:65" s="12" customFormat="1">
      <c r="B571" s="217"/>
      <c r="C571" s="218"/>
      <c r="D571" s="214" t="s">
        <v>220</v>
      </c>
      <c r="E571" s="219" t="s">
        <v>24</v>
      </c>
      <c r="F571" s="220" t="s">
        <v>1038</v>
      </c>
      <c r="G571" s="218"/>
      <c r="H571" s="221">
        <v>13.222</v>
      </c>
      <c r="I571" s="222"/>
      <c r="J571" s="218"/>
      <c r="K571" s="218"/>
      <c r="L571" s="223"/>
      <c r="M571" s="224"/>
      <c r="N571" s="225"/>
      <c r="O571" s="225"/>
      <c r="P571" s="225"/>
      <c r="Q571" s="225"/>
      <c r="R571" s="225"/>
      <c r="S571" s="225"/>
      <c r="T571" s="226"/>
      <c r="AT571" s="227" t="s">
        <v>220</v>
      </c>
      <c r="AU571" s="227" t="s">
        <v>87</v>
      </c>
      <c r="AV571" s="12" t="s">
        <v>87</v>
      </c>
      <c r="AW571" s="12" t="s">
        <v>41</v>
      </c>
      <c r="AX571" s="12" t="s">
        <v>78</v>
      </c>
      <c r="AY571" s="227" t="s">
        <v>210</v>
      </c>
    </row>
    <row r="572" spans="2:65" s="13" customFormat="1">
      <c r="B572" s="228"/>
      <c r="C572" s="229"/>
      <c r="D572" s="214" t="s">
        <v>220</v>
      </c>
      <c r="E572" s="230" t="s">
        <v>24</v>
      </c>
      <c r="F572" s="231" t="s">
        <v>235</v>
      </c>
      <c r="G572" s="229"/>
      <c r="H572" s="232">
        <v>51.087000000000003</v>
      </c>
      <c r="I572" s="233"/>
      <c r="J572" s="229"/>
      <c r="K572" s="229"/>
      <c r="L572" s="234"/>
      <c r="M572" s="235"/>
      <c r="N572" s="236"/>
      <c r="O572" s="236"/>
      <c r="P572" s="236"/>
      <c r="Q572" s="236"/>
      <c r="R572" s="236"/>
      <c r="S572" s="236"/>
      <c r="T572" s="237"/>
      <c r="AT572" s="238" t="s">
        <v>220</v>
      </c>
      <c r="AU572" s="238" t="s">
        <v>87</v>
      </c>
      <c r="AV572" s="13" t="s">
        <v>93</v>
      </c>
      <c r="AW572" s="13" t="s">
        <v>41</v>
      </c>
      <c r="AX572" s="13" t="s">
        <v>83</v>
      </c>
      <c r="AY572" s="238" t="s">
        <v>210</v>
      </c>
    </row>
    <row r="573" spans="2:65" s="1" customFormat="1" ht="25.5" customHeight="1">
      <c r="B573" s="42"/>
      <c r="C573" s="239" t="s">
        <v>1039</v>
      </c>
      <c r="D573" s="239" t="s">
        <v>358</v>
      </c>
      <c r="E573" s="240" t="s">
        <v>1040</v>
      </c>
      <c r="F573" s="241" t="s">
        <v>1041</v>
      </c>
      <c r="G573" s="242" t="s">
        <v>215</v>
      </c>
      <c r="H573" s="243">
        <v>27.733000000000001</v>
      </c>
      <c r="I573" s="244">
        <v>276</v>
      </c>
      <c r="J573" s="245">
        <f>ROUND(I573*H573,2)</f>
        <v>7654.31</v>
      </c>
      <c r="K573" s="241" t="s">
        <v>216</v>
      </c>
      <c r="L573" s="246"/>
      <c r="M573" s="247" t="s">
        <v>24</v>
      </c>
      <c r="N573" s="248" t="s">
        <v>50</v>
      </c>
      <c r="O573" s="43"/>
      <c r="P573" s="211">
        <f>O573*H573</f>
        <v>0</v>
      </c>
      <c r="Q573" s="211">
        <v>4.1999999999999997E-3</v>
      </c>
      <c r="R573" s="211">
        <f>Q573*H573</f>
        <v>0.1164786</v>
      </c>
      <c r="S573" s="211">
        <v>0</v>
      </c>
      <c r="T573" s="212">
        <f>S573*H573</f>
        <v>0</v>
      </c>
      <c r="AR573" s="25" t="s">
        <v>397</v>
      </c>
      <c r="AT573" s="25" t="s">
        <v>358</v>
      </c>
      <c r="AU573" s="25" t="s">
        <v>87</v>
      </c>
      <c r="AY573" s="25" t="s">
        <v>210</v>
      </c>
      <c r="BE573" s="213">
        <f>IF(N573="základní",J573,0)</f>
        <v>0</v>
      </c>
      <c r="BF573" s="213">
        <f>IF(N573="snížená",J573,0)</f>
        <v>7654.31</v>
      </c>
      <c r="BG573" s="213">
        <f>IF(N573="zákl. přenesená",J573,0)</f>
        <v>0</v>
      </c>
      <c r="BH573" s="213">
        <f>IF(N573="sníž. přenesená",J573,0)</f>
        <v>0</v>
      </c>
      <c r="BI573" s="213">
        <f>IF(N573="nulová",J573,0)</f>
        <v>0</v>
      </c>
      <c r="BJ573" s="25" t="s">
        <v>87</v>
      </c>
      <c r="BK573" s="213">
        <f>ROUND(I573*H573,2)</f>
        <v>7654.31</v>
      </c>
      <c r="BL573" s="25" t="s">
        <v>142</v>
      </c>
      <c r="BM573" s="25" t="s">
        <v>1042</v>
      </c>
    </row>
    <row r="574" spans="2:65" s="1" customFormat="1" ht="27">
      <c r="B574" s="42"/>
      <c r="C574" s="64"/>
      <c r="D574" s="214" t="s">
        <v>362</v>
      </c>
      <c r="E574" s="64"/>
      <c r="F574" s="215" t="s">
        <v>1043</v>
      </c>
      <c r="G574" s="64"/>
      <c r="H574" s="64"/>
      <c r="I574" s="173"/>
      <c r="J574" s="64"/>
      <c r="K574" s="64"/>
      <c r="L574" s="62"/>
      <c r="M574" s="216"/>
      <c r="N574" s="43"/>
      <c r="O574" s="43"/>
      <c r="P574" s="43"/>
      <c r="Q574" s="43"/>
      <c r="R574" s="43"/>
      <c r="S574" s="43"/>
      <c r="T574" s="79"/>
      <c r="AT574" s="25" t="s">
        <v>362</v>
      </c>
      <c r="AU574" s="25" t="s">
        <v>87</v>
      </c>
    </row>
    <row r="575" spans="2:65" s="12" customFormat="1">
      <c r="B575" s="217"/>
      <c r="C575" s="218"/>
      <c r="D575" s="214" t="s">
        <v>220</v>
      </c>
      <c r="E575" s="219" t="s">
        <v>24</v>
      </c>
      <c r="F575" s="220" t="s">
        <v>1044</v>
      </c>
      <c r="G575" s="218"/>
      <c r="H575" s="221">
        <v>27.733000000000001</v>
      </c>
      <c r="I575" s="222"/>
      <c r="J575" s="218"/>
      <c r="K575" s="218"/>
      <c r="L575" s="223"/>
      <c r="M575" s="224"/>
      <c r="N575" s="225"/>
      <c r="O575" s="225"/>
      <c r="P575" s="225"/>
      <c r="Q575" s="225"/>
      <c r="R575" s="225"/>
      <c r="S575" s="225"/>
      <c r="T575" s="226"/>
      <c r="AT575" s="227" t="s">
        <v>220</v>
      </c>
      <c r="AU575" s="227" t="s">
        <v>87</v>
      </c>
      <c r="AV575" s="12" t="s">
        <v>87</v>
      </c>
      <c r="AW575" s="12" t="s">
        <v>41</v>
      </c>
      <c r="AX575" s="12" t="s">
        <v>83</v>
      </c>
      <c r="AY575" s="227" t="s">
        <v>210</v>
      </c>
    </row>
    <row r="576" spans="2:65" s="1" customFormat="1" ht="25.5" customHeight="1">
      <c r="B576" s="42"/>
      <c r="C576" s="239" t="s">
        <v>1045</v>
      </c>
      <c r="D576" s="239" t="s">
        <v>358</v>
      </c>
      <c r="E576" s="240" t="s">
        <v>1046</v>
      </c>
      <c r="F576" s="241" t="s">
        <v>1047</v>
      </c>
      <c r="G576" s="242" t="s">
        <v>215</v>
      </c>
      <c r="H576" s="243">
        <v>14.544</v>
      </c>
      <c r="I576" s="244">
        <v>184</v>
      </c>
      <c r="J576" s="245">
        <f>ROUND(I576*H576,2)</f>
        <v>2676.1</v>
      </c>
      <c r="K576" s="241" t="s">
        <v>216</v>
      </c>
      <c r="L576" s="246"/>
      <c r="M576" s="247" t="s">
        <v>24</v>
      </c>
      <c r="N576" s="248" t="s">
        <v>50</v>
      </c>
      <c r="O576" s="43"/>
      <c r="P576" s="211">
        <f>O576*H576</f>
        <v>0</v>
      </c>
      <c r="Q576" s="211">
        <v>2.8E-3</v>
      </c>
      <c r="R576" s="211">
        <f>Q576*H576</f>
        <v>4.0723200000000001E-2</v>
      </c>
      <c r="S576" s="211">
        <v>0</v>
      </c>
      <c r="T576" s="212">
        <f>S576*H576</f>
        <v>0</v>
      </c>
      <c r="AR576" s="25" t="s">
        <v>397</v>
      </c>
      <c r="AT576" s="25" t="s">
        <v>358</v>
      </c>
      <c r="AU576" s="25" t="s">
        <v>87</v>
      </c>
      <c r="AY576" s="25" t="s">
        <v>210</v>
      </c>
      <c r="BE576" s="213">
        <f>IF(N576="základní",J576,0)</f>
        <v>0</v>
      </c>
      <c r="BF576" s="213">
        <f>IF(N576="snížená",J576,0)</f>
        <v>2676.1</v>
      </c>
      <c r="BG576" s="213">
        <f>IF(N576="zákl. přenesená",J576,0)</f>
        <v>0</v>
      </c>
      <c r="BH576" s="213">
        <f>IF(N576="sníž. přenesená",J576,0)</f>
        <v>0</v>
      </c>
      <c r="BI576" s="213">
        <f>IF(N576="nulová",J576,0)</f>
        <v>0</v>
      </c>
      <c r="BJ576" s="25" t="s">
        <v>87</v>
      </c>
      <c r="BK576" s="213">
        <f>ROUND(I576*H576,2)</f>
        <v>2676.1</v>
      </c>
      <c r="BL576" s="25" t="s">
        <v>142</v>
      </c>
      <c r="BM576" s="25" t="s">
        <v>1048</v>
      </c>
    </row>
    <row r="577" spans="2:65" s="1" customFormat="1" ht="27">
      <c r="B577" s="42"/>
      <c r="C577" s="64"/>
      <c r="D577" s="214" t="s">
        <v>362</v>
      </c>
      <c r="E577" s="64"/>
      <c r="F577" s="215" t="s">
        <v>1043</v>
      </c>
      <c r="G577" s="64"/>
      <c r="H577" s="64"/>
      <c r="I577" s="173"/>
      <c r="J577" s="64"/>
      <c r="K577" s="64"/>
      <c r="L577" s="62"/>
      <c r="M577" s="216"/>
      <c r="N577" s="43"/>
      <c r="O577" s="43"/>
      <c r="P577" s="43"/>
      <c r="Q577" s="43"/>
      <c r="R577" s="43"/>
      <c r="S577" s="43"/>
      <c r="T577" s="79"/>
      <c r="AT577" s="25" t="s">
        <v>362</v>
      </c>
      <c r="AU577" s="25" t="s">
        <v>87</v>
      </c>
    </row>
    <row r="578" spans="2:65" s="12" customFormat="1">
      <c r="B578" s="217"/>
      <c r="C578" s="218"/>
      <c r="D578" s="214" t="s">
        <v>220</v>
      </c>
      <c r="E578" s="219" t="s">
        <v>24</v>
      </c>
      <c r="F578" s="220" t="s">
        <v>1049</v>
      </c>
      <c r="G578" s="218"/>
      <c r="H578" s="221">
        <v>14.544</v>
      </c>
      <c r="I578" s="222"/>
      <c r="J578" s="218"/>
      <c r="K578" s="218"/>
      <c r="L578" s="223"/>
      <c r="M578" s="224"/>
      <c r="N578" s="225"/>
      <c r="O578" s="225"/>
      <c r="P578" s="225"/>
      <c r="Q578" s="225"/>
      <c r="R578" s="225"/>
      <c r="S578" s="225"/>
      <c r="T578" s="226"/>
      <c r="AT578" s="227" t="s">
        <v>220</v>
      </c>
      <c r="AU578" s="227" t="s">
        <v>87</v>
      </c>
      <c r="AV578" s="12" t="s">
        <v>87</v>
      </c>
      <c r="AW578" s="12" t="s">
        <v>41</v>
      </c>
      <c r="AX578" s="12" t="s">
        <v>83</v>
      </c>
      <c r="AY578" s="227" t="s">
        <v>210</v>
      </c>
    </row>
    <row r="579" spans="2:65" s="1" customFormat="1" ht="38.25" customHeight="1">
      <c r="B579" s="42"/>
      <c r="C579" s="239" t="s">
        <v>1050</v>
      </c>
      <c r="D579" s="239" t="s">
        <v>358</v>
      </c>
      <c r="E579" s="240" t="s">
        <v>1051</v>
      </c>
      <c r="F579" s="241" t="s">
        <v>1052</v>
      </c>
      <c r="G579" s="242" t="s">
        <v>215</v>
      </c>
      <c r="H579" s="243">
        <v>13.917999999999999</v>
      </c>
      <c r="I579" s="244">
        <v>99</v>
      </c>
      <c r="J579" s="245">
        <f>ROUND(I579*H579,2)</f>
        <v>1377.88</v>
      </c>
      <c r="K579" s="241" t="s">
        <v>264</v>
      </c>
      <c r="L579" s="246"/>
      <c r="M579" s="247" t="s">
        <v>24</v>
      </c>
      <c r="N579" s="248" t="s">
        <v>50</v>
      </c>
      <c r="O579" s="43"/>
      <c r="P579" s="211">
        <f>O579*H579</f>
        <v>0</v>
      </c>
      <c r="Q579" s="211">
        <v>1.0499999999999999E-3</v>
      </c>
      <c r="R579" s="211">
        <f>Q579*H579</f>
        <v>1.4613899999999999E-2</v>
      </c>
      <c r="S579" s="211">
        <v>0</v>
      </c>
      <c r="T579" s="212">
        <f>S579*H579</f>
        <v>0</v>
      </c>
      <c r="AR579" s="25" t="s">
        <v>397</v>
      </c>
      <c r="AT579" s="25" t="s">
        <v>358</v>
      </c>
      <c r="AU579" s="25" t="s">
        <v>87</v>
      </c>
      <c r="AY579" s="25" t="s">
        <v>210</v>
      </c>
      <c r="BE579" s="213">
        <f>IF(N579="základní",J579,0)</f>
        <v>0</v>
      </c>
      <c r="BF579" s="213">
        <f>IF(N579="snížená",J579,0)</f>
        <v>1377.88</v>
      </c>
      <c r="BG579" s="213">
        <f>IF(N579="zákl. přenesená",J579,0)</f>
        <v>0</v>
      </c>
      <c r="BH579" s="213">
        <f>IF(N579="sníž. přenesená",J579,0)</f>
        <v>0</v>
      </c>
      <c r="BI579" s="213">
        <f>IF(N579="nulová",J579,0)</f>
        <v>0</v>
      </c>
      <c r="BJ579" s="25" t="s">
        <v>87</v>
      </c>
      <c r="BK579" s="213">
        <f>ROUND(I579*H579,2)</f>
        <v>1377.88</v>
      </c>
      <c r="BL579" s="25" t="s">
        <v>142</v>
      </c>
      <c r="BM579" s="25" t="s">
        <v>1053</v>
      </c>
    </row>
    <row r="580" spans="2:65" s="1" customFormat="1" ht="27">
      <c r="B580" s="42"/>
      <c r="C580" s="64"/>
      <c r="D580" s="214" t="s">
        <v>362</v>
      </c>
      <c r="E580" s="64"/>
      <c r="F580" s="215" t="s">
        <v>1043</v>
      </c>
      <c r="G580" s="64"/>
      <c r="H580" s="64"/>
      <c r="I580" s="173"/>
      <c r="J580" s="64"/>
      <c r="K580" s="64"/>
      <c r="L580" s="62"/>
      <c r="M580" s="216"/>
      <c r="N580" s="43"/>
      <c r="O580" s="43"/>
      <c r="P580" s="43"/>
      <c r="Q580" s="43"/>
      <c r="R580" s="43"/>
      <c r="S580" s="43"/>
      <c r="T580" s="79"/>
      <c r="AT580" s="25" t="s">
        <v>362</v>
      </c>
      <c r="AU580" s="25" t="s">
        <v>87</v>
      </c>
    </row>
    <row r="581" spans="2:65" s="12" customFormat="1">
      <c r="B581" s="217"/>
      <c r="C581" s="218"/>
      <c r="D581" s="214" t="s">
        <v>220</v>
      </c>
      <c r="E581" s="219" t="s">
        <v>24</v>
      </c>
      <c r="F581" s="220" t="s">
        <v>1054</v>
      </c>
      <c r="G581" s="218"/>
      <c r="H581" s="221">
        <v>13.917999999999999</v>
      </c>
      <c r="I581" s="222"/>
      <c r="J581" s="218"/>
      <c r="K581" s="218"/>
      <c r="L581" s="223"/>
      <c r="M581" s="224"/>
      <c r="N581" s="225"/>
      <c r="O581" s="225"/>
      <c r="P581" s="225"/>
      <c r="Q581" s="225"/>
      <c r="R581" s="225"/>
      <c r="S581" s="225"/>
      <c r="T581" s="226"/>
      <c r="AT581" s="227" t="s">
        <v>220</v>
      </c>
      <c r="AU581" s="227" t="s">
        <v>87</v>
      </c>
      <c r="AV581" s="12" t="s">
        <v>87</v>
      </c>
      <c r="AW581" s="12" t="s">
        <v>41</v>
      </c>
      <c r="AX581" s="12" t="s">
        <v>83</v>
      </c>
      <c r="AY581" s="227" t="s">
        <v>210</v>
      </c>
    </row>
    <row r="582" spans="2:65" s="1" customFormat="1" ht="25.5" customHeight="1">
      <c r="B582" s="42"/>
      <c r="C582" s="202" t="s">
        <v>1055</v>
      </c>
      <c r="D582" s="202" t="s">
        <v>212</v>
      </c>
      <c r="E582" s="203" t="s">
        <v>1056</v>
      </c>
      <c r="F582" s="204" t="s">
        <v>1057</v>
      </c>
      <c r="G582" s="205" t="s">
        <v>215</v>
      </c>
      <c r="H582" s="206">
        <v>0.72</v>
      </c>
      <c r="I582" s="207">
        <v>201</v>
      </c>
      <c r="J582" s="208">
        <f>ROUND(I582*H582,2)</f>
        <v>144.72</v>
      </c>
      <c r="K582" s="204" t="s">
        <v>24</v>
      </c>
      <c r="L582" s="62"/>
      <c r="M582" s="209" t="s">
        <v>24</v>
      </c>
      <c r="N582" s="210" t="s">
        <v>50</v>
      </c>
      <c r="O582" s="43"/>
      <c r="P582" s="211">
        <f>O582*H582</f>
        <v>0</v>
      </c>
      <c r="Q582" s="211">
        <v>0</v>
      </c>
      <c r="R582" s="211">
        <f>Q582*H582</f>
        <v>0</v>
      </c>
      <c r="S582" s="211">
        <v>0</v>
      </c>
      <c r="T582" s="212">
        <f>S582*H582</f>
        <v>0</v>
      </c>
      <c r="AR582" s="25" t="s">
        <v>142</v>
      </c>
      <c r="AT582" s="25" t="s">
        <v>212</v>
      </c>
      <c r="AU582" s="25" t="s">
        <v>87</v>
      </c>
      <c r="AY582" s="25" t="s">
        <v>210</v>
      </c>
      <c r="BE582" s="213">
        <f>IF(N582="základní",J582,0)</f>
        <v>0</v>
      </c>
      <c r="BF582" s="213">
        <f>IF(N582="snížená",J582,0)</f>
        <v>144.72</v>
      </c>
      <c r="BG582" s="213">
        <f>IF(N582="zákl. přenesená",J582,0)</f>
        <v>0</v>
      </c>
      <c r="BH582" s="213">
        <f>IF(N582="sníž. přenesená",J582,0)</f>
        <v>0</v>
      </c>
      <c r="BI582" s="213">
        <f>IF(N582="nulová",J582,0)</f>
        <v>0</v>
      </c>
      <c r="BJ582" s="25" t="s">
        <v>87</v>
      </c>
      <c r="BK582" s="213">
        <f>ROUND(I582*H582,2)</f>
        <v>144.72</v>
      </c>
      <c r="BL582" s="25" t="s">
        <v>142</v>
      </c>
      <c r="BM582" s="25" t="s">
        <v>1058</v>
      </c>
    </row>
    <row r="583" spans="2:65" s="12" customFormat="1">
      <c r="B583" s="217"/>
      <c r="C583" s="218"/>
      <c r="D583" s="214" t="s">
        <v>220</v>
      </c>
      <c r="E583" s="219" t="s">
        <v>24</v>
      </c>
      <c r="F583" s="220" t="s">
        <v>1059</v>
      </c>
      <c r="G583" s="218"/>
      <c r="H583" s="221">
        <v>0.72</v>
      </c>
      <c r="I583" s="222"/>
      <c r="J583" s="218"/>
      <c r="K583" s="218"/>
      <c r="L583" s="223"/>
      <c r="M583" s="224"/>
      <c r="N583" s="225"/>
      <c r="O583" s="225"/>
      <c r="P583" s="225"/>
      <c r="Q583" s="225"/>
      <c r="R583" s="225"/>
      <c r="S583" s="225"/>
      <c r="T583" s="226"/>
      <c r="AT583" s="227" t="s">
        <v>220</v>
      </c>
      <c r="AU583" s="227" t="s">
        <v>87</v>
      </c>
      <c r="AV583" s="12" t="s">
        <v>87</v>
      </c>
      <c r="AW583" s="12" t="s">
        <v>41</v>
      </c>
      <c r="AX583" s="12" t="s">
        <v>83</v>
      </c>
      <c r="AY583" s="227" t="s">
        <v>210</v>
      </c>
    </row>
    <row r="584" spans="2:65" s="1" customFormat="1" ht="25.5" customHeight="1">
      <c r="B584" s="42"/>
      <c r="C584" s="239" t="s">
        <v>1060</v>
      </c>
      <c r="D584" s="239" t="s">
        <v>358</v>
      </c>
      <c r="E584" s="240" t="s">
        <v>1061</v>
      </c>
      <c r="F584" s="241" t="s">
        <v>1062</v>
      </c>
      <c r="G584" s="242" t="s">
        <v>215</v>
      </c>
      <c r="H584" s="243">
        <v>0.79200000000000004</v>
      </c>
      <c r="I584" s="244">
        <v>136</v>
      </c>
      <c r="J584" s="245">
        <f>ROUND(I584*H584,2)</f>
        <v>107.71</v>
      </c>
      <c r="K584" s="241" t="s">
        <v>216</v>
      </c>
      <c r="L584" s="246"/>
      <c r="M584" s="247" t="s">
        <v>24</v>
      </c>
      <c r="N584" s="248" t="s">
        <v>50</v>
      </c>
      <c r="O584" s="43"/>
      <c r="P584" s="211">
        <f>O584*H584</f>
        <v>0</v>
      </c>
      <c r="Q584" s="211">
        <v>2.8E-3</v>
      </c>
      <c r="R584" s="211">
        <f>Q584*H584</f>
        <v>2.2176000000000001E-3</v>
      </c>
      <c r="S584" s="211">
        <v>0</v>
      </c>
      <c r="T584" s="212">
        <f>S584*H584</f>
        <v>0</v>
      </c>
      <c r="AR584" s="25" t="s">
        <v>397</v>
      </c>
      <c r="AT584" s="25" t="s">
        <v>358</v>
      </c>
      <c r="AU584" s="25" t="s">
        <v>87</v>
      </c>
      <c r="AY584" s="25" t="s">
        <v>210</v>
      </c>
      <c r="BE584" s="213">
        <f>IF(N584="základní",J584,0)</f>
        <v>0</v>
      </c>
      <c r="BF584" s="213">
        <f>IF(N584="snížená",J584,0)</f>
        <v>107.71</v>
      </c>
      <c r="BG584" s="213">
        <f>IF(N584="zákl. přenesená",J584,0)</f>
        <v>0</v>
      </c>
      <c r="BH584" s="213">
        <f>IF(N584="sníž. přenesená",J584,0)</f>
        <v>0</v>
      </c>
      <c r="BI584" s="213">
        <f>IF(N584="nulová",J584,0)</f>
        <v>0</v>
      </c>
      <c r="BJ584" s="25" t="s">
        <v>87</v>
      </c>
      <c r="BK584" s="213">
        <f>ROUND(I584*H584,2)</f>
        <v>107.71</v>
      </c>
      <c r="BL584" s="25" t="s">
        <v>142</v>
      </c>
      <c r="BM584" s="25" t="s">
        <v>1063</v>
      </c>
    </row>
    <row r="585" spans="2:65" s="12" customFormat="1">
      <c r="B585" s="217"/>
      <c r="C585" s="218"/>
      <c r="D585" s="214" t="s">
        <v>220</v>
      </c>
      <c r="E585" s="219" t="s">
        <v>24</v>
      </c>
      <c r="F585" s="220" t="s">
        <v>1064</v>
      </c>
      <c r="G585" s="218"/>
      <c r="H585" s="221">
        <v>0.79200000000000004</v>
      </c>
      <c r="I585" s="222"/>
      <c r="J585" s="218"/>
      <c r="K585" s="218"/>
      <c r="L585" s="223"/>
      <c r="M585" s="224"/>
      <c r="N585" s="225"/>
      <c r="O585" s="225"/>
      <c r="P585" s="225"/>
      <c r="Q585" s="225"/>
      <c r="R585" s="225"/>
      <c r="S585" s="225"/>
      <c r="T585" s="226"/>
      <c r="AT585" s="227" t="s">
        <v>220</v>
      </c>
      <c r="AU585" s="227" t="s">
        <v>87</v>
      </c>
      <c r="AV585" s="12" t="s">
        <v>87</v>
      </c>
      <c r="AW585" s="12" t="s">
        <v>41</v>
      </c>
      <c r="AX585" s="12" t="s">
        <v>83</v>
      </c>
      <c r="AY585" s="227" t="s">
        <v>210</v>
      </c>
    </row>
    <row r="586" spans="2:65" s="1" customFormat="1" ht="25.5" customHeight="1">
      <c r="B586" s="42"/>
      <c r="C586" s="202" t="s">
        <v>1065</v>
      </c>
      <c r="D586" s="202" t="s">
        <v>212</v>
      </c>
      <c r="E586" s="203" t="s">
        <v>1066</v>
      </c>
      <c r="F586" s="204" t="s">
        <v>1067</v>
      </c>
      <c r="G586" s="205" t="s">
        <v>215</v>
      </c>
      <c r="H586" s="206">
        <v>157.65</v>
      </c>
      <c r="I586" s="207">
        <v>7.86</v>
      </c>
      <c r="J586" s="208">
        <f>ROUND(I586*H586,2)</f>
        <v>1239.1300000000001</v>
      </c>
      <c r="K586" s="204" t="s">
        <v>216</v>
      </c>
      <c r="L586" s="62"/>
      <c r="M586" s="209" t="s">
        <v>24</v>
      </c>
      <c r="N586" s="210" t="s">
        <v>50</v>
      </c>
      <c r="O586" s="43"/>
      <c r="P586" s="211">
        <f>O586*H586</f>
        <v>0</v>
      </c>
      <c r="Q586" s="211">
        <v>0</v>
      </c>
      <c r="R586" s="211">
        <f>Q586*H586</f>
        <v>0</v>
      </c>
      <c r="S586" s="211">
        <v>0</v>
      </c>
      <c r="T586" s="212">
        <f>S586*H586</f>
        <v>0</v>
      </c>
      <c r="AR586" s="25" t="s">
        <v>142</v>
      </c>
      <c r="AT586" s="25" t="s">
        <v>212</v>
      </c>
      <c r="AU586" s="25" t="s">
        <v>87</v>
      </c>
      <c r="AY586" s="25" t="s">
        <v>210</v>
      </c>
      <c r="BE586" s="213">
        <f>IF(N586="základní",J586,0)</f>
        <v>0</v>
      </c>
      <c r="BF586" s="213">
        <f>IF(N586="snížená",J586,0)</f>
        <v>1239.1300000000001</v>
      </c>
      <c r="BG586" s="213">
        <f>IF(N586="zákl. přenesená",J586,0)</f>
        <v>0</v>
      </c>
      <c r="BH586" s="213">
        <f>IF(N586="sníž. přenesená",J586,0)</f>
        <v>0</v>
      </c>
      <c r="BI586" s="213">
        <f>IF(N586="nulová",J586,0)</f>
        <v>0</v>
      </c>
      <c r="BJ586" s="25" t="s">
        <v>87</v>
      </c>
      <c r="BK586" s="213">
        <f>ROUND(I586*H586,2)</f>
        <v>1239.1300000000001</v>
      </c>
      <c r="BL586" s="25" t="s">
        <v>142</v>
      </c>
      <c r="BM586" s="25" t="s">
        <v>1068</v>
      </c>
    </row>
    <row r="587" spans="2:65" s="12" customFormat="1">
      <c r="B587" s="217"/>
      <c r="C587" s="218"/>
      <c r="D587" s="214" t="s">
        <v>220</v>
      </c>
      <c r="E587" s="219" t="s">
        <v>24</v>
      </c>
      <c r="F587" s="220" t="s">
        <v>1069</v>
      </c>
      <c r="G587" s="218"/>
      <c r="H587" s="221">
        <v>153.01</v>
      </c>
      <c r="I587" s="222"/>
      <c r="J587" s="218"/>
      <c r="K587" s="218"/>
      <c r="L587" s="223"/>
      <c r="M587" s="224"/>
      <c r="N587" s="225"/>
      <c r="O587" s="225"/>
      <c r="P587" s="225"/>
      <c r="Q587" s="225"/>
      <c r="R587" s="225"/>
      <c r="S587" s="225"/>
      <c r="T587" s="226"/>
      <c r="AT587" s="227" t="s">
        <v>220</v>
      </c>
      <c r="AU587" s="227" t="s">
        <v>87</v>
      </c>
      <c r="AV587" s="12" t="s">
        <v>87</v>
      </c>
      <c r="AW587" s="12" t="s">
        <v>41</v>
      </c>
      <c r="AX587" s="12" t="s">
        <v>78</v>
      </c>
      <c r="AY587" s="227" t="s">
        <v>210</v>
      </c>
    </row>
    <row r="588" spans="2:65" s="12" customFormat="1">
      <c r="B588" s="217"/>
      <c r="C588" s="218"/>
      <c r="D588" s="214" t="s">
        <v>220</v>
      </c>
      <c r="E588" s="219" t="s">
        <v>24</v>
      </c>
      <c r="F588" s="220" t="s">
        <v>1070</v>
      </c>
      <c r="G588" s="218"/>
      <c r="H588" s="221">
        <v>4.6399999999999997</v>
      </c>
      <c r="I588" s="222"/>
      <c r="J588" s="218"/>
      <c r="K588" s="218"/>
      <c r="L588" s="223"/>
      <c r="M588" s="224"/>
      <c r="N588" s="225"/>
      <c r="O588" s="225"/>
      <c r="P588" s="225"/>
      <c r="Q588" s="225"/>
      <c r="R588" s="225"/>
      <c r="S588" s="225"/>
      <c r="T588" s="226"/>
      <c r="AT588" s="227" t="s">
        <v>220</v>
      </c>
      <c r="AU588" s="227" t="s">
        <v>87</v>
      </c>
      <c r="AV588" s="12" t="s">
        <v>87</v>
      </c>
      <c r="AW588" s="12" t="s">
        <v>41</v>
      </c>
      <c r="AX588" s="12" t="s">
        <v>78</v>
      </c>
      <c r="AY588" s="227" t="s">
        <v>210</v>
      </c>
    </row>
    <row r="589" spans="2:65" s="13" customFormat="1">
      <c r="B589" s="228"/>
      <c r="C589" s="229"/>
      <c r="D589" s="214" t="s">
        <v>220</v>
      </c>
      <c r="E589" s="230" t="s">
        <v>24</v>
      </c>
      <c r="F589" s="231" t="s">
        <v>235</v>
      </c>
      <c r="G589" s="229"/>
      <c r="H589" s="232">
        <v>157.65</v>
      </c>
      <c r="I589" s="233"/>
      <c r="J589" s="229"/>
      <c r="K589" s="229"/>
      <c r="L589" s="234"/>
      <c r="M589" s="235"/>
      <c r="N589" s="236"/>
      <c r="O589" s="236"/>
      <c r="P589" s="236"/>
      <c r="Q589" s="236"/>
      <c r="R589" s="236"/>
      <c r="S589" s="236"/>
      <c r="T589" s="237"/>
      <c r="AT589" s="238" t="s">
        <v>220</v>
      </c>
      <c r="AU589" s="238" t="s">
        <v>87</v>
      </c>
      <c r="AV589" s="13" t="s">
        <v>93</v>
      </c>
      <c r="AW589" s="13" t="s">
        <v>41</v>
      </c>
      <c r="AX589" s="13" t="s">
        <v>83</v>
      </c>
      <c r="AY589" s="238" t="s">
        <v>210</v>
      </c>
    </row>
    <row r="590" spans="2:65" s="1" customFormat="1" ht="16.5" customHeight="1">
      <c r="B590" s="42"/>
      <c r="C590" s="239" t="s">
        <v>1071</v>
      </c>
      <c r="D590" s="239" t="s">
        <v>358</v>
      </c>
      <c r="E590" s="240" t="s">
        <v>1072</v>
      </c>
      <c r="F590" s="241" t="s">
        <v>1073</v>
      </c>
      <c r="G590" s="242" t="s">
        <v>215</v>
      </c>
      <c r="H590" s="243">
        <v>181.298</v>
      </c>
      <c r="I590" s="244">
        <v>19</v>
      </c>
      <c r="J590" s="245">
        <f>ROUND(I590*H590,2)</f>
        <v>3444.66</v>
      </c>
      <c r="K590" s="241" t="s">
        <v>216</v>
      </c>
      <c r="L590" s="246"/>
      <c r="M590" s="247" t="s">
        <v>24</v>
      </c>
      <c r="N590" s="248" t="s">
        <v>50</v>
      </c>
      <c r="O590" s="43"/>
      <c r="P590" s="211">
        <f>O590*H590</f>
        <v>0</v>
      </c>
      <c r="Q590" s="211">
        <v>1.1E-4</v>
      </c>
      <c r="R590" s="211">
        <f>Q590*H590</f>
        <v>1.994278E-2</v>
      </c>
      <c r="S590" s="211">
        <v>0</v>
      </c>
      <c r="T590" s="212">
        <f>S590*H590</f>
        <v>0</v>
      </c>
      <c r="AR590" s="25" t="s">
        <v>397</v>
      </c>
      <c r="AT590" s="25" t="s">
        <v>358</v>
      </c>
      <c r="AU590" s="25" t="s">
        <v>87</v>
      </c>
      <c r="AY590" s="25" t="s">
        <v>210</v>
      </c>
      <c r="BE590" s="213">
        <f>IF(N590="základní",J590,0)</f>
        <v>0</v>
      </c>
      <c r="BF590" s="213">
        <f>IF(N590="snížená",J590,0)</f>
        <v>3444.66</v>
      </c>
      <c r="BG590" s="213">
        <f>IF(N590="zákl. přenesená",J590,0)</f>
        <v>0</v>
      </c>
      <c r="BH590" s="213">
        <f>IF(N590="sníž. přenesená",J590,0)</f>
        <v>0</v>
      </c>
      <c r="BI590" s="213">
        <f>IF(N590="nulová",J590,0)</f>
        <v>0</v>
      </c>
      <c r="BJ590" s="25" t="s">
        <v>87</v>
      </c>
      <c r="BK590" s="213">
        <f>ROUND(I590*H590,2)</f>
        <v>3444.66</v>
      </c>
      <c r="BL590" s="25" t="s">
        <v>142</v>
      </c>
      <c r="BM590" s="25" t="s">
        <v>1074</v>
      </c>
    </row>
    <row r="591" spans="2:65" s="1" customFormat="1" ht="27">
      <c r="B591" s="42"/>
      <c r="C591" s="64"/>
      <c r="D591" s="214" t="s">
        <v>362</v>
      </c>
      <c r="E591" s="64"/>
      <c r="F591" s="215" t="s">
        <v>1075</v>
      </c>
      <c r="G591" s="64"/>
      <c r="H591" s="64"/>
      <c r="I591" s="173"/>
      <c r="J591" s="64"/>
      <c r="K591" s="64"/>
      <c r="L591" s="62"/>
      <c r="M591" s="216"/>
      <c r="N591" s="43"/>
      <c r="O591" s="43"/>
      <c r="P591" s="43"/>
      <c r="Q591" s="43"/>
      <c r="R591" s="43"/>
      <c r="S591" s="43"/>
      <c r="T591" s="79"/>
      <c r="AT591" s="25" t="s">
        <v>362</v>
      </c>
      <c r="AU591" s="25" t="s">
        <v>87</v>
      </c>
    </row>
    <row r="592" spans="2:65" s="12" customFormat="1">
      <c r="B592" s="217"/>
      <c r="C592" s="218"/>
      <c r="D592" s="214" t="s">
        <v>220</v>
      </c>
      <c r="E592" s="219" t="s">
        <v>24</v>
      </c>
      <c r="F592" s="220" t="s">
        <v>1076</v>
      </c>
      <c r="G592" s="218"/>
      <c r="H592" s="221">
        <v>181.298</v>
      </c>
      <c r="I592" s="222"/>
      <c r="J592" s="218"/>
      <c r="K592" s="218"/>
      <c r="L592" s="223"/>
      <c r="M592" s="224"/>
      <c r="N592" s="225"/>
      <c r="O592" s="225"/>
      <c r="P592" s="225"/>
      <c r="Q592" s="225"/>
      <c r="R592" s="225"/>
      <c r="S592" s="225"/>
      <c r="T592" s="226"/>
      <c r="AT592" s="227" t="s">
        <v>220</v>
      </c>
      <c r="AU592" s="227" t="s">
        <v>87</v>
      </c>
      <c r="AV592" s="12" t="s">
        <v>87</v>
      </c>
      <c r="AW592" s="12" t="s">
        <v>41</v>
      </c>
      <c r="AX592" s="12" t="s">
        <v>83</v>
      </c>
      <c r="AY592" s="227" t="s">
        <v>210</v>
      </c>
    </row>
    <row r="593" spans="2:65" s="1" customFormat="1" ht="38.25" customHeight="1">
      <c r="B593" s="42"/>
      <c r="C593" s="202" t="s">
        <v>1077</v>
      </c>
      <c r="D593" s="202" t="s">
        <v>212</v>
      </c>
      <c r="E593" s="203" t="s">
        <v>1078</v>
      </c>
      <c r="F593" s="204" t="s">
        <v>1079</v>
      </c>
      <c r="G593" s="205" t="s">
        <v>981</v>
      </c>
      <c r="H593" s="270">
        <f>SUM(J542:J590)/100</f>
        <v>955.77070000000037</v>
      </c>
      <c r="I593" s="207">
        <v>1.95</v>
      </c>
      <c r="J593" s="208">
        <f>ROUND(I593*H593,2)</f>
        <v>1863.75</v>
      </c>
      <c r="K593" s="204" t="s">
        <v>216</v>
      </c>
      <c r="L593" s="62"/>
      <c r="M593" s="209" t="s">
        <v>24</v>
      </c>
      <c r="N593" s="210" t="s">
        <v>50</v>
      </c>
      <c r="O593" s="43"/>
      <c r="P593" s="211">
        <f>O593*H593</f>
        <v>0</v>
      </c>
      <c r="Q593" s="211">
        <v>0</v>
      </c>
      <c r="R593" s="211">
        <f>Q593*H593</f>
        <v>0</v>
      </c>
      <c r="S593" s="211">
        <v>0</v>
      </c>
      <c r="T593" s="212">
        <f>S593*H593</f>
        <v>0</v>
      </c>
      <c r="AR593" s="25" t="s">
        <v>142</v>
      </c>
      <c r="AT593" s="25" t="s">
        <v>212</v>
      </c>
      <c r="AU593" s="25" t="s">
        <v>87</v>
      </c>
      <c r="AY593" s="25" t="s">
        <v>210</v>
      </c>
      <c r="BE593" s="213">
        <f>IF(N593="základní",J593,0)</f>
        <v>0</v>
      </c>
      <c r="BF593" s="213">
        <f>IF(N593="snížená",J593,0)</f>
        <v>1863.75</v>
      </c>
      <c r="BG593" s="213">
        <f>IF(N593="zákl. přenesená",J593,0)</f>
        <v>0</v>
      </c>
      <c r="BH593" s="213">
        <f>IF(N593="sníž. přenesená",J593,0)</f>
        <v>0</v>
      </c>
      <c r="BI593" s="213">
        <f>IF(N593="nulová",J593,0)</f>
        <v>0</v>
      </c>
      <c r="BJ593" s="25" t="s">
        <v>87</v>
      </c>
      <c r="BK593" s="213">
        <f>ROUND(I593*H593,2)</f>
        <v>1863.75</v>
      </c>
      <c r="BL593" s="25" t="s">
        <v>142</v>
      </c>
      <c r="BM593" s="25" t="s">
        <v>1080</v>
      </c>
    </row>
    <row r="594" spans="2:65" s="1" customFormat="1" ht="121.5">
      <c r="B594" s="42"/>
      <c r="C594" s="64"/>
      <c r="D594" s="214" t="s">
        <v>218</v>
      </c>
      <c r="E594" s="64"/>
      <c r="F594" s="215" t="s">
        <v>1081</v>
      </c>
      <c r="G594" s="64"/>
      <c r="H594" s="64"/>
      <c r="I594" s="173"/>
      <c r="J594" s="64"/>
      <c r="K594" s="64"/>
      <c r="L594" s="62"/>
      <c r="M594" s="216"/>
      <c r="N594" s="43"/>
      <c r="O594" s="43"/>
      <c r="P594" s="43"/>
      <c r="Q594" s="43"/>
      <c r="R594" s="43"/>
      <c r="S594" s="43"/>
      <c r="T594" s="79"/>
      <c r="AT594" s="25" t="s">
        <v>218</v>
      </c>
      <c r="AU594" s="25" t="s">
        <v>87</v>
      </c>
    </row>
    <row r="595" spans="2:65" s="11" customFormat="1" ht="29.85" customHeight="1">
      <c r="B595" s="186"/>
      <c r="C595" s="187"/>
      <c r="D595" s="188" t="s">
        <v>77</v>
      </c>
      <c r="E595" s="200" t="s">
        <v>1082</v>
      </c>
      <c r="F595" s="200" t="s">
        <v>1083</v>
      </c>
      <c r="G595" s="187"/>
      <c r="H595" s="187"/>
      <c r="I595" s="190"/>
      <c r="J595" s="201">
        <f>BK595</f>
        <v>3000</v>
      </c>
      <c r="K595" s="187"/>
      <c r="L595" s="192"/>
      <c r="M595" s="193"/>
      <c r="N595" s="194"/>
      <c r="O595" s="194"/>
      <c r="P595" s="195">
        <f>P596</f>
        <v>0</v>
      </c>
      <c r="Q595" s="194"/>
      <c r="R595" s="195">
        <f>R596</f>
        <v>5.8E-4</v>
      </c>
      <c r="S595" s="194"/>
      <c r="T595" s="196">
        <f>T596</f>
        <v>4.2000000000000002E-4</v>
      </c>
      <c r="AR595" s="197" t="s">
        <v>87</v>
      </c>
      <c r="AT595" s="198" t="s">
        <v>77</v>
      </c>
      <c r="AU595" s="198" t="s">
        <v>83</v>
      </c>
      <c r="AY595" s="197" t="s">
        <v>210</v>
      </c>
      <c r="BK595" s="199">
        <f>BK596</f>
        <v>3000</v>
      </c>
    </row>
    <row r="596" spans="2:65" s="1" customFormat="1" ht="16.5" customHeight="1">
      <c r="B596" s="42"/>
      <c r="C596" s="202" t="s">
        <v>1084</v>
      </c>
      <c r="D596" s="202" t="s">
        <v>212</v>
      </c>
      <c r="E596" s="203" t="s">
        <v>1085</v>
      </c>
      <c r="F596" s="204" t="s">
        <v>1086</v>
      </c>
      <c r="G596" s="205" t="s">
        <v>1087</v>
      </c>
      <c r="H596" s="206">
        <v>1</v>
      </c>
      <c r="I596" s="207">
        <v>3000</v>
      </c>
      <c r="J596" s="208">
        <f>ROUND(I596*H596,2)</f>
        <v>3000</v>
      </c>
      <c r="K596" s="204" t="s">
        <v>24</v>
      </c>
      <c r="L596" s="62"/>
      <c r="M596" s="209" t="s">
        <v>24</v>
      </c>
      <c r="N596" s="210" t="s">
        <v>50</v>
      </c>
      <c r="O596" s="43"/>
      <c r="P596" s="211">
        <f>O596*H596</f>
        <v>0</v>
      </c>
      <c r="Q596" s="211">
        <v>5.8E-4</v>
      </c>
      <c r="R596" s="211">
        <f>Q596*H596</f>
        <v>5.8E-4</v>
      </c>
      <c r="S596" s="211">
        <v>4.2000000000000002E-4</v>
      </c>
      <c r="T596" s="212">
        <f>S596*H596</f>
        <v>4.2000000000000002E-4</v>
      </c>
      <c r="AR596" s="25" t="s">
        <v>142</v>
      </c>
      <c r="AT596" s="25" t="s">
        <v>212</v>
      </c>
      <c r="AU596" s="25" t="s">
        <v>87</v>
      </c>
      <c r="AY596" s="25" t="s">
        <v>210</v>
      </c>
      <c r="BE596" s="213">
        <f>IF(N596="základní",J596,0)</f>
        <v>0</v>
      </c>
      <c r="BF596" s="213">
        <f>IF(N596="snížená",J596,0)</f>
        <v>3000</v>
      </c>
      <c r="BG596" s="213">
        <f>IF(N596="zákl. přenesená",J596,0)</f>
        <v>0</v>
      </c>
      <c r="BH596" s="213">
        <f>IF(N596="sníž. přenesená",J596,0)</f>
        <v>0</v>
      </c>
      <c r="BI596" s="213">
        <f>IF(N596="nulová",J596,0)</f>
        <v>0</v>
      </c>
      <c r="BJ596" s="25" t="s">
        <v>87</v>
      </c>
      <c r="BK596" s="213">
        <f>ROUND(I596*H596,2)</f>
        <v>3000</v>
      </c>
      <c r="BL596" s="25" t="s">
        <v>142</v>
      </c>
      <c r="BM596" s="25" t="s">
        <v>1088</v>
      </c>
    </row>
    <row r="597" spans="2:65" s="11" customFormat="1" ht="29.85" customHeight="1">
      <c r="B597" s="186"/>
      <c r="C597" s="187"/>
      <c r="D597" s="188" t="s">
        <v>77</v>
      </c>
      <c r="E597" s="200" t="s">
        <v>1089</v>
      </c>
      <c r="F597" s="200" t="s">
        <v>1090</v>
      </c>
      <c r="G597" s="187"/>
      <c r="H597" s="187"/>
      <c r="I597" s="190"/>
      <c r="J597" s="201">
        <f>BK597</f>
        <v>6000</v>
      </c>
      <c r="K597" s="187"/>
      <c r="L597" s="192"/>
      <c r="M597" s="193"/>
      <c r="N597" s="194"/>
      <c r="O597" s="194"/>
      <c r="P597" s="195">
        <f>SUM(P598:P599)</f>
        <v>0</v>
      </c>
      <c r="Q597" s="194"/>
      <c r="R597" s="195">
        <f>SUM(R598:R599)</f>
        <v>1.8000000000000001E-4</v>
      </c>
      <c r="S597" s="194"/>
      <c r="T597" s="196">
        <f>SUM(T598:T599)</f>
        <v>0.28000000000000003</v>
      </c>
      <c r="AR597" s="197" t="s">
        <v>87</v>
      </c>
      <c r="AT597" s="198" t="s">
        <v>77</v>
      </c>
      <c r="AU597" s="198" t="s">
        <v>83</v>
      </c>
      <c r="AY597" s="197" t="s">
        <v>210</v>
      </c>
      <c r="BK597" s="199">
        <f>SUM(BK598:BK599)</f>
        <v>6000</v>
      </c>
    </row>
    <row r="598" spans="2:65" s="1" customFormat="1" ht="16.5" customHeight="1">
      <c r="B598" s="42"/>
      <c r="C598" s="202" t="s">
        <v>1091</v>
      </c>
      <c r="D598" s="202" t="s">
        <v>212</v>
      </c>
      <c r="E598" s="203" t="s">
        <v>1092</v>
      </c>
      <c r="F598" s="204" t="s">
        <v>1093</v>
      </c>
      <c r="G598" s="205" t="s">
        <v>1094</v>
      </c>
      <c r="H598" s="206">
        <v>1</v>
      </c>
      <c r="I598" s="207">
        <v>3000</v>
      </c>
      <c r="J598" s="208">
        <f>ROUND(I598*H598,2)</f>
        <v>3000</v>
      </c>
      <c r="K598" s="204" t="s">
        <v>24</v>
      </c>
      <c r="L598" s="62"/>
      <c r="M598" s="209" t="s">
        <v>24</v>
      </c>
      <c r="N598" s="210" t="s">
        <v>50</v>
      </c>
      <c r="O598" s="43"/>
      <c r="P598" s="211">
        <f>O598*H598</f>
        <v>0</v>
      </c>
      <c r="Q598" s="211">
        <v>9.0000000000000006E-5</v>
      </c>
      <c r="R598" s="211">
        <f>Q598*H598</f>
        <v>9.0000000000000006E-5</v>
      </c>
      <c r="S598" s="211">
        <v>0.14000000000000001</v>
      </c>
      <c r="T598" s="212">
        <f>S598*H598</f>
        <v>0.14000000000000001</v>
      </c>
      <c r="AR598" s="25" t="s">
        <v>142</v>
      </c>
      <c r="AT598" s="25" t="s">
        <v>212</v>
      </c>
      <c r="AU598" s="25" t="s">
        <v>87</v>
      </c>
      <c r="AY598" s="25" t="s">
        <v>210</v>
      </c>
      <c r="BE598" s="213">
        <f>IF(N598="základní",J598,0)</f>
        <v>0</v>
      </c>
      <c r="BF598" s="213">
        <f>IF(N598="snížená",J598,0)</f>
        <v>3000</v>
      </c>
      <c r="BG598" s="213">
        <f>IF(N598="zákl. přenesená",J598,0)</f>
        <v>0</v>
      </c>
      <c r="BH598" s="213">
        <f>IF(N598="sníž. přenesená",J598,0)</f>
        <v>0</v>
      </c>
      <c r="BI598" s="213">
        <f>IF(N598="nulová",J598,0)</f>
        <v>0</v>
      </c>
      <c r="BJ598" s="25" t="s">
        <v>87</v>
      </c>
      <c r="BK598" s="213">
        <f>ROUND(I598*H598,2)</f>
        <v>3000</v>
      </c>
      <c r="BL598" s="25" t="s">
        <v>142</v>
      </c>
      <c r="BM598" s="25" t="s">
        <v>1095</v>
      </c>
    </row>
    <row r="599" spans="2:65" s="1" customFormat="1" ht="16.5" customHeight="1">
      <c r="B599" s="42"/>
      <c r="C599" s="202" t="s">
        <v>1096</v>
      </c>
      <c r="D599" s="202" t="s">
        <v>212</v>
      </c>
      <c r="E599" s="203" t="s">
        <v>1097</v>
      </c>
      <c r="F599" s="204" t="s">
        <v>1098</v>
      </c>
      <c r="G599" s="205" t="s">
        <v>1094</v>
      </c>
      <c r="H599" s="206">
        <v>1</v>
      </c>
      <c r="I599" s="207">
        <v>3000</v>
      </c>
      <c r="J599" s="208">
        <f>ROUND(I599*H599,2)</f>
        <v>3000</v>
      </c>
      <c r="K599" s="204" t="s">
        <v>24</v>
      </c>
      <c r="L599" s="62"/>
      <c r="M599" s="209" t="s">
        <v>24</v>
      </c>
      <c r="N599" s="210" t="s">
        <v>50</v>
      </c>
      <c r="O599" s="43"/>
      <c r="P599" s="211">
        <f>O599*H599</f>
        <v>0</v>
      </c>
      <c r="Q599" s="211">
        <v>9.0000000000000006E-5</v>
      </c>
      <c r="R599" s="211">
        <f>Q599*H599</f>
        <v>9.0000000000000006E-5</v>
      </c>
      <c r="S599" s="211">
        <v>0.14000000000000001</v>
      </c>
      <c r="T599" s="212">
        <f>S599*H599</f>
        <v>0.14000000000000001</v>
      </c>
      <c r="AR599" s="25" t="s">
        <v>142</v>
      </c>
      <c r="AT599" s="25" t="s">
        <v>212</v>
      </c>
      <c r="AU599" s="25" t="s">
        <v>87</v>
      </c>
      <c r="AY599" s="25" t="s">
        <v>210</v>
      </c>
      <c r="BE599" s="213">
        <f>IF(N599="základní",J599,0)</f>
        <v>0</v>
      </c>
      <c r="BF599" s="213">
        <f>IF(N599="snížená",J599,0)</f>
        <v>3000</v>
      </c>
      <c r="BG599" s="213">
        <f>IF(N599="zákl. přenesená",J599,0)</f>
        <v>0</v>
      </c>
      <c r="BH599" s="213">
        <f>IF(N599="sníž. přenesená",J599,0)</f>
        <v>0</v>
      </c>
      <c r="BI599" s="213">
        <f>IF(N599="nulová",J599,0)</f>
        <v>0</v>
      </c>
      <c r="BJ599" s="25" t="s">
        <v>87</v>
      </c>
      <c r="BK599" s="213">
        <f>ROUND(I599*H599,2)</f>
        <v>3000</v>
      </c>
      <c r="BL599" s="25" t="s">
        <v>142</v>
      </c>
      <c r="BM599" s="25" t="s">
        <v>1099</v>
      </c>
    </row>
    <row r="600" spans="2:65" s="11" customFormat="1" ht="29.85" customHeight="1">
      <c r="B600" s="186"/>
      <c r="C600" s="187"/>
      <c r="D600" s="188" t="s">
        <v>77</v>
      </c>
      <c r="E600" s="200" t="s">
        <v>1100</v>
      </c>
      <c r="F600" s="200" t="s">
        <v>1101</v>
      </c>
      <c r="G600" s="187"/>
      <c r="H600" s="187"/>
      <c r="I600" s="190"/>
      <c r="J600" s="201">
        <f>BK600</f>
        <v>15105.31</v>
      </c>
      <c r="K600" s="187"/>
      <c r="L600" s="192"/>
      <c r="M600" s="193"/>
      <c r="N600" s="194"/>
      <c r="O600" s="194"/>
      <c r="P600" s="195">
        <f>SUM(P601:P606)</f>
        <v>0</v>
      </c>
      <c r="Q600" s="194"/>
      <c r="R600" s="195">
        <f>SUM(R601:R606)</f>
        <v>4.437E-2</v>
      </c>
      <c r="S600" s="194"/>
      <c r="T600" s="196">
        <f>SUM(T601:T606)</f>
        <v>0</v>
      </c>
      <c r="AR600" s="197" t="s">
        <v>87</v>
      </c>
      <c r="AT600" s="198" t="s">
        <v>77</v>
      </c>
      <c r="AU600" s="198" t="s">
        <v>83</v>
      </c>
      <c r="AY600" s="197" t="s">
        <v>210</v>
      </c>
      <c r="BK600" s="199">
        <f>SUM(BK601:BK606)</f>
        <v>15105.31</v>
      </c>
    </row>
    <row r="601" spans="2:65" s="1" customFormat="1" ht="16.5" customHeight="1">
      <c r="B601" s="42"/>
      <c r="C601" s="202" t="s">
        <v>1102</v>
      </c>
      <c r="D601" s="202" t="s">
        <v>212</v>
      </c>
      <c r="E601" s="203" t="s">
        <v>1103</v>
      </c>
      <c r="F601" s="204" t="s">
        <v>1104</v>
      </c>
      <c r="G601" s="205" t="s">
        <v>1094</v>
      </c>
      <c r="H601" s="206">
        <v>1</v>
      </c>
      <c r="I601" s="207">
        <v>3000</v>
      </c>
      <c r="J601" s="208">
        <f>ROUND(I601*H601,2)</f>
        <v>3000</v>
      </c>
      <c r="K601" s="204" t="s">
        <v>24</v>
      </c>
      <c r="L601" s="62"/>
      <c r="M601" s="209" t="s">
        <v>24</v>
      </c>
      <c r="N601" s="210" t="s">
        <v>50</v>
      </c>
      <c r="O601" s="43"/>
      <c r="P601" s="211">
        <f>O601*H601</f>
        <v>0</v>
      </c>
      <c r="Q601" s="211">
        <v>0</v>
      </c>
      <c r="R601" s="211">
        <f>Q601*H601</f>
        <v>0</v>
      </c>
      <c r="S601" s="211">
        <v>0</v>
      </c>
      <c r="T601" s="212">
        <f>S601*H601</f>
        <v>0</v>
      </c>
      <c r="AR601" s="25" t="s">
        <v>142</v>
      </c>
      <c r="AT601" s="25" t="s">
        <v>212</v>
      </c>
      <c r="AU601" s="25" t="s">
        <v>87</v>
      </c>
      <c r="AY601" s="25" t="s">
        <v>210</v>
      </c>
      <c r="BE601" s="213">
        <f>IF(N601="základní",J601,0)</f>
        <v>0</v>
      </c>
      <c r="BF601" s="213">
        <f>IF(N601="snížená",J601,0)</f>
        <v>3000</v>
      </c>
      <c r="BG601" s="213">
        <f>IF(N601="zákl. přenesená",J601,0)</f>
        <v>0</v>
      </c>
      <c r="BH601" s="213">
        <f>IF(N601="sníž. přenesená",J601,0)</f>
        <v>0</v>
      </c>
      <c r="BI601" s="213">
        <f>IF(N601="nulová",J601,0)</f>
        <v>0</v>
      </c>
      <c r="BJ601" s="25" t="s">
        <v>87</v>
      </c>
      <c r="BK601" s="213">
        <f>ROUND(I601*H601,2)</f>
        <v>3000</v>
      </c>
      <c r="BL601" s="25" t="s">
        <v>142</v>
      </c>
      <c r="BM601" s="25" t="s">
        <v>1105</v>
      </c>
    </row>
    <row r="602" spans="2:65" s="1" customFormat="1" ht="16.5" customHeight="1">
      <c r="B602" s="42"/>
      <c r="C602" s="202" t="s">
        <v>1106</v>
      </c>
      <c r="D602" s="202" t="s">
        <v>212</v>
      </c>
      <c r="E602" s="203" t="s">
        <v>1107</v>
      </c>
      <c r="F602" s="204" t="s">
        <v>1108</v>
      </c>
      <c r="G602" s="205" t="s">
        <v>1094</v>
      </c>
      <c r="H602" s="206">
        <v>1</v>
      </c>
      <c r="I602" s="207">
        <v>3000</v>
      </c>
      <c r="J602" s="208">
        <f>ROUND(I602*H602,2)</f>
        <v>3000</v>
      </c>
      <c r="K602" s="204" t="s">
        <v>24</v>
      </c>
      <c r="L602" s="62"/>
      <c r="M602" s="209" t="s">
        <v>24</v>
      </c>
      <c r="N602" s="210" t="s">
        <v>50</v>
      </c>
      <c r="O602" s="43"/>
      <c r="P602" s="211">
        <f>O602*H602</f>
        <v>0</v>
      </c>
      <c r="Q602" s="211">
        <v>0</v>
      </c>
      <c r="R602" s="211">
        <f>Q602*H602</f>
        <v>0</v>
      </c>
      <c r="S602" s="211">
        <v>0</v>
      </c>
      <c r="T602" s="212">
        <f>S602*H602</f>
        <v>0</v>
      </c>
      <c r="AR602" s="25" t="s">
        <v>142</v>
      </c>
      <c r="AT602" s="25" t="s">
        <v>212</v>
      </c>
      <c r="AU602" s="25" t="s">
        <v>87</v>
      </c>
      <c r="AY602" s="25" t="s">
        <v>210</v>
      </c>
      <c r="BE602" s="213">
        <f>IF(N602="základní",J602,0)</f>
        <v>0</v>
      </c>
      <c r="BF602" s="213">
        <f>IF(N602="snížená",J602,0)</f>
        <v>3000</v>
      </c>
      <c r="BG602" s="213">
        <f>IF(N602="zákl. přenesená",J602,0)</f>
        <v>0</v>
      </c>
      <c r="BH602" s="213">
        <f>IF(N602="sníž. přenesená",J602,0)</f>
        <v>0</v>
      </c>
      <c r="BI602" s="213">
        <f>IF(N602="nulová",J602,0)</f>
        <v>0</v>
      </c>
      <c r="BJ602" s="25" t="s">
        <v>87</v>
      </c>
      <c r="BK602" s="213">
        <f>ROUND(I602*H602,2)</f>
        <v>3000</v>
      </c>
      <c r="BL602" s="25" t="s">
        <v>142</v>
      </c>
      <c r="BM602" s="25" t="s">
        <v>1109</v>
      </c>
    </row>
    <row r="603" spans="2:65" s="1" customFormat="1" ht="16.5" customHeight="1">
      <c r="B603" s="42"/>
      <c r="C603" s="202" t="s">
        <v>1110</v>
      </c>
      <c r="D603" s="202" t="s">
        <v>212</v>
      </c>
      <c r="E603" s="203" t="s">
        <v>1111</v>
      </c>
      <c r="F603" s="204" t="s">
        <v>1112</v>
      </c>
      <c r="G603" s="205" t="s">
        <v>1094</v>
      </c>
      <c r="H603" s="206">
        <v>1</v>
      </c>
      <c r="I603" s="207">
        <v>3000</v>
      </c>
      <c r="J603" s="208">
        <f>ROUND(I603*H603,2)</f>
        <v>3000</v>
      </c>
      <c r="K603" s="204" t="s">
        <v>24</v>
      </c>
      <c r="L603" s="62"/>
      <c r="M603" s="209" t="s">
        <v>24</v>
      </c>
      <c r="N603" s="210" t="s">
        <v>50</v>
      </c>
      <c r="O603" s="43"/>
      <c r="P603" s="211">
        <f>O603*H603</f>
        <v>0</v>
      </c>
      <c r="Q603" s="211">
        <v>0</v>
      </c>
      <c r="R603" s="211">
        <f>Q603*H603</f>
        <v>0</v>
      </c>
      <c r="S603" s="211">
        <v>0</v>
      </c>
      <c r="T603" s="212">
        <f>S603*H603</f>
        <v>0</v>
      </c>
      <c r="AR603" s="25" t="s">
        <v>142</v>
      </c>
      <c r="AT603" s="25" t="s">
        <v>212</v>
      </c>
      <c r="AU603" s="25" t="s">
        <v>87</v>
      </c>
      <c r="AY603" s="25" t="s">
        <v>210</v>
      </c>
      <c r="BE603" s="213">
        <f>IF(N603="základní",J603,0)</f>
        <v>0</v>
      </c>
      <c r="BF603" s="213">
        <f>IF(N603="snížená",J603,0)</f>
        <v>3000</v>
      </c>
      <c r="BG603" s="213">
        <f>IF(N603="zákl. přenesená",J603,0)</f>
        <v>0</v>
      </c>
      <c r="BH603" s="213">
        <f>IF(N603="sníž. přenesená",J603,0)</f>
        <v>0</v>
      </c>
      <c r="BI603" s="213">
        <f>IF(N603="nulová",J603,0)</f>
        <v>0</v>
      </c>
      <c r="BJ603" s="25" t="s">
        <v>87</v>
      </c>
      <c r="BK603" s="213">
        <f>ROUND(I603*H603,2)</f>
        <v>3000</v>
      </c>
      <c r="BL603" s="25" t="s">
        <v>142</v>
      </c>
      <c r="BM603" s="25" t="s">
        <v>1113</v>
      </c>
    </row>
    <row r="604" spans="2:65" s="1" customFormat="1" ht="25.5" customHeight="1">
      <c r="B604" s="42"/>
      <c r="C604" s="202" t="s">
        <v>1114</v>
      </c>
      <c r="D604" s="202" t="s">
        <v>212</v>
      </c>
      <c r="E604" s="203" t="s">
        <v>1115</v>
      </c>
      <c r="F604" s="204" t="s">
        <v>1116</v>
      </c>
      <c r="G604" s="205" t="s">
        <v>295</v>
      </c>
      <c r="H604" s="206">
        <v>44.37</v>
      </c>
      <c r="I604" s="207">
        <v>96.3</v>
      </c>
      <c r="J604" s="208">
        <f>ROUND(I604*H604,2)</f>
        <v>4272.83</v>
      </c>
      <c r="K604" s="204" t="s">
        <v>264</v>
      </c>
      <c r="L604" s="62"/>
      <c r="M604" s="209" t="s">
        <v>24</v>
      </c>
      <c r="N604" s="210" t="s">
        <v>50</v>
      </c>
      <c r="O604" s="43"/>
      <c r="P604" s="211">
        <f>O604*H604</f>
        <v>0</v>
      </c>
      <c r="Q604" s="211">
        <v>0</v>
      </c>
      <c r="R604" s="211">
        <f>Q604*H604</f>
        <v>0</v>
      </c>
      <c r="S604" s="211">
        <v>0</v>
      </c>
      <c r="T604" s="212">
        <f>S604*H604</f>
        <v>0</v>
      </c>
      <c r="AR604" s="25" t="s">
        <v>142</v>
      </c>
      <c r="AT604" s="25" t="s">
        <v>212</v>
      </c>
      <c r="AU604" s="25" t="s">
        <v>87</v>
      </c>
      <c r="AY604" s="25" t="s">
        <v>210</v>
      </c>
      <c r="BE604" s="213">
        <f>IF(N604="základní",J604,0)</f>
        <v>0</v>
      </c>
      <c r="BF604" s="213">
        <f>IF(N604="snížená",J604,0)</f>
        <v>4272.83</v>
      </c>
      <c r="BG604" s="213">
        <f>IF(N604="zákl. přenesená",J604,0)</f>
        <v>0</v>
      </c>
      <c r="BH604" s="213">
        <f>IF(N604="sníž. přenesená",J604,0)</f>
        <v>0</v>
      </c>
      <c r="BI604" s="213">
        <f>IF(N604="nulová",J604,0)</f>
        <v>0</v>
      </c>
      <c r="BJ604" s="25" t="s">
        <v>87</v>
      </c>
      <c r="BK604" s="213">
        <f>ROUND(I604*H604,2)</f>
        <v>4272.83</v>
      </c>
      <c r="BL604" s="25" t="s">
        <v>142</v>
      </c>
      <c r="BM604" s="25" t="s">
        <v>1117</v>
      </c>
    </row>
    <row r="605" spans="2:65" s="12" customFormat="1">
      <c r="B605" s="217"/>
      <c r="C605" s="218"/>
      <c r="D605" s="214" t="s">
        <v>220</v>
      </c>
      <c r="E605" s="219" t="s">
        <v>24</v>
      </c>
      <c r="F605" s="220" t="s">
        <v>1118</v>
      </c>
      <c r="G605" s="218"/>
      <c r="H605" s="221">
        <v>44.37</v>
      </c>
      <c r="I605" s="222"/>
      <c r="J605" s="218"/>
      <c r="K605" s="218"/>
      <c r="L605" s="223"/>
      <c r="M605" s="224"/>
      <c r="N605" s="225"/>
      <c r="O605" s="225"/>
      <c r="P605" s="225"/>
      <c r="Q605" s="225"/>
      <c r="R605" s="225"/>
      <c r="S605" s="225"/>
      <c r="T605" s="226"/>
      <c r="AT605" s="227" t="s">
        <v>220</v>
      </c>
      <c r="AU605" s="227" t="s">
        <v>87</v>
      </c>
      <c r="AV605" s="12" t="s">
        <v>87</v>
      </c>
      <c r="AW605" s="12" t="s">
        <v>41</v>
      </c>
      <c r="AX605" s="12" t="s">
        <v>83</v>
      </c>
      <c r="AY605" s="227" t="s">
        <v>210</v>
      </c>
    </row>
    <row r="606" spans="2:65" s="1" customFormat="1" ht="16.5" customHeight="1">
      <c r="B606" s="42"/>
      <c r="C606" s="239" t="s">
        <v>1119</v>
      </c>
      <c r="D606" s="239" t="s">
        <v>358</v>
      </c>
      <c r="E606" s="240" t="s">
        <v>1120</v>
      </c>
      <c r="F606" s="241" t="s">
        <v>1121</v>
      </c>
      <c r="G606" s="242" t="s">
        <v>1122</v>
      </c>
      <c r="H606" s="243">
        <v>44.37</v>
      </c>
      <c r="I606" s="244">
        <v>41.3</v>
      </c>
      <c r="J606" s="245">
        <f>ROUND(I606*H606,2)</f>
        <v>1832.48</v>
      </c>
      <c r="K606" s="241" t="s">
        <v>216</v>
      </c>
      <c r="L606" s="246"/>
      <c r="M606" s="247" t="s">
        <v>24</v>
      </c>
      <c r="N606" s="248" t="s">
        <v>50</v>
      </c>
      <c r="O606" s="43"/>
      <c r="P606" s="211">
        <f>O606*H606</f>
        <v>0</v>
      </c>
      <c r="Q606" s="211">
        <v>1E-3</v>
      </c>
      <c r="R606" s="211">
        <f>Q606*H606</f>
        <v>4.437E-2</v>
      </c>
      <c r="S606" s="211">
        <v>0</v>
      </c>
      <c r="T606" s="212">
        <f>S606*H606</f>
        <v>0</v>
      </c>
      <c r="AR606" s="25" t="s">
        <v>397</v>
      </c>
      <c r="AT606" s="25" t="s">
        <v>358</v>
      </c>
      <c r="AU606" s="25" t="s">
        <v>87</v>
      </c>
      <c r="AY606" s="25" t="s">
        <v>210</v>
      </c>
      <c r="BE606" s="213">
        <f>IF(N606="základní",J606,0)</f>
        <v>0</v>
      </c>
      <c r="BF606" s="213">
        <f>IF(N606="snížená",J606,0)</f>
        <v>1832.48</v>
      </c>
      <c r="BG606" s="213">
        <f>IF(N606="zákl. přenesená",J606,0)</f>
        <v>0</v>
      </c>
      <c r="BH606" s="213">
        <f>IF(N606="sníž. přenesená",J606,0)</f>
        <v>0</v>
      </c>
      <c r="BI606" s="213">
        <f>IF(N606="nulová",J606,0)</f>
        <v>0</v>
      </c>
      <c r="BJ606" s="25" t="s">
        <v>87</v>
      </c>
      <c r="BK606" s="213">
        <f>ROUND(I606*H606,2)</f>
        <v>1832.48</v>
      </c>
      <c r="BL606" s="25" t="s">
        <v>142</v>
      </c>
      <c r="BM606" s="25" t="s">
        <v>1123</v>
      </c>
    </row>
    <row r="607" spans="2:65" s="11" customFormat="1" ht="29.85" customHeight="1">
      <c r="B607" s="186"/>
      <c r="C607" s="187"/>
      <c r="D607" s="188" t="s">
        <v>77</v>
      </c>
      <c r="E607" s="200" t="s">
        <v>1124</v>
      </c>
      <c r="F607" s="200" t="s">
        <v>1125</v>
      </c>
      <c r="G607" s="187"/>
      <c r="H607" s="187"/>
      <c r="I607" s="190"/>
      <c r="J607" s="201">
        <f>BK607</f>
        <v>64566</v>
      </c>
      <c r="K607" s="187"/>
      <c r="L607" s="192"/>
      <c r="M607" s="193"/>
      <c r="N607" s="194"/>
      <c r="O607" s="194"/>
      <c r="P607" s="195">
        <f>SUM(P608:P616)</f>
        <v>0</v>
      </c>
      <c r="Q607" s="194"/>
      <c r="R607" s="195">
        <f>SUM(R608:R616)</f>
        <v>0.25309999999999999</v>
      </c>
      <c r="S607" s="194"/>
      <c r="T607" s="196">
        <f>SUM(T608:T616)</f>
        <v>1.6E-2</v>
      </c>
      <c r="AR607" s="197" t="s">
        <v>87</v>
      </c>
      <c r="AT607" s="198" t="s">
        <v>77</v>
      </c>
      <c r="AU607" s="198" t="s">
        <v>83</v>
      </c>
      <c r="AY607" s="197" t="s">
        <v>210</v>
      </c>
      <c r="BK607" s="199">
        <f>SUM(BK608:BK616)</f>
        <v>64566</v>
      </c>
    </row>
    <row r="608" spans="2:65" s="1" customFormat="1" ht="16.5" customHeight="1">
      <c r="B608" s="42"/>
      <c r="C608" s="202" t="s">
        <v>1126</v>
      </c>
      <c r="D608" s="202" t="s">
        <v>212</v>
      </c>
      <c r="E608" s="203" t="s">
        <v>1127</v>
      </c>
      <c r="F608" s="204" t="s">
        <v>1128</v>
      </c>
      <c r="G608" s="205" t="s">
        <v>348</v>
      </c>
      <c r="H608" s="206">
        <v>6</v>
      </c>
      <c r="I608" s="207">
        <v>3580</v>
      </c>
      <c r="J608" s="208">
        <f>ROUND(I608*H608,2)</f>
        <v>21480</v>
      </c>
      <c r="K608" s="204" t="s">
        <v>24</v>
      </c>
      <c r="L608" s="62"/>
      <c r="M608" s="209" t="s">
        <v>24</v>
      </c>
      <c r="N608" s="210" t="s">
        <v>50</v>
      </c>
      <c r="O608" s="43"/>
      <c r="P608" s="211">
        <f>O608*H608</f>
        <v>0</v>
      </c>
      <c r="Q608" s="211">
        <v>0</v>
      </c>
      <c r="R608" s="211">
        <f>Q608*H608</f>
        <v>0</v>
      </c>
      <c r="S608" s="211">
        <v>2E-3</v>
      </c>
      <c r="T608" s="212">
        <f>S608*H608</f>
        <v>1.2E-2</v>
      </c>
      <c r="AR608" s="25" t="s">
        <v>142</v>
      </c>
      <c r="AT608" s="25" t="s">
        <v>212</v>
      </c>
      <c r="AU608" s="25" t="s">
        <v>87</v>
      </c>
      <c r="AY608" s="25" t="s">
        <v>210</v>
      </c>
      <c r="BE608" s="213">
        <f>IF(N608="základní",J608,0)</f>
        <v>0</v>
      </c>
      <c r="BF608" s="213">
        <f>IF(N608="snížená",J608,0)</f>
        <v>21480</v>
      </c>
      <c r="BG608" s="213">
        <f>IF(N608="zákl. přenesená",J608,0)</f>
        <v>0</v>
      </c>
      <c r="BH608" s="213">
        <f>IF(N608="sníž. přenesená",J608,0)</f>
        <v>0</v>
      </c>
      <c r="BI608" s="213">
        <f>IF(N608="nulová",J608,0)</f>
        <v>0</v>
      </c>
      <c r="BJ608" s="25" t="s">
        <v>87</v>
      </c>
      <c r="BK608" s="213">
        <f>ROUND(I608*H608,2)</f>
        <v>21480</v>
      </c>
      <c r="BL608" s="25" t="s">
        <v>142</v>
      </c>
      <c r="BM608" s="25" t="s">
        <v>1129</v>
      </c>
    </row>
    <row r="609" spans="2:65" s="1" customFormat="1" ht="16.5" customHeight="1">
      <c r="B609" s="42"/>
      <c r="C609" s="202" t="s">
        <v>1130</v>
      </c>
      <c r="D609" s="202" t="s">
        <v>212</v>
      </c>
      <c r="E609" s="203" t="s">
        <v>1131</v>
      </c>
      <c r="F609" s="204" t="s">
        <v>1132</v>
      </c>
      <c r="G609" s="205" t="s">
        <v>348</v>
      </c>
      <c r="H609" s="206">
        <v>2</v>
      </c>
      <c r="I609" s="207">
        <v>2280</v>
      </c>
      <c r="J609" s="208">
        <f>ROUND(I609*H609,2)</f>
        <v>4560</v>
      </c>
      <c r="K609" s="204" t="s">
        <v>24</v>
      </c>
      <c r="L609" s="62"/>
      <c r="M609" s="209" t="s">
        <v>24</v>
      </c>
      <c r="N609" s="210" t="s">
        <v>50</v>
      </c>
      <c r="O609" s="43"/>
      <c r="P609" s="211">
        <f>O609*H609</f>
        <v>0</v>
      </c>
      <c r="Q609" s="211">
        <v>0</v>
      </c>
      <c r="R609" s="211">
        <f>Q609*H609</f>
        <v>0</v>
      </c>
      <c r="S609" s="211">
        <v>2E-3</v>
      </c>
      <c r="T609" s="212">
        <f>S609*H609</f>
        <v>4.0000000000000001E-3</v>
      </c>
      <c r="AR609" s="25" t="s">
        <v>142</v>
      </c>
      <c r="AT609" s="25" t="s">
        <v>212</v>
      </c>
      <c r="AU609" s="25" t="s">
        <v>87</v>
      </c>
      <c r="AY609" s="25" t="s">
        <v>210</v>
      </c>
      <c r="BE609" s="213">
        <f>IF(N609="základní",J609,0)</f>
        <v>0</v>
      </c>
      <c r="BF609" s="213">
        <f>IF(N609="snížená",J609,0)</f>
        <v>4560</v>
      </c>
      <c r="BG609" s="213">
        <f>IF(N609="zákl. přenesená",J609,0)</f>
        <v>0</v>
      </c>
      <c r="BH609" s="213">
        <f>IF(N609="sníž. přenesená",J609,0)</f>
        <v>0</v>
      </c>
      <c r="BI609" s="213">
        <f>IF(N609="nulová",J609,0)</f>
        <v>0</v>
      </c>
      <c r="BJ609" s="25" t="s">
        <v>87</v>
      </c>
      <c r="BK609" s="213">
        <f>ROUND(I609*H609,2)</f>
        <v>4560</v>
      </c>
      <c r="BL609" s="25" t="s">
        <v>142</v>
      </c>
      <c r="BM609" s="25" t="s">
        <v>1133</v>
      </c>
    </row>
    <row r="610" spans="2:65" s="1" customFormat="1" ht="25.5" customHeight="1">
      <c r="B610" s="42"/>
      <c r="C610" s="202" t="s">
        <v>1134</v>
      </c>
      <c r="D610" s="202" t="s">
        <v>212</v>
      </c>
      <c r="E610" s="203" t="s">
        <v>1135</v>
      </c>
      <c r="F610" s="204" t="s">
        <v>1136</v>
      </c>
      <c r="G610" s="205" t="s">
        <v>295</v>
      </c>
      <c r="H610" s="206">
        <v>2</v>
      </c>
      <c r="I610" s="207">
        <v>363</v>
      </c>
      <c r="J610" s="208">
        <f>ROUND(I610*H610,2)</f>
        <v>726</v>
      </c>
      <c r="K610" s="204" t="s">
        <v>216</v>
      </c>
      <c r="L610" s="62"/>
      <c r="M610" s="209" t="s">
        <v>24</v>
      </c>
      <c r="N610" s="210" t="s">
        <v>50</v>
      </c>
      <c r="O610" s="43"/>
      <c r="P610" s="211">
        <f>O610*H610</f>
        <v>0</v>
      </c>
      <c r="Q610" s="211">
        <v>1.75E-3</v>
      </c>
      <c r="R610" s="211">
        <f>Q610*H610</f>
        <v>3.5000000000000001E-3</v>
      </c>
      <c r="S610" s="211">
        <v>0</v>
      </c>
      <c r="T610" s="212">
        <f>S610*H610</f>
        <v>0</v>
      </c>
      <c r="AR610" s="25" t="s">
        <v>142</v>
      </c>
      <c r="AT610" s="25" t="s">
        <v>212</v>
      </c>
      <c r="AU610" s="25" t="s">
        <v>87</v>
      </c>
      <c r="AY610" s="25" t="s">
        <v>210</v>
      </c>
      <c r="BE610" s="213">
        <f>IF(N610="základní",J610,0)</f>
        <v>0</v>
      </c>
      <c r="BF610" s="213">
        <f>IF(N610="snížená",J610,0)</f>
        <v>726</v>
      </c>
      <c r="BG610" s="213">
        <f>IF(N610="zákl. přenesená",J610,0)</f>
        <v>0</v>
      </c>
      <c r="BH610" s="213">
        <f>IF(N610="sníž. přenesená",J610,0)</f>
        <v>0</v>
      </c>
      <c r="BI610" s="213">
        <f>IF(N610="nulová",J610,0)</f>
        <v>0</v>
      </c>
      <c r="BJ610" s="25" t="s">
        <v>87</v>
      </c>
      <c r="BK610" s="213">
        <f>ROUND(I610*H610,2)</f>
        <v>726</v>
      </c>
      <c r="BL610" s="25" t="s">
        <v>142</v>
      </c>
      <c r="BM610" s="25" t="s">
        <v>1137</v>
      </c>
    </row>
    <row r="611" spans="2:65" s="1" customFormat="1" ht="67.5">
      <c r="B611" s="42"/>
      <c r="C611" s="64"/>
      <c r="D611" s="214" t="s">
        <v>218</v>
      </c>
      <c r="E611" s="64"/>
      <c r="F611" s="215" t="s">
        <v>1138</v>
      </c>
      <c r="G611" s="64"/>
      <c r="H611" s="64"/>
      <c r="I611" s="173"/>
      <c r="J611" s="64"/>
      <c r="K611" s="64"/>
      <c r="L611" s="62"/>
      <c r="M611" s="216"/>
      <c r="N611" s="43"/>
      <c r="O611" s="43"/>
      <c r="P611" s="43"/>
      <c r="Q611" s="43"/>
      <c r="R611" s="43"/>
      <c r="S611" s="43"/>
      <c r="T611" s="79"/>
      <c r="AT611" s="25" t="s">
        <v>218</v>
      </c>
      <c r="AU611" s="25" t="s">
        <v>87</v>
      </c>
    </row>
    <row r="612" spans="2:65" s="1" customFormat="1" ht="25.5" customHeight="1">
      <c r="B612" s="42"/>
      <c r="C612" s="202" t="s">
        <v>1139</v>
      </c>
      <c r="D612" s="202" t="s">
        <v>212</v>
      </c>
      <c r="E612" s="203" t="s">
        <v>1140</v>
      </c>
      <c r="F612" s="204" t="s">
        <v>1141</v>
      </c>
      <c r="G612" s="205" t="s">
        <v>295</v>
      </c>
      <c r="H612" s="206">
        <v>60</v>
      </c>
      <c r="I612" s="207">
        <v>580</v>
      </c>
      <c r="J612" s="208">
        <f>ROUND(I612*H612,2)</f>
        <v>34800</v>
      </c>
      <c r="K612" s="204" t="s">
        <v>216</v>
      </c>
      <c r="L612" s="62"/>
      <c r="M612" s="209" t="s">
        <v>24</v>
      </c>
      <c r="N612" s="210" t="s">
        <v>50</v>
      </c>
      <c r="O612" s="43"/>
      <c r="P612" s="211">
        <f>O612*H612</f>
        <v>0</v>
      </c>
      <c r="Q612" s="211">
        <v>3.1199999999999999E-3</v>
      </c>
      <c r="R612" s="211">
        <f>Q612*H612</f>
        <v>0.18720000000000001</v>
      </c>
      <c r="S612" s="211">
        <v>0</v>
      </c>
      <c r="T612" s="212">
        <f>S612*H612</f>
        <v>0</v>
      </c>
      <c r="AR612" s="25" t="s">
        <v>142</v>
      </c>
      <c r="AT612" s="25" t="s">
        <v>212</v>
      </c>
      <c r="AU612" s="25" t="s">
        <v>87</v>
      </c>
      <c r="AY612" s="25" t="s">
        <v>210</v>
      </c>
      <c r="BE612" s="213">
        <f>IF(N612="základní",J612,0)</f>
        <v>0</v>
      </c>
      <c r="BF612" s="213">
        <f>IF(N612="snížená",J612,0)</f>
        <v>34800</v>
      </c>
      <c r="BG612" s="213">
        <f>IF(N612="zákl. přenesená",J612,0)</f>
        <v>0</v>
      </c>
      <c r="BH612" s="213">
        <f>IF(N612="sníž. přenesená",J612,0)</f>
        <v>0</v>
      </c>
      <c r="BI612" s="213">
        <f>IF(N612="nulová",J612,0)</f>
        <v>0</v>
      </c>
      <c r="BJ612" s="25" t="s">
        <v>87</v>
      </c>
      <c r="BK612" s="213">
        <f>ROUND(I612*H612,2)</f>
        <v>34800</v>
      </c>
      <c r="BL612" s="25" t="s">
        <v>142</v>
      </c>
      <c r="BM612" s="25" t="s">
        <v>1142</v>
      </c>
    </row>
    <row r="613" spans="2:65" s="1" customFormat="1" ht="67.5">
      <c r="B613" s="42"/>
      <c r="C613" s="64"/>
      <c r="D613" s="214" t="s">
        <v>218</v>
      </c>
      <c r="E613" s="64"/>
      <c r="F613" s="215" t="s">
        <v>1138</v>
      </c>
      <c r="G613" s="64"/>
      <c r="H613" s="64"/>
      <c r="I613" s="173"/>
      <c r="J613" s="64"/>
      <c r="K613" s="64"/>
      <c r="L613" s="62"/>
      <c r="M613" s="216"/>
      <c r="N613" s="43"/>
      <c r="O613" s="43"/>
      <c r="P613" s="43"/>
      <c r="Q613" s="43"/>
      <c r="R613" s="43"/>
      <c r="S613" s="43"/>
      <c r="T613" s="79"/>
      <c r="AT613" s="25" t="s">
        <v>218</v>
      </c>
      <c r="AU613" s="25" t="s">
        <v>87</v>
      </c>
    </row>
    <row r="614" spans="2:65" s="12" customFormat="1">
      <c r="B614" s="217"/>
      <c r="C614" s="218"/>
      <c r="D614" s="214" t="s">
        <v>220</v>
      </c>
      <c r="E614" s="219" t="s">
        <v>24</v>
      </c>
      <c r="F614" s="220" t="s">
        <v>1143</v>
      </c>
      <c r="G614" s="218"/>
      <c r="H614" s="221">
        <v>60</v>
      </c>
      <c r="I614" s="222"/>
      <c r="J614" s="218"/>
      <c r="K614" s="218"/>
      <c r="L614" s="223"/>
      <c r="M614" s="224"/>
      <c r="N614" s="225"/>
      <c r="O614" s="225"/>
      <c r="P614" s="225"/>
      <c r="Q614" s="225"/>
      <c r="R614" s="225"/>
      <c r="S614" s="225"/>
      <c r="T614" s="226"/>
      <c r="AT614" s="227" t="s">
        <v>220</v>
      </c>
      <c r="AU614" s="227" t="s">
        <v>87</v>
      </c>
      <c r="AV614" s="12" t="s">
        <v>87</v>
      </c>
      <c r="AW614" s="12" t="s">
        <v>41</v>
      </c>
      <c r="AX614" s="12" t="s">
        <v>83</v>
      </c>
      <c r="AY614" s="227" t="s">
        <v>210</v>
      </c>
    </row>
    <row r="615" spans="2:65" s="1" customFormat="1" ht="16.5" customHeight="1">
      <c r="B615" s="42"/>
      <c r="C615" s="202" t="s">
        <v>1144</v>
      </c>
      <c r="D615" s="202" t="s">
        <v>212</v>
      </c>
      <c r="E615" s="203" t="s">
        <v>1145</v>
      </c>
      <c r="F615" s="204" t="s">
        <v>1146</v>
      </c>
      <c r="G615" s="205" t="s">
        <v>295</v>
      </c>
      <c r="H615" s="206">
        <v>20</v>
      </c>
      <c r="I615" s="207">
        <v>150</v>
      </c>
      <c r="J615" s="208">
        <f>ROUND(I615*H615,2)</f>
        <v>3000</v>
      </c>
      <c r="K615" s="204" t="s">
        <v>24</v>
      </c>
      <c r="L615" s="62"/>
      <c r="M615" s="209" t="s">
        <v>24</v>
      </c>
      <c r="N615" s="210" t="s">
        <v>50</v>
      </c>
      <c r="O615" s="43"/>
      <c r="P615" s="211">
        <f>O615*H615</f>
        <v>0</v>
      </c>
      <c r="Q615" s="211">
        <v>3.1199999999999999E-3</v>
      </c>
      <c r="R615" s="211">
        <f>Q615*H615</f>
        <v>6.2399999999999997E-2</v>
      </c>
      <c r="S615" s="211">
        <v>0</v>
      </c>
      <c r="T615" s="212">
        <f>S615*H615</f>
        <v>0</v>
      </c>
      <c r="AR615" s="25" t="s">
        <v>142</v>
      </c>
      <c r="AT615" s="25" t="s">
        <v>212</v>
      </c>
      <c r="AU615" s="25" t="s">
        <v>87</v>
      </c>
      <c r="AY615" s="25" t="s">
        <v>210</v>
      </c>
      <c r="BE615" s="213">
        <f>IF(N615="základní",J615,0)</f>
        <v>0</v>
      </c>
      <c r="BF615" s="213">
        <f>IF(N615="snížená",J615,0)</f>
        <v>3000</v>
      </c>
      <c r="BG615" s="213">
        <f>IF(N615="zákl. přenesená",J615,0)</f>
        <v>0</v>
      </c>
      <c r="BH615" s="213">
        <f>IF(N615="sníž. přenesená",J615,0)</f>
        <v>0</v>
      </c>
      <c r="BI615" s="213">
        <f>IF(N615="nulová",J615,0)</f>
        <v>0</v>
      </c>
      <c r="BJ615" s="25" t="s">
        <v>87</v>
      </c>
      <c r="BK615" s="213">
        <f>ROUND(I615*H615,2)</f>
        <v>3000</v>
      </c>
      <c r="BL615" s="25" t="s">
        <v>142</v>
      </c>
      <c r="BM615" s="25" t="s">
        <v>1147</v>
      </c>
    </row>
    <row r="616" spans="2:65" s="12" customFormat="1">
      <c r="B616" s="217"/>
      <c r="C616" s="218"/>
      <c r="D616" s="214" t="s">
        <v>220</v>
      </c>
      <c r="E616" s="219" t="s">
        <v>24</v>
      </c>
      <c r="F616" s="220" t="s">
        <v>322</v>
      </c>
      <c r="G616" s="218"/>
      <c r="H616" s="221">
        <v>20</v>
      </c>
      <c r="I616" s="222"/>
      <c r="J616" s="218"/>
      <c r="K616" s="218"/>
      <c r="L616" s="223"/>
      <c r="M616" s="224"/>
      <c r="N616" s="225"/>
      <c r="O616" s="225"/>
      <c r="P616" s="225"/>
      <c r="Q616" s="225"/>
      <c r="R616" s="225"/>
      <c r="S616" s="225"/>
      <c r="T616" s="226"/>
      <c r="AT616" s="227" t="s">
        <v>220</v>
      </c>
      <c r="AU616" s="227" t="s">
        <v>87</v>
      </c>
      <c r="AV616" s="12" t="s">
        <v>87</v>
      </c>
      <c r="AW616" s="12" t="s">
        <v>41</v>
      </c>
      <c r="AX616" s="12" t="s">
        <v>83</v>
      </c>
      <c r="AY616" s="227" t="s">
        <v>210</v>
      </c>
    </row>
    <row r="617" spans="2:65" s="11" customFormat="1" ht="29.85" customHeight="1">
      <c r="B617" s="186"/>
      <c r="C617" s="187"/>
      <c r="D617" s="188" t="s">
        <v>77</v>
      </c>
      <c r="E617" s="200" t="s">
        <v>1148</v>
      </c>
      <c r="F617" s="200" t="s">
        <v>1149</v>
      </c>
      <c r="G617" s="187"/>
      <c r="H617" s="187"/>
      <c r="I617" s="190"/>
      <c r="J617" s="201">
        <f>BK617</f>
        <v>186952.82</v>
      </c>
      <c r="K617" s="187"/>
      <c r="L617" s="192"/>
      <c r="M617" s="193"/>
      <c r="N617" s="194"/>
      <c r="O617" s="194"/>
      <c r="P617" s="195">
        <f>SUM(P618:P655)</f>
        <v>0</v>
      </c>
      <c r="Q617" s="194"/>
      <c r="R617" s="195">
        <f>SUM(R618:R655)</f>
        <v>3.7868794000000001</v>
      </c>
      <c r="S617" s="194"/>
      <c r="T617" s="196">
        <f>SUM(T618:T655)</f>
        <v>5.7328399999999995</v>
      </c>
      <c r="AR617" s="197" t="s">
        <v>87</v>
      </c>
      <c r="AT617" s="198" t="s">
        <v>77</v>
      </c>
      <c r="AU617" s="198" t="s">
        <v>83</v>
      </c>
      <c r="AY617" s="197" t="s">
        <v>210</v>
      </c>
      <c r="BK617" s="199">
        <f>SUM(BK618:BK655)</f>
        <v>186952.82</v>
      </c>
    </row>
    <row r="618" spans="2:65" s="1" customFormat="1" ht="16.5" customHeight="1">
      <c r="B618" s="42"/>
      <c r="C618" s="202" t="s">
        <v>1150</v>
      </c>
      <c r="D618" s="202" t="s">
        <v>212</v>
      </c>
      <c r="E618" s="203" t="s">
        <v>1151</v>
      </c>
      <c r="F618" s="204" t="s">
        <v>1152</v>
      </c>
      <c r="G618" s="205" t="s">
        <v>215</v>
      </c>
      <c r="H618" s="206">
        <v>131.18</v>
      </c>
      <c r="I618" s="207">
        <v>623.79999999999995</v>
      </c>
      <c r="J618" s="208">
        <f>ROUND(I618*H618,2)</f>
        <v>81830.080000000002</v>
      </c>
      <c r="K618" s="204" t="s">
        <v>24</v>
      </c>
      <c r="L618" s="62"/>
      <c r="M618" s="209" t="s">
        <v>24</v>
      </c>
      <c r="N618" s="210" t="s">
        <v>50</v>
      </c>
      <c r="O618" s="43"/>
      <c r="P618" s="211">
        <f>O618*H618</f>
        <v>0</v>
      </c>
      <c r="Q618" s="211">
        <v>7.8300000000000002E-3</v>
      </c>
      <c r="R618" s="211">
        <f>Q618*H618</f>
        <v>1.0271394</v>
      </c>
      <c r="S618" s="211">
        <v>0</v>
      </c>
      <c r="T618" s="212">
        <f>S618*H618</f>
        <v>0</v>
      </c>
      <c r="AR618" s="25" t="s">
        <v>142</v>
      </c>
      <c r="AT618" s="25" t="s">
        <v>212</v>
      </c>
      <c r="AU618" s="25" t="s">
        <v>87</v>
      </c>
      <c r="AY618" s="25" t="s">
        <v>210</v>
      </c>
      <c r="BE618" s="213">
        <f>IF(N618="základní",J618,0)</f>
        <v>0</v>
      </c>
      <c r="BF618" s="213">
        <f>IF(N618="snížená",J618,0)</f>
        <v>81830.080000000002</v>
      </c>
      <c r="BG618" s="213">
        <f>IF(N618="zákl. přenesená",J618,0)</f>
        <v>0</v>
      </c>
      <c r="BH618" s="213">
        <f>IF(N618="sníž. přenesená",J618,0)</f>
        <v>0</v>
      </c>
      <c r="BI618" s="213">
        <f>IF(N618="nulová",J618,0)</f>
        <v>0</v>
      </c>
      <c r="BJ618" s="25" t="s">
        <v>87</v>
      </c>
      <c r="BK618" s="213">
        <f>ROUND(I618*H618,2)</f>
        <v>81830.080000000002</v>
      </c>
      <c r="BL618" s="25" t="s">
        <v>142</v>
      </c>
      <c r="BM618" s="25" t="s">
        <v>1153</v>
      </c>
    </row>
    <row r="619" spans="2:65" s="12" customFormat="1">
      <c r="B619" s="217"/>
      <c r="C619" s="218"/>
      <c r="D619" s="214" t="s">
        <v>220</v>
      </c>
      <c r="E619" s="219" t="s">
        <v>24</v>
      </c>
      <c r="F619" s="220" t="s">
        <v>1154</v>
      </c>
      <c r="G619" s="218"/>
      <c r="H619" s="221">
        <v>131.18</v>
      </c>
      <c r="I619" s="222"/>
      <c r="J619" s="218"/>
      <c r="K619" s="218"/>
      <c r="L619" s="223"/>
      <c r="M619" s="224"/>
      <c r="N619" s="225"/>
      <c r="O619" s="225"/>
      <c r="P619" s="225"/>
      <c r="Q619" s="225"/>
      <c r="R619" s="225"/>
      <c r="S619" s="225"/>
      <c r="T619" s="226"/>
      <c r="AT619" s="227" t="s">
        <v>220</v>
      </c>
      <c r="AU619" s="227" t="s">
        <v>87</v>
      </c>
      <c r="AV619" s="12" t="s">
        <v>87</v>
      </c>
      <c r="AW619" s="12" t="s">
        <v>41</v>
      </c>
      <c r="AX619" s="12" t="s">
        <v>83</v>
      </c>
      <c r="AY619" s="227" t="s">
        <v>210</v>
      </c>
    </row>
    <row r="620" spans="2:65" s="1" customFormat="1" ht="16.5" customHeight="1">
      <c r="B620" s="42"/>
      <c r="C620" s="202" t="s">
        <v>1155</v>
      </c>
      <c r="D620" s="202" t="s">
        <v>212</v>
      </c>
      <c r="E620" s="203" t="s">
        <v>1156</v>
      </c>
      <c r="F620" s="204" t="s">
        <v>1157</v>
      </c>
      <c r="G620" s="205" t="s">
        <v>215</v>
      </c>
      <c r="H620" s="206">
        <v>22.25</v>
      </c>
      <c r="I620" s="207">
        <v>79.3</v>
      </c>
      <c r="J620" s="208">
        <f>ROUND(I620*H620,2)</f>
        <v>1764.43</v>
      </c>
      <c r="K620" s="204" t="s">
        <v>216</v>
      </c>
      <c r="L620" s="62"/>
      <c r="M620" s="209" t="s">
        <v>24</v>
      </c>
      <c r="N620" s="210" t="s">
        <v>50</v>
      </c>
      <c r="O620" s="43"/>
      <c r="P620" s="211">
        <f>O620*H620</f>
        <v>0</v>
      </c>
      <c r="Q620" s="211">
        <v>0</v>
      </c>
      <c r="R620" s="211">
        <f>Q620*H620</f>
        <v>0</v>
      </c>
      <c r="S620" s="211">
        <v>0</v>
      </c>
      <c r="T620" s="212">
        <f>S620*H620</f>
        <v>0</v>
      </c>
      <c r="AR620" s="25" t="s">
        <v>142</v>
      </c>
      <c r="AT620" s="25" t="s">
        <v>212</v>
      </c>
      <c r="AU620" s="25" t="s">
        <v>87</v>
      </c>
      <c r="AY620" s="25" t="s">
        <v>210</v>
      </c>
      <c r="BE620" s="213">
        <f>IF(N620="základní",J620,0)</f>
        <v>0</v>
      </c>
      <c r="BF620" s="213">
        <f>IF(N620="snížená",J620,0)</f>
        <v>1764.43</v>
      </c>
      <c r="BG620" s="213">
        <f>IF(N620="zákl. přenesená",J620,0)</f>
        <v>0</v>
      </c>
      <c r="BH620" s="213">
        <f>IF(N620="sníž. přenesená",J620,0)</f>
        <v>0</v>
      </c>
      <c r="BI620" s="213">
        <f>IF(N620="nulová",J620,0)</f>
        <v>0</v>
      </c>
      <c r="BJ620" s="25" t="s">
        <v>87</v>
      </c>
      <c r="BK620" s="213">
        <f>ROUND(I620*H620,2)</f>
        <v>1764.43</v>
      </c>
      <c r="BL620" s="25" t="s">
        <v>142</v>
      </c>
      <c r="BM620" s="25" t="s">
        <v>1158</v>
      </c>
    </row>
    <row r="621" spans="2:65" s="1" customFormat="1" ht="27">
      <c r="B621" s="42"/>
      <c r="C621" s="64"/>
      <c r="D621" s="214" t="s">
        <v>218</v>
      </c>
      <c r="E621" s="64"/>
      <c r="F621" s="215" t="s">
        <v>1159</v>
      </c>
      <c r="G621" s="64"/>
      <c r="H621" s="64"/>
      <c r="I621" s="173"/>
      <c r="J621" s="64"/>
      <c r="K621" s="64"/>
      <c r="L621" s="62"/>
      <c r="M621" s="216"/>
      <c r="N621" s="43"/>
      <c r="O621" s="43"/>
      <c r="P621" s="43"/>
      <c r="Q621" s="43"/>
      <c r="R621" s="43"/>
      <c r="S621" s="43"/>
      <c r="T621" s="79"/>
      <c r="AT621" s="25" t="s">
        <v>218</v>
      </c>
      <c r="AU621" s="25" t="s">
        <v>87</v>
      </c>
    </row>
    <row r="622" spans="2:65" s="12" customFormat="1">
      <c r="B622" s="217"/>
      <c r="C622" s="218"/>
      <c r="D622" s="214" t="s">
        <v>220</v>
      </c>
      <c r="E622" s="219" t="s">
        <v>24</v>
      </c>
      <c r="F622" s="220" t="s">
        <v>1160</v>
      </c>
      <c r="G622" s="218"/>
      <c r="H622" s="221">
        <v>16.25</v>
      </c>
      <c r="I622" s="222"/>
      <c r="J622" s="218"/>
      <c r="K622" s="218"/>
      <c r="L622" s="223"/>
      <c r="M622" s="224"/>
      <c r="N622" s="225"/>
      <c r="O622" s="225"/>
      <c r="P622" s="225"/>
      <c r="Q622" s="225"/>
      <c r="R622" s="225"/>
      <c r="S622" s="225"/>
      <c r="T622" s="226"/>
      <c r="AT622" s="227" t="s">
        <v>220</v>
      </c>
      <c r="AU622" s="227" t="s">
        <v>87</v>
      </c>
      <c r="AV622" s="12" t="s">
        <v>87</v>
      </c>
      <c r="AW622" s="12" t="s">
        <v>41</v>
      </c>
      <c r="AX622" s="12" t="s">
        <v>78</v>
      </c>
      <c r="AY622" s="227" t="s">
        <v>210</v>
      </c>
    </row>
    <row r="623" spans="2:65" s="12" customFormat="1">
      <c r="B623" s="217"/>
      <c r="C623" s="218"/>
      <c r="D623" s="214" t="s">
        <v>220</v>
      </c>
      <c r="E623" s="219" t="s">
        <v>24</v>
      </c>
      <c r="F623" s="220" t="s">
        <v>1161</v>
      </c>
      <c r="G623" s="218"/>
      <c r="H623" s="221">
        <v>3</v>
      </c>
      <c r="I623" s="222"/>
      <c r="J623" s="218"/>
      <c r="K623" s="218"/>
      <c r="L623" s="223"/>
      <c r="M623" s="224"/>
      <c r="N623" s="225"/>
      <c r="O623" s="225"/>
      <c r="P623" s="225"/>
      <c r="Q623" s="225"/>
      <c r="R623" s="225"/>
      <c r="S623" s="225"/>
      <c r="T623" s="226"/>
      <c r="AT623" s="227" t="s">
        <v>220</v>
      </c>
      <c r="AU623" s="227" t="s">
        <v>87</v>
      </c>
      <c r="AV623" s="12" t="s">
        <v>87</v>
      </c>
      <c r="AW623" s="12" t="s">
        <v>41</v>
      </c>
      <c r="AX623" s="12" t="s">
        <v>78</v>
      </c>
      <c r="AY623" s="227" t="s">
        <v>210</v>
      </c>
    </row>
    <row r="624" spans="2:65" s="12" customFormat="1">
      <c r="B624" s="217"/>
      <c r="C624" s="218"/>
      <c r="D624" s="214" t="s">
        <v>220</v>
      </c>
      <c r="E624" s="219" t="s">
        <v>24</v>
      </c>
      <c r="F624" s="220" t="s">
        <v>1162</v>
      </c>
      <c r="G624" s="218"/>
      <c r="H624" s="221">
        <v>3</v>
      </c>
      <c r="I624" s="222"/>
      <c r="J624" s="218"/>
      <c r="K624" s="218"/>
      <c r="L624" s="223"/>
      <c r="M624" s="224"/>
      <c r="N624" s="225"/>
      <c r="O624" s="225"/>
      <c r="P624" s="225"/>
      <c r="Q624" s="225"/>
      <c r="R624" s="225"/>
      <c r="S624" s="225"/>
      <c r="T624" s="226"/>
      <c r="AT624" s="227" t="s">
        <v>220</v>
      </c>
      <c r="AU624" s="227" t="s">
        <v>87</v>
      </c>
      <c r="AV624" s="12" t="s">
        <v>87</v>
      </c>
      <c r="AW624" s="12" t="s">
        <v>41</v>
      </c>
      <c r="AX624" s="12" t="s">
        <v>78</v>
      </c>
      <c r="AY624" s="227" t="s">
        <v>210</v>
      </c>
    </row>
    <row r="625" spans="2:65" s="13" customFormat="1">
      <c r="B625" s="228"/>
      <c r="C625" s="229"/>
      <c r="D625" s="214" t="s">
        <v>220</v>
      </c>
      <c r="E625" s="230" t="s">
        <v>24</v>
      </c>
      <c r="F625" s="231" t="s">
        <v>235</v>
      </c>
      <c r="G625" s="229"/>
      <c r="H625" s="232">
        <v>22.25</v>
      </c>
      <c r="I625" s="233"/>
      <c r="J625" s="229"/>
      <c r="K625" s="229"/>
      <c r="L625" s="234"/>
      <c r="M625" s="235"/>
      <c r="N625" s="236"/>
      <c r="O625" s="236"/>
      <c r="P625" s="236"/>
      <c r="Q625" s="236"/>
      <c r="R625" s="236"/>
      <c r="S625" s="236"/>
      <c r="T625" s="237"/>
      <c r="AT625" s="238" t="s">
        <v>220</v>
      </c>
      <c r="AU625" s="238" t="s">
        <v>87</v>
      </c>
      <c r="AV625" s="13" t="s">
        <v>93</v>
      </c>
      <c r="AW625" s="13" t="s">
        <v>41</v>
      </c>
      <c r="AX625" s="13" t="s">
        <v>83</v>
      </c>
      <c r="AY625" s="238" t="s">
        <v>210</v>
      </c>
    </row>
    <row r="626" spans="2:65" s="1" customFormat="1" ht="16.5" customHeight="1">
      <c r="B626" s="42"/>
      <c r="C626" s="239" t="s">
        <v>1163</v>
      </c>
      <c r="D626" s="239" t="s">
        <v>358</v>
      </c>
      <c r="E626" s="240" t="s">
        <v>1164</v>
      </c>
      <c r="F626" s="241" t="s">
        <v>1165</v>
      </c>
      <c r="G626" s="242" t="s">
        <v>224</v>
      </c>
      <c r="H626" s="243">
        <v>1.0269999999999999</v>
      </c>
      <c r="I626" s="244">
        <v>2930</v>
      </c>
      <c r="J626" s="245">
        <f>ROUND(I626*H626,2)</f>
        <v>3009.11</v>
      </c>
      <c r="K626" s="241" t="s">
        <v>216</v>
      </c>
      <c r="L626" s="246"/>
      <c r="M626" s="247" t="s">
        <v>24</v>
      </c>
      <c r="N626" s="248" t="s">
        <v>50</v>
      </c>
      <c r="O626" s="43"/>
      <c r="P626" s="211">
        <f>O626*H626</f>
        <v>0</v>
      </c>
      <c r="Q626" s="211">
        <v>0.55000000000000004</v>
      </c>
      <c r="R626" s="211">
        <f>Q626*H626</f>
        <v>0.56484999999999996</v>
      </c>
      <c r="S626" s="211">
        <v>0</v>
      </c>
      <c r="T626" s="212">
        <f>S626*H626</f>
        <v>0</v>
      </c>
      <c r="AR626" s="25" t="s">
        <v>397</v>
      </c>
      <c r="AT626" s="25" t="s">
        <v>358</v>
      </c>
      <c r="AU626" s="25" t="s">
        <v>87</v>
      </c>
      <c r="AY626" s="25" t="s">
        <v>210</v>
      </c>
      <c r="BE626" s="213">
        <f>IF(N626="základní",J626,0)</f>
        <v>0</v>
      </c>
      <c r="BF626" s="213">
        <f>IF(N626="snížená",J626,0)</f>
        <v>3009.11</v>
      </c>
      <c r="BG626" s="213">
        <f>IF(N626="zákl. přenesená",J626,0)</f>
        <v>0</v>
      </c>
      <c r="BH626" s="213">
        <f>IF(N626="sníž. přenesená",J626,0)</f>
        <v>0</v>
      </c>
      <c r="BI626" s="213">
        <f>IF(N626="nulová",J626,0)</f>
        <v>0</v>
      </c>
      <c r="BJ626" s="25" t="s">
        <v>87</v>
      </c>
      <c r="BK626" s="213">
        <f>ROUND(I626*H626,2)</f>
        <v>3009.11</v>
      </c>
      <c r="BL626" s="25" t="s">
        <v>142</v>
      </c>
      <c r="BM626" s="25" t="s">
        <v>1166</v>
      </c>
    </row>
    <row r="627" spans="2:65" s="12" customFormat="1">
      <c r="B627" s="217"/>
      <c r="C627" s="218"/>
      <c r="D627" s="214" t="s">
        <v>220</v>
      </c>
      <c r="E627" s="219" t="s">
        <v>24</v>
      </c>
      <c r="F627" s="220" t="s">
        <v>1167</v>
      </c>
      <c r="G627" s="218"/>
      <c r="H627" s="221">
        <v>0.53600000000000003</v>
      </c>
      <c r="I627" s="222"/>
      <c r="J627" s="218"/>
      <c r="K627" s="218"/>
      <c r="L627" s="223"/>
      <c r="M627" s="224"/>
      <c r="N627" s="225"/>
      <c r="O627" s="225"/>
      <c r="P627" s="225"/>
      <c r="Q627" s="225"/>
      <c r="R627" s="225"/>
      <c r="S627" s="225"/>
      <c r="T627" s="226"/>
      <c r="AT627" s="227" t="s">
        <v>220</v>
      </c>
      <c r="AU627" s="227" t="s">
        <v>87</v>
      </c>
      <c r="AV627" s="12" t="s">
        <v>87</v>
      </c>
      <c r="AW627" s="12" t="s">
        <v>41</v>
      </c>
      <c r="AX627" s="12" t="s">
        <v>78</v>
      </c>
      <c r="AY627" s="227" t="s">
        <v>210</v>
      </c>
    </row>
    <row r="628" spans="2:65" s="12" customFormat="1">
      <c r="B628" s="217"/>
      <c r="C628" s="218"/>
      <c r="D628" s="214" t="s">
        <v>220</v>
      </c>
      <c r="E628" s="219" t="s">
        <v>24</v>
      </c>
      <c r="F628" s="220" t="s">
        <v>1168</v>
      </c>
      <c r="G628" s="218"/>
      <c r="H628" s="221">
        <v>0.29299999999999998</v>
      </c>
      <c r="I628" s="222"/>
      <c r="J628" s="218"/>
      <c r="K628" s="218"/>
      <c r="L628" s="223"/>
      <c r="M628" s="224"/>
      <c r="N628" s="225"/>
      <c r="O628" s="225"/>
      <c r="P628" s="225"/>
      <c r="Q628" s="225"/>
      <c r="R628" s="225"/>
      <c r="S628" s="225"/>
      <c r="T628" s="226"/>
      <c r="AT628" s="227" t="s">
        <v>220</v>
      </c>
      <c r="AU628" s="227" t="s">
        <v>87</v>
      </c>
      <c r="AV628" s="12" t="s">
        <v>87</v>
      </c>
      <c r="AW628" s="12" t="s">
        <v>41</v>
      </c>
      <c r="AX628" s="12" t="s">
        <v>78</v>
      </c>
      <c r="AY628" s="227" t="s">
        <v>210</v>
      </c>
    </row>
    <row r="629" spans="2:65" s="12" customFormat="1">
      <c r="B629" s="217"/>
      <c r="C629" s="218"/>
      <c r="D629" s="214" t="s">
        <v>220</v>
      </c>
      <c r="E629" s="219" t="s">
        <v>24</v>
      </c>
      <c r="F629" s="220" t="s">
        <v>1169</v>
      </c>
      <c r="G629" s="218"/>
      <c r="H629" s="221">
        <v>0.19800000000000001</v>
      </c>
      <c r="I629" s="222"/>
      <c r="J629" s="218"/>
      <c r="K629" s="218"/>
      <c r="L629" s="223"/>
      <c r="M629" s="224"/>
      <c r="N629" s="225"/>
      <c r="O629" s="225"/>
      <c r="P629" s="225"/>
      <c r="Q629" s="225"/>
      <c r="R629" s="225"/>
      <c r="S629" s="225"/>
      <c r="T629" s="226"/>
      <c r="AT629" s="227" t="s">
        <v>220</v>
      </c>
      <c r="AU629" s="227" t="s">
        <v>87</v>
      </c>
      <c r="AV629" s="12" t="s">
        <v>87</v>
      </c>
      <c r="AW629" s="12" t="s">
        <v>41</v>
      </c>
      <c r="AX629" s="12" t="s">
        <v>78</v>
      </c>
      <c r="AY629" s="227" t="s">
        <v>210</v>
      </c>
    </row>
    <row r="630" spans="2:65" s="13" customFormat="1">
      <c r="B630" s="228"/>
      <c r="C630" s="229"/>
      <c r="D630" s="214" t="s">
        <v>220</v>
      </c>
      <c r="E630" s="230" t="s">
        <v>24</v>
      </c>
      <c r="F630" s="231" t="s">
        <v>235</v>
      </c>
      <c r="G630" s="229"/>
      <c r="H630" s="232">
        <v>1.0269999999999999</v>
      </c>
      <c r="I630" s="233"/>
      <c r="J630" s="229"/>
      <c r="K630" s="229"/>
      <c r="L630" s="234"/>
      <c r="M630" s="235"/>
      <c r="N630" s="236"/>
      <c r="O630" s="236"/>
      <c r="P630" s="236"/>
      <c r="Q630" s="236"/>
      <c r="R630" s="236"/>
      <c r="S630" s="236"/>
      <c r="T630" s="237"/>
      <c r="AT630" s="238" t="s">
        <v>220</v>
      </c>
      <c r="AU630" s="238" t="s">
        <v>87</v>
      </c>
      <c r="AV630" s="13" t="s">
        <v>93</v>
      </c>
      <c r="AW630" s="13" t="s">
        <v>41</v>
      </c>
      <c r="AX630" s="13" t="s">
        <v>83</v>
      </c>
      <c r="AY630" s="238" t="s">
        <v>210</v>
      </c>
    </row>
    <row r="631" spans="2:65" s="1" customFormat="1" ht="16.5" customHeight="1">
      <c r="B631" s="42"/>
      <c r="C631" s="202" t="s">
        <v>1170</v>
      </c>
      <c r="D631" s="202" t="s">
        <v>212</v>
      </c>
      <c r="E631" s="203" t="s">
        <v>1171</v>
      </c>
      <c r="F631" s="204" t="s">
        <v>1172</v>
      </c>
      <c r="G631" s="205" t="s">
        <v>215</v>
      </c>
      <c r="H631" s="206">
        <v>292.86</v>
      </c>
      <c r="I631" s="207">
        <v>61.3</v>
      </c>
      <c r="J631" s="208">
        <f>ROUND(I631*H631,2)</f>
        <v>17952.32</v>
      </c>
      <c r="K631" s="204" t="s">
        <v>216</v>
      </c>
      <c r="L631" s="62"/>
      <c r="M631" s="209" t="s">
        <v>24</v>
      </c>
      <c r="N631" s="210" t="s">
        <v>50</v>
      </c>
      <c r="O631" s="43"/>
      <c r="P631" s="211">
        <f>O631*H631</f>
        <v>0</v>
      </c>
      <c r="Q631" s="211">
        <v>0</v>
      </c>
      <c r="R631" s="211">
        <f>Q631*H631</f>
        <v>0</v>
      </c>
      <c r="S631" s="211">
        <v>1.7999999999999999E-2</v>
      </c>
      <c r="T631" s="212">
        <f>S631*H631</f>
        <v>5.2714799999999995</v>
      </c>
      <c r="AR631" s="25" t="s">
        <v>142</v>
      </c>
      <c r="AT631" s="25" t="s">
        <v>212</v>
      </c>
      <c r="AU631" s="25" t="s">
        <v>87</v>
      </c>
      <c r="AY631" s="25" t="s">
        <v>210</v>
      </c>
      <c r="BE631" s="213">
        <f>IF(N631="základní",J631,0)</f>
        <v>0</v>
      </c>
      <c r="BF631" s="213">
        <f>IF(N631="snížená",J631,0)</f>
        <v>17952.32</v>
      </c>
      <c r="BG631" s="213">
        <f>IF(N631="zákl. přenesená",J631,0)</f>
        <v>0</v>
      </c>
      <c r="BH631" s="213">
        <f>IF(N631="sníž. přenesená",J631,0)</f>
        <v>0</v>
      </c>
      <c r="BI631" s="213">
        <f>IF(N631="nulová",J631,0)</f>
        <v>0</v>
      </c>
      <c r="BJ631" s="25" t="s">
        <v>87</v>
      </c>
      <c r="BK631" s="213">
        <f>ROUND(I631*H631,2)</f>
        <v>17952.32</v>
      </c>
      <c r="BL631" s="25" t="s">
        <v>142</v>
      </c>
      <c r="BM631" s="25" t="s">
        <v>1173</v>
      </c>
    </row>
    <row r="632" spans="2:65" s="12" customFormat="1" ht="40.5">
      <c r="B632" s="217"/>
      <c r="C632" s="218"/>
      <c r="D632" s="214" t="s">
        <v>220</v>
      </c>
      <c r="E632" s="219" t="s">
        <v>24</v>
      </c>
      <c r="F632" s="220" t="s">
        <v>1174</v>
      </c>
      <c r="G632" s="218"/>
      <c r="H632" s="221">
        <v>141.25</v>
      </c>
      <c r="I632" s="222"/>
      <c r="J632" s="218"/>
      <c r="K632" s="218"/>
      <c r="L632" s="223"/>
      <c r="M632" s="224"/>
      <c r="N632" s="225"/>
      <c r="O632" s="225"/>
      <c r="P632" s="225"/>
      <c r="Q632" s="225"/>
      <c r="R632" s="225"/>
      <c r="S632" s="225"/>
      <c r="T632" s="226"/>
      <c r="AT632" s="227" t="s">
        <v>220</v>
      </c>
      <c r="AU632" s="227" t="s">
        <v>87</v>
      </c>
      <c r="AV632" s="12" t="s">
        <v>87</v>
      </c>
      <c r="AW632" s="12" t="s">
        <v>41</v>
      </c>
      <c r="AX632" s="12" t="s">
        <v>78</v>
      </c>
      <c r="AY632" s="227" t="s">
        <v>210</v>
      </c>
    </row>
    <row r="633" spans="2:65" s="15" customFormat="1">
      <c r="B633" s="260"/>
      <c r="C633" s="261"/>
      <c r="D633" s="214" t="s">
        <v>220</v>
      </c>
      <c r="E633" s="262" t="s">
        <v>24</v>
      </c>
      <c r="F633" s="263" t="s">
        <v>1175</v>
      </c>
      <c r="G633" s="261"/>
      <c r="H633" s="262" t="s">
        <v>24</v>
      </c>
      <c r="I633" s="264"/>
      <c r="J633" s="261"/>
      <c r="K633" s="261"/>
      <c r="L633" s="265"/>
      <c r="M633" s="266"/>
      <c r="N633" s="267"/>
      <c r="O633" s="267"/>
      <c r="P633" s="267"/>
      <c r="Q633" s="267"/>
      <c r="R633" s="267"/>
      <c r="S633" s="267"/>
      <c r="T633" s="268"/>
      <c r="AT633" s="269" t="s">
        <v>220</v>
      </c>
      <c r="AU633" s="269" t="s">
        <v>87</v>
      </c>
      <c r="AV633" s="15" t="s">
        <v>83</v>
      </c>
      <c r="AW633" s="15" t="s">
        <v>41</v>
      </c>
      <c r="AX633" s="15" t="s">
        <v>78</v>
      </c>
      <c r="AY633" s="269" t="s">
        <v>210</v>
      </c>
    </row>
    <row r="634" spans="2:65" s="12" customFormat="1" ht="27">
      <c r="B634" s="217"/>
      <c r="C634" s="218"/>
      <c r="D634" s="214" t="s">
        <v>220</v>
      </c>
      <c r="E634" s="219" t="s">
        <v>24</v>
      </c>
      <c r="F634" s="220" t="s">
        <v>1176</v>
      </c>
      <c r="G634" s="218"/>
      <c r="H634" s="221">
        <v>151.61000000000001</v>
      </c>
      <c r="I634" s="222"/>
      <c r="J634" s="218"/>
      <c r="K634" s="218"/>
      <c r="L634" s="223"/>
      <c r="M634" s="224"/>
      <c r="N634" s="225"/>
      <c r="O634" s="225"/>
      <c r="P634" s="225"/>
      <c r="Q634" s="225"/>
      <c r="R634" s="225"/>
      <c r="S634" s="225"/>
      <c r="T634" s="226"/>
      <c r="AT634" s="227" t="s">
        <v>220</v>
      </c>
      <c r="AU634" s="227" t="s">
        <v>87</v>
      </c>
      <c r="AV634" s="12" t="s">
        <v>87</v>
      </c>
      <c r="AW634" s="12" t="s">
        <v>41</v>
      </c>
      <c r="AX634" s="12" t="s">
        <v>78</v>
      </c>
      <c r="AY634" s="227" t="s">
        <v>210</v>
      </c>
    </row>
    <row r="635" spans="2:65" s="13" customFormat="1">
      <c r="B635" s="228"/>
      <c r="C635" s="229"/>
      <c r="D635" s="214" t="s">
        <v>220</v>
      </c>
      <c r="E635" s="230" t="s">
        <v>24</v>
      </c>
      <c r="F635" s="231" t="s">
        <v>235</v>
      </c>
      <c r="G635" s="229"/>
      <c r="H635" s="232">
        <v>292.86</v>
      </c>
      <c r="I635" s="233"/>
      <c r="J635" s="229"/>
      <c r="K635" s="229"/>
      <c r="L635" s="234"/>
      <c r="M635" s="235"/>
      <c r="N635" s="236"/>
      <c r="O635" s="236"/>
      <c r="P635" s="236"/>
      <c r="Q635" s="236"/>
      <c r="R635" s="236"/>
      <c r="S635" s="236"/>
      <c r="T635" s="237"/>
      <c r="AT635" s="238" t="s">
        <v>220</v>
      </c>
      <c r="AU635" s="238" t="s">
        <v>87</v>
      </c>
      <c r="AV635" s="13" t="s">
        <v>93</v>
      </c>
      <c r="AW635" s="13" t="s">
        <v>41</v>
      </c>
      <c r="AX635" s="13" t="s">
        <v>83</v>
      </c>
      <c r="AY635" s="238" t="s">
        <v>210</v>
      </c>
    </row>
    <row r="636" spans="2:65" s="1" customFormat="1" ht="16.5" customHeight="1">
      <c r="B636" s="42"/>
      <c r="C636" s="202" t="s">
        <v>1177</v>
      </c>
      <c r="D636" s="202" t="s">
        <v>212</v>
      </c>
      <c r="E636" s="203" t="s">
        <v>1178</v>
      </c>
      <c r="F636" s="204" t="s">
        <v>1179</v>
      </c>
      <c r="G636" s="205" t="s">
        <v>215</v>
      </c>
      <c r="H636" s="206">
        <v>146.99</v>
      </c>
      <c r="I636" s="207">
        <v>106</v>
      </c>
      <c r="J636" s="208">
        <f>ROUND(I636*H636,2)</f>
        <v>15580.94</v>
      </c>
      <c r="K636" s="204" t="s">
        <v>216</v>
      </c>
      <c r="L636" s="62"/>
      <c r="M636" s="209" t="s">
        <v>24</v>
      </c>
      <c r="N636" s="210" t="s">
        <v>50</v>
      </c>
      <c r="O636" s="43"/>
      <c r="P636" s="211">
        <f>O636*H636</f>
        <v>0</v>
      </c>
      <c r="Q636" s="211">
        <v>0</v>
      </c>
      <c r="R636" s="211">
        <f>Q636*H636</f>
        <v>0</v>
      </c>
      <c r="S636" s="211">
        <v>0</v>
      </c>
      <c r="T636" s="212">
        <f>S636*H636</f>
        <v>0</v>
      </c>
      <c r="AR636" s="25" t="s">
        <v>142</v>
      </c>
      <c r="AT636" s="25" t="s">
        <v>212</v>
      </c>
      <c r="AU636" s="25" t="s">
        <v>87</v>
      </c>
      <c r="AY636" s="25" t="s">
        <v>210</v>
      </c>
      <c r="BE636" s="213">
        <f>IF(N636="základní",J636,0)</f>
        <v>0</v>
      </c>
      <c r="BF636" s="213">
        <f>IF(N636="snížená",J636,0)</f>
        <v>15580.94</v>
      </c>
      <c r="BG636" s="213">
        <f>IF(N636="zákl. přenesená",J636,0)</f>
        <v>0</v>
      </c>
      <c r="BH636" s="213">
        <f>IF(N636="sníž. přenesená",J636,0)</f>
        <v>0</v>
      </c>
      <c r="BI636" s="213">
        <f>IF(N636="nulová",J636,0)</f>
        <v>0</v>
      </c>
      <c r="BJ636" s="25" t="s">
        <v>87</v>
      </c>
      <c r="BK636" s="213">
        <f>ROUND(I636*H636,2)</f>
        <v>15580.94</v>
      </c>
      <c r="BL636" s="25" t="s">
        <v>142</v>
      </c>
      <c r="BM636" s="25" t="s">
        <v>1180</v>
      </c>
    </row>
    <row r="637" spans="2:65" s="1" customFormat="1" ht="27">
      <c r="B637" s="42"/>
      <c r="C637" s="64"/>
      <c r="D637" s="214" t="s">
        <v>218</v>
      </c>
      <c r="E637" s="64"/>
      <c r="F637" s="215" t="s">
        <v>1159</v>
      </c>
      <c r="G637" s="64"/>
      <c r="H637" s="64"/>
      <c r="I637" s="173"/>
      <c r="J637" s="64"/>
      <c r="K637" s="64"/>
      <c r="L637" s="62"/>
      <c r="M637" s="216"/>
      <c r="N637" s="43"/>
      <c r="O637" s="43"/>
      <c r="P637" s="43"/>
      <c r="Q637" s="43"/>
      <c r="R637" s="43"/>
      <c r="S637" s="43"/>
      <c r="T637" s="79"/>
      <c r="AT637" s="25" t="s">
        <v>218</v>
      </c>
      <c r="AU637" s="25" t="s">
        <v>87</v>
      </c>
    </row>
    <row r="638" spans="2:65" s="12" customFormat="1">
      <c r="B638" s="217"/>
      <c r="C638" s="218"/>
      <c r="D638" s="214" t="s">
        <v>220</v>
      </c>
      <c r="E638" s="219" t="s">
        <v>24</v>
      </c>
      <c r="F638" s="220" t="s">
        <v>1181</v>
      </c>
      <c r="G638" s="218"/>
      <c r="H638" s="221">
        <v>146.99</v>
      </c>
      <c r="I638" s="222"/>
      <c r="J638" s="218"/>
      <c r="K638" s="218"/>
      <c r="L638" s="223"/>
      <c r="M638" s="224"/>
      <c r="N638" s="225"/>
      <c r="O638" s="225"/>
      <c r="P638" s="225"/>
      <c r="Q638" s="225"/>
      <c r="R638" s="225"/>
      <c r="S638" s="225"/>
      <c r="T638" s="226"/>
      <c r="AT638" s="227" t="s">
        <v>220</v>
      </c>
      <c r="AU638" s="227" t="s">
        <v>87</v>
      </c>
      <c r="AV638" s="12" t="s">
        <v>87</v>
      </c>
      <c r="AW638" s="12" t="s">
        <v>41</v>
      </c>
      <c r="AX638" s="12" t="s">
        <v>83</v>
      </c>
      <c r="AY638" s="227" t="s">
        <v>210</v>
      </c>
    </row>
    <row r="639" spans="2:65" s="1" customFormat="1" ht="25.5" customHeight="1">
      <c r="B639" s="42"/>
      <c r="C639" s="202" t="s">
        <v>1182</v>
      </c>
      <c r="D639" s="202" t="s">
        <v>212</v>
      </c>
      <c r="E639" s="203" t="s">
        <v>1183</v>
      </c>
      <c r="F639" s="204" t="s">
        <v>1184</v>
      </c>
      <c r="G639" s="205" t="s">
        <v>215</v>
      </c>
      <c r="H639" s="206">
        <v>4.62</v>
      </c>
      <c r="I639" s="207">
        <v>25.2</v>
      </c>
      <c r="J639" s="208">
        <f>ROUND(I639*H639,2)</f>
        <v>116.42</v>
      </c>
      <c r="K639" s="204" t="s">
        <v>216</v>
      </c>
      <c r="L639" s="62"/>
      <c r="M639" s="209" t="s">
        <v>24</v>
      </c>
      <c r="N639" s="210" t="s">
        <v>50</v>
      </c>
      <c r="O639" s="43"/>
      <c r="P639" s="211">
        <f>O639*H639</f>
        <v>0</v>
      </c>
      <c r="Q639" s="211">
        <v>0</v>
      </c>
      <c r="R639" s="211">
        <f>Q639*H639</f>
        <v>0</v>
      </c>
      <c r="S639" s="211">
        <v>1.4E-2</v>
      </c>
      <c r="T639" s="212">
        <f>S639*H639</f>
        <v>6.4680000000000001E-2</v>
      </c>
      <c r="AR639" s="25" t="s">
        <v>142</v>
      </c>
      <c r="AT639" s="25" t="s">
        <v>212</v>
      </c>
      <c r="AU639" s="25" t="s">
        <v>87</v>
      </c>
      <c r="AY639" s="25" t="s">
        <v>210</v>
      </c>
      <c r="BE639" s="213">
        <f>IF(N639="základní",J639,0)</f>
        <v>0</v>
      </c>
      <c r="BF639" s="213">
        <f>IF(N639="snížená",J639,0)</f>
        <v>116.42</v>
      </c>
      <c r="BG639" s="213">
        <f>IF(N639="zákl. přenesená",J639,0)</f>
        <v>0</v>
      </c>
      <c r="BH639" s="213">
        <f>IF(N639="sníž. přenesená",J639,0)</f>
        <v>0</v>
      </c>
      <c r="BI639" s="213">
        <f>IF(N639="nulová",J639,0)</f>
        <v>0</v>
      </c>
      <c r="BJ639" s="25" t="s">
        <v>87</v>
      </c>
      <c r="BK639" s="213">
        <f>ROUND(I639*H639,2)</f>
        <v>116.42</v>
      </c>
      <c r="BL639" s="25" t="s">
        <v>142</v>
      </c>
      <c r="BM639" s="25" t="s">
        <v>1185</v>
      </c>
    </row>
    <row r="640" spans="2:65" s="12" customFormat="1">
      <c r="B640" s="217"/>
      <c r="C640" s="218"/>
      <c r="D640" s="214" t="s">
        <v>220</v>
      </c>
      <c r="E640" s="219" t="s">
        <v>24</v>
      </c>
      <c r="F640" s="220" t="s">
        <v>1186</v>
      </c>
      <c r="G640" s="218"/>
      <c r="H640" s="221">
        <v>4.62</v>
      </c>
      <c r="I640" s="222"/>
      <c r="J640" s="218"/>
      <c r="K640" s="218"/>
      <c r="L640" s="223"/>
      <c r="M640" s="224"/>
      <c r="N640" s="225"/>
      <c r="O640" s="225"/>
      <c r="P640" s="225"/>
      <c r="Q640" s="225"/>
      <c r="R640" s="225"/>
      <c r="S640" s="225"/>
      <c r="T640" s="226"/>
      <c r="AT640" s="227" t="s">
        <v>220</v>
      </c>
      <c r="AU640" s="227" t="s">
        <v>87</v>
      </c>
      <c r="AV640" s="12" t="s">
        <v>87</v>
      </c>
      <c r="AW640" s="12" t="s">
        <v>41</v>
      </c>
      <c r="AX640" s="12" t="s">
        <v>83</v>
      </c>
      <c r="AY640" s="227" t="s">
        <v>210</v>
      </c>
    </row>
    <row r="641" spans="2:65" s="1" customFormat="1" ht="25.5" customHeight="1">
      <c r="B641" s="42"/>
      <c r="C641" s="202" t="s">
        <v>1187</v>
      </c>
      <c r="D641" s="202" t="s">
        <v>212</v>
      </c>
      <c r="E641" s="203" t="s">
        <v>1188</v>
      </c>
      <c r="F641" s="204" t="s">
        <v>1189</v>
      </c>
      <c r="G641" s="205" t="s">
        <v>295</v>
      </c>
      <c r="H641" s="206">
        <v>17.5</v>
      </c>
      <c r="I641" s="207">
        <v>60.8</v>
      </c>
      <c r="J641" s="208">
        <f>ROUND(I641*H641,2)</f>
        <v>1064</v>
      </c>
      <c r="K641" s="204" t="s">
        <v>216</v>
      </c>
      <c r="L641" s="62"/>
      <c r="M641" s="209" t="s">
        <v>24</v>
      </c>
      <c r="N641" s="210" t="s">
        <v>50</v>
      </c>
      <c r="O641" s="43"/>
      <c r="P641" s="211">
        <f>O641*H641</f>
        <v>0</v>
      </c>
      <c r="Q641" s="211">
        <v>0</v>
      </c>
      <c r="R641" s="211">
        <f>Q641*H641</f>
        <v>0</v>
      </c>
      <c r="S641" s="211">
        <v>0</v>
      </c>
      <c r="T641" s="212">
        <f>S641*H641</f>
        <v>0</v>
      </c>
      <c r="AR641" s="25" t="s">
        <v>142</v>
      </c>
      <c r="AT641" s="25" t="s">
        <v>212</v>
      </c>
      <c r="AU641" s="25" t="s">
        <v>87</v>
      </c>
      <c r="AY641" s="25" t="s">
        <v>210</v>
      </c>
      <c r="BE641" s="213">
        <f>IF(N641="základní",J641,0)</f>
        <v>0</v>
      </c>
      <c r="BF641" s="213">
        <f>IF(N641="snížená",J641,0)</f>
        <v>1064</v>
      </c>
      <c r="BG641" s="213">
        <f>IF(N641="zákl. přenesená",J641,0)</f>
        <v>0</v>
      </c>
      <c r="BH641" s="213">
        <f>IF(N641="sníž. přenesená",J641,0)</f>
        <v>0</v>
      </c>
      <c r="BI641" s="213">
        <f>IF(N641="nulová",J641,0)</f>
        <v>0</v>
      </c>
      <c r="BJ641" s="25" t="s">
        <v>87</v>
      </c>
      <c r="BK641" s="213">
        <f>ROUND(I641*H641,2)</f>
        <v>1064</v>
      </c>
      <c r="BL641" s="25" t="s">
        <v>142</v>
      </c>
      <c r="BM641" s="25" t="s">
        <v>1190</v>
      </c>
    </row>
    <row r="642" spans="2:65" s="12" customFormat="1">
      <c r="B642" s="217"/>
      <c r="C642" s="218"/>
      <c r="D642" s="214" t="s">
        <v>220</v>
      </c>
      <c r="E642" s="219" t="s">
        <v>24</v>
      </c>
      <c r="F642" s="220" t="s">
        <v>1191</v>
      </c>
      <c r="G642" s="218"/>
      <c r="H642" s="221">
        <v>17.5</v>
      </c>
      <c r="I642" s="222"/>
      <c r="J642" s="218"/>
      <c r="K642" s="218"/>
      <c r="L642" s="223"/>
      <c r="M642" s="224"/>
      <c r="N642" s="225"/>
      <c r="O642" s="225"/>
      <c r="P642" s="225"/>
      <c r="Q642" s="225"/>
      <c r="R642" s="225"/>
      <c r="S642" s="225"/>
      <c r="T642" s="226"/>
      <c r="AT642" s="227" t="s">
        <v>220</v>
      </c>
      <c r="AU642" s="227" t="s">
        <v>87</v>
      </c>
      <c r="AV642" s="12" t="s">
        <v>87</v>
      </c>
      <c r="AW642" s="12" t="s">
        <v>41</v>
      </c>
      <c r="AX642" s="12" t="s">
        <v>83</v>
      </c>
      <c r="AY642" s="227" t="s">
        <v>210</v>
      </c>
    </row>
    <row r="643" spans="2:65" s="1" customFormat="1" ht="16.5" customHeight="1">
      <c r="B643" s="42"/>
      <c r="C643" s="239" t="s">
        <v>1192</v>
      </c>
      <c r="D643" s="239" t="s">
        <v>358</v>
      </c>
      <c r="E643" s="240" t="s">
        <v>1193</v>
      </c>
      <c r="F643" s="241" t="s">
        <v>1194</v>
      </c>
      <c r="G643" s="242" t="s">
        <v>224</v>
      </c>
      <c r="H643" s="243">
        <v>0.32300000000000001</v>
      </c>
      <c r="I643" s="244">
        <v>6170</v>
      </c>
      <c r="J643" s="245">
        <f>ROUND(I643*H643,2)</f>
        <v>1992.91</v>
      </c>
      <c r="K643" s="241" t="s">
        <v>216</v>
      </c>
      <c r="L643" s="246"/>
      <c r="M643" s="247" t="s">
        <v>24</v>
      </c>
      <c r="N643" s="248" t="s">
        <v>50</v>
      </c>
      <c r="O643" s="43"/>
      <c r="P643" s="211">
        <f>O643*H643</f>
        <v>0</v>
      </c>
      <c r="Q643" s="211">
        <v>0.55000000000000004</v>
      </c>
      <c r="R643" s="211">
        <f>Q643*H643</f>
        <v>0.17765000000000003</v>
      </c>
      <c r="S643" s="211">
        <v>0</v>
      </c>
      <c r="T643" s="212">
        <f>S643*H643</f>
        <v>0</v>
      </c>
      <c r="AR643" s="25" t="s">
        <v>397</v>
      </c>
      <c r="AT643" s="25" t="s">
        <v>358</v>
      </c>
      <c r="AU643" s="25" t="s">
        <v>87</v>
      </c>
      <c r="AY643" s="25" t="s">
        <v>210</v>
      </c>
      <c r="BE643" s="213">
        <f>IF(N643="základní",J643,0)</f>
        <v>0</v>
      </c>
      <c r="BF643" s="213">
        <f>IF(N643="snížená",J643,0)</f>
        <v>1992.91</v>
      </c>
      <c r="BG643" s="213">
        <f>IF(N643="zákl. přenesená",J643,0)</f>
        <v>0</v>
      </c>
      <c r="BH643" s="213">
        <f>IF(N643="sníž. přenesená",J643,0)</f>
        <v>0</v>
      </c>
      <c r="BI643" s="213">
        <f>IF(N643="nulová",J643,0)</f>
        <v>0</v>
      </c>
      <c r="BJ643" s="25" t="s">
        <v>87</v>
      </c>
      <c r="BK643" s="213">
        <f>ROUND(I643*H643,2)</f>
        <v>1992.91</v>
      </c>
      <c r="BL643" s="25" t="s">
        <v>142</v>
      </c>
      <c r="BM643" s="25" t="s">
        <v>1195</v>
      </c>
    </row>
    <row r="644" spans="2:65" s="12" customFormat="1">
      <c r="B644" s="217"/>
      <c r="C644" s="218"/>
      <c r="D644" s="214" t="s">
        <v>220</v>
      </c>
      <c r="E644" s="219" t="s">
        <v>24</v>
      </c>
      <c r="F644" s="220" t="s">
        <v>1196</v>
      </c>
      <c r="G644" s="218"/>
      <c r="H644" s="221">
        <v>0.32300000000000001</v>
      </c>
      <c r="I644" s="222"/>
      <c r="J644" s="218"/>
      <c r="K644" s="218"/>
      <c r="L644" s="223"/>
      <c r="M644" s="224"/>
      <c r="N644" s="225"/>
      <c r="O644" s="225"/>
      <c r="P644" s="225"/>
      <c r="Q644" s="225"/>
      <c r="R644" s="225"/>
      <c r="S644" s="225"/>
      <c r="T644" s="226"/>
      <c r="AT644" s="227" t="s">
        <v>220</v>
      </c>
      <c r="AU644" s="227" t="s">
        <v>87</v>
      </c>
      <c r="AV644" s="12" t="s">
        <v>87</v>
      </c>
      <c r="AW644" s="12" t="s">
        <v>41</v>
      </c>
      <c r="AX644" s="12" t="s">
        <v>83</v>
      </c>
      <c r="AY644" s="227" t="s">
        <v>210</v>
      </c>
    </row>
    <row r="645" spans="2:65" s="1" customFormat="1" ht="25.5" customHeight="1">
      <c r="B645" s="42"/>
      <c r="C645" s="202" t="s">
        <v>1197</v>
      </c>
      <c r="D645" s="202" t="s">
        <v>212</v>
      </c>
      <c r="E645" s="203" t="s">
        <v>1198</v>
      </c>
      <c r="F645" s="204" t="s">
        <v>1199</v>
      </c>
      <c r="G645" s="205" t="s">
        <v>295</v>
      </c>
      <c r="H645" s="206">
        <v>9.6</v>
      </c>
      <c r="I645" s="207">
        <v>39.6</v>
      </c>
      <c r="J645" s="208">
        <f>ROUND(I645*H645,2)</f>
        <v>380.16</v>
      </c>
      <c r="K645" s="204" t="s">
        <v>216</v>
      </c>
      <c r="L645" s="62"/>
      <c r="M645" s="209" t="s">
        <v>24</v>
      </c>
      <c r="N645" s="210" t="s">
        <v>50</v>
      </c>
      <c r="O645" s="43"/>
      <c r="P645" s="211">
        <f>O645*H645</f>
        <v>0</v>
      </c>
      <c r="Q645" s="211">
        <v>0</v>
      </c>
      <c r="R645" s="211">
        <f>Q645*H645</f>
        <v>0</v>
      </c>
      <c r="S645" s="211">
        <v>1.7000000000000001E-2</v>
      </c>
      <c r="T645" s="212">
        <f>S645*H645</f>
        <v>0.16320000000000001</v>
      </c>
      <c r="AR645" s="25" t="s">
        <v>142</v>
      </c>
      <c r="AT645" s="25" t="s">
        <v>212</v>
      </c>
      <c r="AU645" s="25" t="s">
        <v>87</v>
      </c>
      <c r="AY645" s="25" t="s">
        <v>210</v>
      </c>
      <c r="BE645" s="213">
        <f>IF(N645="základní",J645,0)</f>
        <v>0</v>
      </c>
      <c r="BF645" s="213">
        <f>IF(N645="snížená",J645,0)</f>
        <v>380.16</v>
      </c>
      <c r="BG645" s="213">
        <f>IF(N645="zákl. přenesená",J645,0)</f>
        <v>0</v>
      </c>
      <c r="BH645" s="213">
        <f>IF(N645="sníž. přenesená",J645,0)</f>
        <v>0</v>
      </c>
      <c r="BI645" s="213">
        <f>IF(N645="nulová",J645,0)</f>
        <v>0</v>
      </c>
      <c r="BJ645" s="25" t="s">
        <v>87</v>
      </c>
      <c r="BK645" s="213">
        <f>ROUND(I645*H645,2)</f>
        <v>380.16</v>
      </c>
      <c r="BL645" s="25" t="s">
        <v>142</v>
      </c>
      <c r="BM645" s="25" t="s">
        <v>1200</v>
      </c>
    </row>
    <row r="646" spans="2:65" s="12" customFormat="1">
      <c r="B646" s="217"/>
      <c r="C646" s="218"/>
      <c r="D646" s="214" t="s">
        <v>220</v>
      </c>
      <c r="E646" s="219" t="s">
        <v>24</v>
      </c>
      <c r="F646" s="220" t="s">
        <v>1201</v>
      </c>
      <c r="G646" s="218"/>
      <c r="H646" s="221">
        <v>9.6</v>
      </c>
      <c r="I646" s="222"/>
      <c r="J646" s="218"/>
      <c r="K646" s="218"/>
      <c r="L646" s="223"/>
      <c r="M646" s="224"/>
      <c r="N646" s="225"/>
      <c r="O646" s="225"/>
      <c r="P646" s="225"/>
      <c r="Q646" s="225"/>
      <c r="R646" s="225"/>
      <c r="S646" s="225"/>
      <c r="T646" s="226"/>
      <c r="AT646" s="227" t="s">
        <v>220</v>
      </c>
      <c r="AU646" s="227" t="s">
        <v>87</v>
      </c>
      <c r="AV646" s="12" t="s">
        <v>87</v>
      </c>
      <c r="AW646" s="12" t="s">
        <v>41</v>
      </c>
      <c r="AX646" s="12" t="s">
        <v>83</v>
      </c>
      <c r="AY646" s="227" t="s">
        <v>210</v>
      </c>
    </row>
    <row r="647" spans="2:65" s="1" customFormat="1" ht="25.5" customHeight="1">
      <c r="B647" s="42"/>
      <c r="C647" s="202" t="s">
        <v>1202</v>
      </c>
      <c r="D647" s="202" t="s">
        <v>212</v>
      </c>
      <c r="E647" s="203" t="s">
        <v>1203</v>
      </c>
      <c r="F647" s="204" t="s">
        <v>1204</v>
      </c>
      <c r="G647" s="205" t="s">
        <v>295</v>
      </c>
      <c r="H647" s="206">
        <v>148</v>
      </c>
      <c r="I647" s="207">
        <v>359</v>
      </c>
      <c r="J647" s="208">
        <f>ROUND(I647*H647,2)</f>
        <v>53132</v>
      </c>
      <c r="K647" s="204" t="s">
        <v>216</v>
      </c>
      <c r="L647" s="62"/>
      <c r="M647" s="209" t="s">
        <v>24</v>
      </c>
      <c r="N647" s="210" t="s">
        <v>50</v>
      </c>
      <c r="O647" s="43"/>
      <c r="P647" s="211">
        <f>O647*H647</f>
        <v>0</v>
      </c>
      <c r="Q647" s="211">
        <v>1.363E-2</v>
      </c>
      <c r="R647" s="211">
        <f>Q647*H647</f>
        <v>2.0172400000000001</v>
      </c>
      <c r="S647" s="211">
        <v>0</v>
      </c>
      <c r="T647" s="212">
        <f>S647*H647</f>
        <v>0</v>
      </c>
      <c r="AR647" s="25" t="s">
        <v>142</v>
      </c>
      <c r="AT647" s="25" t="s">
        <v>212</v>
      </c>
      <c r="AU647" s="25" t="s">
        <v>87</v>
      </c>
      <c r="AY647" s="25" t="s">
        <v>210</v>
      </c>
      <c r="BE647" s="213">
        <f>IF(N647="základní",J647,0)</f>
        <v>0</v>
      </c>
      <c r="BF647" s="213">
        <f>IF(N647="snížená",J647,0)</f>
        <v>53132</v>
      </c>
      <c r="BG647" s="213">
        <f>IF(N647="zákl. přenesená",J647,0)</f>
        <v>0</v>
      </c>
      <c r="BH647" s="213">
        <f>IF(N647="sníž. přenesená",J647,0)</f>
        <v>0</v>
      </c>
      <c r="BI647" s="213">
        <f>IF(N647="nulová",J647,0)</f>
        <v>0</v>
      </c>
      <c r="BJ647" s="25" t="s">
        <v>87</v>
      </c>
      <c r="BK647" s="213">
        <f>ROUND(I647*H647,2)</f>
        <v>53132</v>
      </c>
      <c r="BL647" s="25" t="s">
        <v>142</v>
      </c>
      <c r="BM647" s="25" t="s">
        <v>1205</v>
      </c>
    </row>
    <row r="648" spans="2:65" s="1" customFormat="1" ht="27">
      <c r="B648" s="42"/>
      <c r="C648" s="64"/>
      <c r="D648" s="214" t="s">
        <v>218</v>
      </c>
      <c r="E648" s="64"/>
      <c r="F648" s="215" t="s">
        <v>1206</v>
      </c>
      <c r="G648" s="64"/>
      <c r="H648" s="64"/>
      <c r="I648" s="173"/>
      <c r="J648" s="64"/>
      <c r="K648" s="64"/>
      <c r="L648" s="62"/>
      <c r="M648" s="216"/>
      <c r="N648" s="43"/>
      <c r="O648" s="43"/>
      <c r="P648" s="43"/>
      <c r="Q648" s="43"/>
      <c r="R648" s="43"/>
      <c r="S648" s="43"/>
      <c r="T648" s="79"/>
      <c r="AT648" s="25" t="s">
        <v>218</v>
      </c>
      <c r="AU648" s="25" t="s">
        <v>87</v>
      </c>
    </row>
    <row r="649" spans="2:65" s="12" customFormat="1">
      <c r="B649" s="217"/>
      <c r="C649" s="218"/>
      <c r="D649" s="214" t="s">
        <v>220</v>
      </c>
      <c r="E649" s="219" t="s">
        <v>24</v>
      </c>
      <c r="F649" s="220" t="s">
        <v>1207</v>
      </c>
      <c r="G649" s="218"/>
      <c r="H649" s="221">
        <v>48</v>
      </c>
      <c r="I649" s="222"/>
      <c r="J649" s="218"/>
      <c r="K649" s="218"/>
      <c r="L649" s="223"/>
      <c r="M649" s="224"/>
      <c r="N649" s="225"/>
      <c r="O649" s="225"/>
      <c r="P649" s="225"/>
      <c r="Q649" s="225"/>
      <c r="R649" s="225"/>
      <c r="S649" s="225"/>
      <c r="T649" s="226"/>
      <c r="AT649" s="227" t="s">
        <v>220</v>
      </c>
      <c r="AU649" s="227" t="s">
        <v>87</v>
      </c>
      <c r="AV649" s="12" t="s">
        <v>87</v>
      </c>
      <c r="AW649" s="12" t="s">
        <v>41</v>
      </c>
      <c r="AX649" s="12" t="s">
        <v>78</v>
      </c>
      <c r="AY649" s="227" t="s">
        <v>210</v>
      </c>
    </row>
    <row r="650" spans="2:65" s="12" customFormat="1">
      <c r="B650" s="217"/>
      <c r="C650" s="218"/>
      <c r="D650" s="214" t="s">
        <v>220</v>
      </c>
      <c r="E650" s="219" t="s">
        <v>24</v>
      </c>
      <c r="F650" s="220" t="s">
        <v>1208</v>
      </c>
      <c r="G650" s="218"/>
      <c r="H650" s="221">
        <v>100</v>
      </c>
      <c r="I650" s="222"/>
      <c r="J650" s="218"/>
      <c r="K650" s="218"/>
      <c r="L650" s="223"/>
      <c r="M650" s="224"/>
      <c r="N650" s="225"/>
      <c r="O650" s="225"/>
      <c r="P650" s="225"/>
      <c r="Q650" s="225"/>
      <c r="R650" s="225"/>
      <c r="S650" s="225"/>
      <c r="T650" s="226"/>
      <c r="AT650" s="227" t="s">
        <v>220</v>
      </c>
      <c r="AU650" s="227" t="s">
        <v>87</v>
      </c>
      <c r="AV650" s="12" t="s">
        <v>87</v>
      </c>
      <c r="AW650" s="12" t="s">
        <v>41</v>
      </c>
      <c r="AX650" s="12" t="s">
        <v>78</v>
      </c>
      <c r="AY650" s="227" t="s">
        <v>210</v>
      </c>
    </row>
    <row r="651" spans="2:65" s="13" customFormat="1">
      <c r="B651" s="228"/>
      <c r="C651" s="229"/>
      <c r="D651" s="214" t="s">
        <v>220</v>
      </c>
      <c r="E651" s="230" t="s">
        <v>24</v>
      </c>
      <c r="F651" s="231" t="s">
        <v>235</v>
      </c>
      <c r="G651" s="229"/>
      <c r="H651" s="232">
        <v>148</v>
      </c>
      <c r="I651" s="233"/>
      <c r="J651" s="229"/>
      <c r="K651" s="229"/>
      <c r="L651" s="234"/>
      <c r="M651" s="235"/>
      <c r="N651" s="236"/>
      <c r="O651" s="236"/>
      <c r="P651" s="236"/>
      <c r="Q651" s="236"/>
      <c r="R651" s="236"/>
      <c r="S651" s="236"/>
      <c r="T651" s="237"/>
      <c r="AT651" s="238" t="s">
        <v>220</v>
      </c>
      <c r="AU651" s="238" t="s">
        <v>87</v>
      </c>
      <c r="AV651" s="13" t="s">
        <v>93</v>
      </c>
      <c r="AW651" s="13" t="s">
        <v>41</v>
      </c>
      <c r="AX651" s="13" t="s">
        <v>83</v>
      </c>
      <c r="AY651" s="238" t="s">
        <v>210</v>
      </c>
    </row>
    <row r="652" spans="2:65" s="1" customFormat="1" ht="25.5" customHeight="1">
      <c r="B652" s="42"/>
      <c r="C652" s="202" t="s">
        <v>1209</v>
      </c>
      <c r="D652" s="202" t="s">
        <v>212</v>
      </c>
      <c r="E652" s="203" t="s">
        <v>1210</v>
      </c>
      <c r="F652" s="204" t="s">
        <v>1211</v>
      </c>
      <c r="G652" s="205" t="s">
        <v>215</v>
      </c>
      <c r="H652" s="206">
        <v>5.8369999999999997</v>
      </c>
      <c r="I652" s="207">
        <v>42.8</v>
      </c>
      <c r="J652" s="208">
        <f>ROUND(I652*H652,2)</f>
        <v>249.82</v>
      </c>
      <c r="K652" s="204" t="s">
        <v>216</v>
      </c>
      <c r="L652" s="62"/>
      <c r="M652" s="209" t="s">
        <v>24</v>
      </c>
      <c r="N652" s="210" t="s">
        <v>50</v>
      </c>
      <c r="O652" s="43"/>
      <c r="P652" s="211">
        <f>O652*H652</f>
        <v>0</v>
      </c>
      <c r="Q652" s="211">
        <v>0</v>
      </c>
      <c r="R652" s="211">
        <f>Q652*H652</f>
        <v>0</v>
      </c>
      <c r="S652" s="211">
        <v>0.04</v>
      </c>
      <c r="T652" s="212">
        <f>S652*H652</f>
        <v>0.23347999999999999</v>
      </c>
      <c r="AR652" s="25" t="s">
        <v>142</v>
      </c>
      <c r="AT652" s="25" t="s">
        <v>212</v>
      </c>
      <c r="AU652" s="25" t="s">
        <v>87</v>
      </c>
      <c r="AY652" s="25" t="s">
        <v>210</v>
      </c>
      <c r="BE652" s="213">
        <f>IF(N652="základní",J652,0)</f>
        <v>0</v>
      </c>
      <c r="BF652" s="213">
        <f>IF(N652="snížená",J652,0)</f>
        <v>249.82</v>
      </c>
      <c r="BG652" s="213">
        <f>IF(N652="zákl. přenesená",J652,0)</f>
        <v>0</v>
      </c>
      <c r="BH652" s="213">
        <f>IF(N652="sníž. přenesená",J652,0)</f>
        <v>0</v>
      </c>
      <c r="BI652" s="213">
        <f>IF(N652="nulová",J652,0)</f>
        <v>0</v>
      </c>
      <c r="BJ652" s="25" t="s">
        <v>87</v>
      </c>
      <c r="BK652" s="213">
        <f>ROUND(I652*H652,2)</f>
        <v>249.82</v>
      </c>
      <c r="BL652" s="25" t="s">
        <v>142</v>
      </c>
      <c r="BM652" s="25" t="s">
        <v>1212</v>
      </c>
    </row>
    <row r="653" spans="2:65" s="12" customFormat="1">
      <c r="B653" s="217"/>
      <c r="C653" s="218"/>
      <c r="D653" s="214" t="s">
        <v>220</v>
      </c>
      <c r="E653" s="219" t="s">
        <v>24</v>
      </c>
      <c r="F653" s="220" t="s">
        <v>1213</v>
      </c>
      <c r="G653" s="218"/>
      <c r="H653" s="221">
        <v>5.8369999999999997</v>
      </c>
      <c r="I653" s="222"/>
      <c r="J653" s="218"/>
      <c r="K653" s="218"/>
      <c r="L653" s="223"/>
      <c r="M653" s="224"/>
      <c r="N653" s="225"/>
      <c r="O653" s="225"/>
      <c r="P653" s="225"/>
      <c r="Q653" s="225"/>
      <c r="R653" s="225"/>
      <c r="S653" s="225"/>
      <c r="T653" s="226"/>
      <c r="AT653" s="227" t="s">
        <v>220</v>
      </c>
      <c r="AU653" s="227" t="s">
        <v>87</v>
      </c>
      <c r="AV653" s="12" t="s">
        <v>87</v>
      </c>
      <c r="AW653" s="12" t="s">
        <v>41</v>
      </c>
      <c r="AX653" s="12" t="s">
        <v>83</v>
      </c>
      <c r="AY653" s="227" t="s">
        <v>210</v>
      </c>
    </row>
    <row r="654" spans="2:65" s="1" customFormat="1" ht="38.25" customHeight="1">
      <c r="B654" s="42"/>
      <c r="C654" s="202" t="s">
        <v>1214</v>
      </c>
      <c r="D654" s="202" t="s">
        <v>212</v>
      </c>
      <c r="E654" s="203" t="s">
        <v>1215</v>
      </c>
      <c r="F654" s="204" t="s">
        <v>1216</v>
      </c>
      <c r="G654" s="205" t="s">
        <v>981</v>
      </c>
      <c r="H654" s="270">
        <f>SUM(J618:J652)/100</f>
        <v>1770.7219</v>
      </c>
      <c r="I654" s="207">
        <v>5.58</v>
      </c>
      <c r="J654" s="208">
        <f>ROUND(I654*H654,2)</f>
        <v>9880.6299999999992</v>
      </c>
      <c r="K654" s="204" t="s">
        <v>216</v>
      </c>
      <c r="L654" s="62"/>
      <c r="M654" s="209" t="s">
        <v>24</v>
      </c>
      <c r="N654" s="210" t="s">
        <v>50</v>
      </c>
      <c r="O654" s="43"/>
      <c r="P654" s="211">
        <f>O654*H654</f>
        <v>0</v>
      </c>
      <c r="Q654" s="211">
        <v>0</v>
      </c>
      <c r="R654" s="211">
        <f>Q654*H654</f>
        <v>0</v>
      </c>
      <c r="S654" s="211">
        <v>0</v>
      </c>
      <c r="T654" s="212">
        <f>S654*H654</f>
        <v>0</v>
      </c>
      <c r="AR654" s="25" t="s">
        <v>142</v>
      </c>
      <c r="AT654" s="25" t="s">
        <v>212</v>
      </c>
      <c r="AU654" s="25" t="s">
        <v>87</v>
      </c>
      <c r="AY654" s="25" t="s">
        <v>210</v>
      </c>
      <c r="BE654" s="213">
        <f>IF(N654="základní",J654,0)</f>
        <v>0</v>
      </c>
      <c r="BF654" s="213">
        <f>IF(N654="snížená",J654,0)</f>
        <v>9880.6299999999992</v>
      </c>
      <c r="BG654" s="213">
        <f>IF(N654="zákl. přenesená",J654,0)</f>
        <v>0</v>
      </c>
      <c r="BH654" s="213">
        <f>IF(N654="sníž. přenesená",J654,0)</f>
        <v>0</v>
      </c>
      <c r="BI654" s="213">
        <f>IF(N654="nulová",J654,0)</f>
        <v>0</v>
      </c>
      <c r="BJ654" s="25" t="s">
        <v>87</v>
      </c>
      <c r="BK654" s="213">
        <f>ROUND(I654*H654,2)</f>
        <v>9880.6299999999992</v>
      </c>
      <c r="BL654" s="25" t="s">
        <v>142</v>
      </c>
      <c r="BM654" s="25" t="s">
        <v>1217</v>
      </c>
    </row>
    <row r="655" spans="2:65" s="1" customFormat="1" ht="121.5">
      <c r="B655" s="42"/>
      <c r="C655" s="64"/>
      <c r="D655" s="214" t="s">
        <v>218</v>
      </c>
      <c r="E655" s="64"/>
      <c r="F655" s="215" t="s">
        <v>1218</v>
      </c>
      <c r="G655" s="64"/>
      <c r="H655" s="64"/>
      <c r="I655" s="173"/>
      <c r="J655" s="64"/>
      <c r="K655" s="64"/>
      <c r="L655" s="62"/>
      <c r="M655" s="216"/>
      <c r="N655" s="43"/>
      <c r="O655" s="43"/>
      <c r="P655" s="43"/>
      <c r="Q655" s="43"/>
      <c r="R655" s="43"/>
      <c r="S655" s="43"/>
      <c r="T655" s="79"/>
      <c r="AT655" s="25" t="s">
        <v>218</v>
      </c>
      <c r="AU655" s="25" t="s">
        <v>87</v>
      </c>
    </row>
    <row r="656" spans="2:65" s="11" customFormat="1" ht="29.85" customHeight="1">
      <c r="B656" s="186"/>
      <c r="C656" s="187"/>
      <c r="D656" s="188" t="s">
        <v>77</v>
      </c>
      <c r="E656" s="200" t="s">
        <v>1219</v>
      </c>
      <c r="F656" s="200" t="s">
        <v>1220</v>
      </c>
      <c r="G656" s="187"/>
      <c r="H656" s="187"/>
      <c r="I656" s="190"/>
      <c r="J656" s="201">
        <f>BK656</f>
        <v>322004.6999999999</v>
      </c>
      <c r="K656" s="187"/>
      <c r="L656" s="192"/>
      <c r="M656" s="193"/>
      <c r="N656" s="194"/>
      <c r="O656" s="194"/>
      <c r="P656" s="195">
        <f>SUM(P657:P691)</f>
        <v>0</v>
      </c>
      <c r="Q656" s="194"/>
      <c r="R656" s="195">
        <f>SUM(R657:R691)</f>
        <v>7.4356914399999994</v>
      </c>
      <c r="S656" s="194"/>
      <c r="T656" s="196">
        <f>SUM(T657:T691)</f>
        <v>0</v>
      </c>
      <c r="AR656" s="197" t="s">
        <v>87</v>
      </c>
      <c r="AT656" s="198" t="s">
        <v>77</v>
      </c>
      <c r="AU656" s="198" t="s">
        <v>83</v>
      </c>
      <c r="AY656" s="197" t="s">
        <v>210</v>
      </c>
      <c r="BK656" s="199">
        <f>SUM(BK657:BK691)</f>
        <v>322004.6999999999</v>
      </c>
    </row>
    <row r="657" spans="2:65" s="1" customFormat="1" ht="51" customHeight="1">
      <c r="B657" s="42"/>
      <c r="C657" s="202" t="s">
        <v>1221</v>
      </c>
      <c r="D657" s="202" t="s">
        <v>212</v>
      </c>
      <c r="E657" s="203" t="s">
        <v>1222</v>
      </c>
      <c r="F657" s="204" t="s">
        <v>1223</v>
      </c>
      <c r="G657" s="205" t="s">
        <v>215</v>
      </c>
      <c r="H657" s="206">
        <v>53.996000000000002</v>
      </c>
      <c r="I657" s="207">
        <v>870</v>
      </c>
      <c r="J657" s="208">
        <f>ROUND(I657*H657,2)</f>
        <v>46976.52</v>
      </c>
      <c r="K657" s="204" t="s">
        <v>216</v>
      </c>
      <c r="L657" s="62"/>
      <c r="M657" s="209" t="s">
        <v>24</v>
      </c>
      <c r="N657" s="210" t="s">
        <v>50</v>
      </c>
      <c r="O657" s="43"/>
      <c r="P657" s="211">
        <f>O657*H657</f>
        <v>0</v>
      </c>
      <c r="Q657" s="211">
        <v>3.134E-2</v>
      </c>
      <c r="R657" s="211">
        <f>Q657*H657</f>
        <v>1.6922346400000001</v>
      </c>
      <c r="S657" s="211">
        <v>0</v>
      </c>
      <c r="T657" s="212">
        <f>S657*H657</f>
        <v>0</v>
      </c>
      <c r="AR657" s="25" t="s">
        <v>142</v>
      </c>
      <c r="AT657" s="25" t="s">
        <v>212</v>
      </c>
      <c r="AU657" s="25" t="s">
        <v>87</v>
      </c>
      <c r="AY657" s="25" t="s">
        <v>210</v>
      </c>
      <c r="BE657" s="213">
        <f>IF(N657="základní",J657,0)</f>
        <v>0</v>
      </c>
      <c r="BF657" s="213">
        <f>IF(N657="snížená",J657,0)</f>
        <v>46976.52</v>
      </c>
      <c r="BG657" s="213">
        <f>IF(N657="zákl. přenesená",J657,0)</f>
        <v>0</v>
      </c>
      <c r="BH657" s="213">
        <f>IF(N657="sníž. přenesená",J657,0)</f>
        <v>0</v>
      </c>
      <c r="BI657" s="213">
        <f>IF(N657="nulová",J657,0)</f>
        <v>0</v>
      </c>
      <c r="BJ657" s="25" t="s">
        <v>87</v>
      </c>
      <c r="BK657" s="213">
        <f>ROUND(I657*H657,2)</f>
        <v>46976.52</v>
      </c>
      <c r="BL657" s="25" t="s">
        <v>142</v>
      </c>
      <c r="BM657" s="25" t="s">
        <v>1224</v>
      </c>
    </row>
    <row r="658" spans="2:65" s="1" customFormat="1" ht="135">
      <c r="B658" s="42"/>
      <c r="C658" s="64"/>
      <c r="D658" s="214" t="s">
        <v>218</v>
      </c>
      <c r="E658" s="64"/>
      <c r="F658" s="215" t="s">
        <v>1225</v>
      </c>
      <c r="G658" s="64"/>
      <c r="H658" s="64"/>
      <c r="I658" s="173"/>
      <c r="J658" s="64"/>
      <c r="K658" s="64"/>
      <c r="L658" s="62"/>
      <c r="M658" s="216"/>
      <c r="N658" s="43"/>
      <c r="O658" s="43"/>
      <c r="P658" s="43"/>
      <c r="Q658" s="43"/>
      <c r="R658" s="43"/>
      <c r="S658" s="43"/>
      <c r="T658" s="79"/>
      <c r="AT658" s="25" t="s">
        <v>218</v>
      </c>
      <c r="AU658" s="25" t="s">
        <v>87</v>
      </c>
    </row>
    <row r="659" spans="2:65" s="12" customFormat="1">
      <c r="B659" s="217"/>
      <c r="C659" s="218"/>
      <c r="D659" s="214" t="s">
        <v>220</v>
      </c>
      <c r="E659" s="219" t="s">
        <v>24</v>
      </c>
      <c r="F659" s="220" t="s">
        <v>1226</v>
      </c>
      <c r="G659" s="218"/>
      <c r="H659" s="221">
        <v>10.913</v>
      </c>
      <c r="I659" s="222"/>
      <c r="J659" s="218"/>
      <c r="K659" s="218"/>
      <c r="L659" s="223"/>
      <c r="M659" s="224"/>
      <c r="N659" s="225"/>
      <c r="O659" s="225"/>
      <c r="P659" s="225"/>
      <c r="Q659" s="225"/>
      <c r="R659" s="225"/>
      <c r="S659" s="225"/>
      <c r="T659" s="226"/>
      <c r="AT659" s="227" t="s">
        <v>220</v>
      </c>
      <c r="AU659" s="227" t="s">
        <v>87</v>
      </c>
      <c r="AV659" s="12" t="s">
        <v>87</v>
      </c>
      <c r="AW659" s="12" t="s">
        <v>41</v>
      </c>
      <c r="AX659" s="12" t="s">
        <v>78</v>
      </c>
      <c r="AY659" s="227" t="s">
        <v>210</v>
      </c>
    </row>
    <row r="660" spans="2:65" s="12" customFormat="1">
      <c r="B660" s="217"/>
      <c r="C660" s="218"/>
      <c r="D660" s="214" t="s">
        <v>220</v>
      </c>
      <c r="E660" s="219" t="s">
        <v>24</v>
      </c>
      <c r="F660" s="220" t="s">
        <v>1227</v>
      </c>
      <c r="G660" s="218"/>
      <c r="H660" s="221">
        <v>43.082999999999998</v>
      </c>
      <c r="I660" s="222"/>
      <c r="J660" s="218"/>
      <c r="K660" s="218"/>
      <c r="L660" s="223"/>
      <c r="M660" s="224"/>
      <c r="N660" s="225"/>
      <c r="O660" s="225"/>
      <c r="P660" s="225"/>
      <c r="Q660" s="225"/>
      <c r="R660" s="225"/>
      <c r="S660" s="225"/>
      <c r="T660" s="226"/>
      <c r="AT660" s="227" t="s">
        <v>220</v>
      </c>
      <c r="AU660" s="227" t="s">
        <v>87</v>
      </c>
      <c r="AV660" s="12" t="s">
        <v>87</v>
      </c>
      <c r="AW660" s="12" t="s">
        <v>41</v>
      </c>
      <c r="AX660" s="12" t="s">
        <v>78</v>
      </c>
      <c r="AY660" s="227" t="s">
        <v>210</v>
      </c>
    </row>
    <row r="661" spans="2:65" s="13" customFormat="1">
      <c r="B661" s="228"/>
      <c r="C661" s="229"/>
      <c r="D661" s="214" t="s">
        <v>220</v>
      </c>
      <c r="E661" s="230" t="s">
        <v>24</v>
      </c>
      <c r="F661" s="231" t="s">
        <v>235</v>
      </c>
      <c r="G661" s="229"/>
      <c r="H661" s="232">
        <v>53.996000000000002</v>
      </c>
      <c r="I661" s="233"/>
      <c r="J661" s="229"/>
      <c r="K661" s="229"/>
      <c r="L661" s="234"/>
      <c r="M661" s="235"/>
      <c r="N661" s="236"/>
      <c r="O661" s="236"/>
      <c r="P661" s="236"/>
      <c r="Q661" s="236"/>
      <c r="R661" s="236"/>
      <c r="S661" s="236"/>
      <c r="T661" s="237"/>
      <c r="AT661" s="238" t="s">
        <v>220</v>
      </c>
      <c r="AU661" s="238" t="s">
        <v>87</v>
      </c>
      <c r="AV661" s="13" t="s">
        <v>93</v>
      </c>
      <c r="AW661" s="13" t="s">
        <v>41</v>
      </c>
      <c r="AX661" s="13" t="s">
        <v>83</v>
      </c>
      <c r="AY661" s="238" t="s">
        <v>210</v>
      </c>
    </row>
    <row r="662" spans="2:65" s="1" customFormat="1" ht="38.25" customHeight="1">
      <c r="B662" s="42"/>
      <c r="C662" s="202" t="s">
        <v>1228</v>
      </c>
      <c r="D662" s="202" t="s">
        <v>212</v>
      </c>
      <c r="E662" s="203" t="s">
        <v>1229</v>
      </c>
      <c r="F662" s="204" t="s">
        <v>1230</v>
      </c>
      <c r="G662" s="205" t="s">
        <v>215</v>
      </c>
      <c r="H662" s="206">
        <v>4.32</v>
      </c>
      <c r="I662" s="207">
        <v>1070</v>
      </c>
      <c r="J662" s="208">
        <f>ROUND(I662*H662,2)</f>
        <v>4622.3999999999996</v>
      </c>
      <c r="K662" s="204" t="s">
        <v>216</v>
      </c>
      <c r="L662" s="62"/>
      <c r="M662" s="209" t="s">
        <v>24</v>
      </c>
      <c r="N662" s="210" t="s">
        <v>50</v>
      </c>
      <c r="O662" s="43"/>
      <c r="P662" s="211">
        <f>O662*H662</f>
        <v>0</v>
      </c>
      <c r="Q662" s="211">
        <v>4.6190000000000002E-2</v>
      </c>
      <c r="R662" s="211">
        <f>Q662*H662</f>
        <v>0.19954080000000002</v>
      </c>
      <c r="S662" s="211">
        <v>0</v>
      </c>
      <c r="T662" s="212">
        <f>S662*H662</f>
        <v>0</v>
      </c>
      <c r="AR662" s="25" t="s">
        <v>142</v>
      </c>
      <c r="AT662" s="25" t="s">
        <v>212</v>
      </c>
      <c r="AU662" s="25" t="s">
        <v>87</v>
      </c>
      <c r="AY662" s="25" t="s">
        <v>210</v>
      </c>
      <c r="BE662" s="213">
        <f>IF(N662="základní",J662,0)</f>
        <v>0</v>
      </c>
      <c r="BF662" s="213">
        <f>IF(N662="snížená",J662,0)</f>
        <v>4622.3999999999996</v>
      </c>
      <c r="BG662" s="213">
        <f>IF(N662="zákl. přenesená",J662,0)</f>
        <v>0</v>
      </c>
      <c r="BH662" s="213">
        <f>IF(N662="sníž. přenesená",J662,0)</f>
        <v>0</v>
      </c>
      <c r="BI662" s="213">
        <f>IF(N662="nulová",J662,0)</f>
        <v>0</v>
      </c>
      <c r="BJ662" s="25" t="s">
        <v>87</v>
      </c>
      <c r="BK662" s="213">
        <f>ROUND(I662*H662,2)</f>
        <v>4622.3999999999996</v>
      </c>
      <c r="BL662" s="25" t="s">
        <v>142</v>
      </c>
      <c r="BM662" s="25" t="s">
        <v>1231</v>
      </c>
    </row>
    <row r="663" spans="2:65" s="1" customFormat="1" ht="135">
      <c r="B663" s="42"/>
      <c r="C663" s="64"/>
      <c r="D663" s="214" t="s">
        <v>218</v>
      </c>
      <c r="E663" s="64"/>
      <c r="F663" s="215" t="s">
        <v>1225</v>
      </c>
      <c r="G663" s="64"/>
      <c r="H663" s="64"/>
      <c r="I663" s="173"/>
      <c r="J663" s="64"/>
      <c r="K663" s="64"/>
      <c r="L663" s="62"/>
      <c r="M663" s="216"/>
      <c r="N663" s="43"/>
      <c r="O663" s="43"/>
      <c r="P663" s="43"/>
      <c r="Q663" s="43"/>
      <c r="R663" s="43"/>
      <c r="S663" s="43"/>
      <c r="T663" s="79"/>
      <c r="AT663" s="25" t="s">
        <v>218</v>
      </c>
      <c r="AU663" s="25" t="s">
        <v>87</v>
      </c>
    </row>
    <row r="664" spans="2:65" s="12" customFormat="1">
      <c r="B664" s="217"/>
      <c r="C664" s="218"/>
      <c r="D664" s="214" t="s">
        <v>220</v>
      </c>
      <c r="E664" s="219" t="s">
        <v>24</v>
      </c>
      <c r="F664" s="220" t="s">
        <v>1232</v>
      </c>
      <c r="G664" s="218"/>
      <c r="H664" s="221">
        <v>4.32</v>
      </c>
      <c r="I664" s="222"/>
      <c r="J664" s="218"/>
      <c r="K664" s="218"/>
      <c r="L664" s="223"/>
      <c r="M664" s="224"/>
      <c r="N664" s="225"/>
      <c r="O664" s="225"/>
      <c r="P664" s="225"/>
      <c r="Q664" s="225"/>
      <c r="R664" s="225"/>
      <c r="S664" s="225"/>
      <c r="T664" s="226"/>
      <c r="AT664" s="227" t="s">
        <v>220</v>
      </c>
      <c r="AU664" s="227" t="s">
        <v>87</v>
      </c>
      <c r="AV664" s="12" t="s">
        <v>87</v>
      </c>
      <c r="AW664" s="12" t="s">
        <v>41</v>
      </c>
      <c r="AX664" s="12" t="s">
        <v>83</v>
      </c>
      <c r="AY664" s="227" t="s">
        <v>210</v>
      </c>
    </row>
    <row r="665" spans="2:65" s="1" customFormat="1" ht="38.25" customHeight="1">
      <c r="B665" s="42"/>
      <c r="C665" s="202" t="s">
        <v>1233</v>
      </c>
      <c r="D665" s="202" t="s">
        <v>212</v>
      </c>
      <c r="E665" s="203" t="s">
        <v>1234</v>
      </c>
      <c r="F665" s="204" t="s">
        <v>1235</v>
      </c>
      <c r="G665" s="205" t="s">
        <v>215</v>
      </c>
      <c r="H665" s="206">
        <v>71.352999999999994</v>
      </c>
      <c r="I665" s="207">
        <v>619</v>
      </c>
      <c r="J665" s="208">
        <f>ROUND(I665*H665,2)</f>
        <v>44167.51</v>
      </c>
      <c r="K665" s="204" t="s">
        <v>216</v>
      </c>
      <c r="L665" s="62"/>
      <c r="M665" s="209" t="s">
        <v>24</v>
      </c>
      <c r="N665" s="210" t="s">
        <v>50</v>
      </c>
      <c r="O665" s="43"/>
      <c r="P665" s="211">
        <f>O665*H665</f>
        <v>0</v>
      </c>
      <c r="Q665" s="211">
        <v>1.6639999999999999E-2</v>
      </c>
      <c r="R665" s="211">
        <f>Q665*H665</f>
        <v>1.1873139199999998</v>
      </c>
      <c r="S665" s="211">
        <v>0</v>
      </c>
      <c r="T665" s="212">
        <f>S665*H665</f>
        <v>0</v>
      </c>
      <c r="AR665" s="25" t="s">
        <v>142</v>
      </c>
      <c r="AT665" s="25" t="s">
        <v>212</v>
      </c>
      <c r="AU665" s="25" t="s">
        <v>87</v>
      </c>
      <c r="AY665" s="25" t="s">
        <v>210</v>
      </c>
      <c r="BE665" s="213">
        <f>IF(N665="základní",J665,0)</f>
        <v>0</v>
      </c>
      <c r="BF665" s="213">
        <f>IF(N665="snížená",J665,0)</f>
        <v>44167.51</v>
      </c>
      <c r="BG665" s="213">
        <f>IF(N665="zákl. přenesená",J665,0)</f>
        <v>0</v>
      </c>
      <c r="BH665" s="213">
        <f>IF(N665="sníž. přenesená",J665,0)</f>
        <v>0</v>
      </c>
      <c r="BI665" s="213">
        <f>IF(N665="nulová",J665,0)</f>
        <v>0</v>
      </c>
      <c r="BJ665" s="25" t="s">
        <v>87</v>
      </c>
      <c r="BK665" s="213">
        <f>ROUND(I665*H665,2)</f>
        <v>44167.51</v>
      </c>
      <c r="BL665" s="25" t="s">
        <v>142</v>
      </c>
      <c r="BM665" s="25" t="s">
        <v>1236</v>
      </c>
    </row>
    <row r="666" spans="2:65" s="1" customFormat="1" ht="162">
      <c r="B666" s="42"/>
      <c r="C666" s="64"/>
      <c r="D666" s="214" t="s">
        <v>218</v>
      </c>
      <c r="E666" s="64"/>
      <c r="F666" s="215" t="s">
        <v>1237</v>
      </c>
      <c r="G666" s="64"/>
      <c r="H666" s="64"/>
      <c r="I666" s="173"/>
      <c r="J666" s="64"/>
      <c r="K666" s="64"/>
      <c r="L666" s="62"/>
      <c r="M666" s="216"/>
      <c r="N666" s="43"/>
      <c r="O666" s="43"/>
      <c r="P666" s="43"/>
      <c r="Q666" s="43"/>
      <c r="R666" s="43"/>
      <c r="S666" s="43"/>
      <c r="T666" s="79"/>
      <c r="AT666" s="25" t="s">
        <v>218</v>
      </c>
      <c r="AU666" s="25" t="s">
        <v>87</v>
      </c>
    </row>
    <row r="667" spans="2:65" s="12" customFormat="1">
      <c r="B667" s="217"/>
      <c r="C667" s="218"/>
      <c r="D667" s="214" t="s">
        <v>220</v>
      </c>
      <c r="E667" s="219" t="s">
        <v>24</v>
      </c>
      <c r="F667" s="220" t="s">
        <v>1238</v>
      </c>
      <c r="G667" s="218"/>
      <c r="H667" s="221">
        <v>26.347999999999999</v>
      </c>
      <c r="I667" s="222"/>
      <c r="J667" s="218"/>
      <c r="K667" s="218"/>
      <c r="L667" s="223"/>
      <c r="M667" s="224"/>
      <c r="N667" s="225"/>
      <c r="O667" s="225"/>
      <c r="P667" s="225"/>
      <c r="Q667" s="225"/>
      <c r="R667" s="225"/>
      <c r="S667" s="225"/>
      <c r="T667" s="226"/>
      <c r="AT667" s="227" t="s">
        <v>220</v>
      </c>
      <c r="AU667" s="227" t="s">
        <v>87</v>
      </c>
      <c r="AV667" s="12" t="s">
        <v>87</v>
      </c>
      <c r="AW667" s="12" t="s">
        <v>41</v>
      </c>
      <c r="AX667" s="12" t="s">
        <v>78</v>
      </c>
      <c r="AY667" s="227" t="s">
        <v>210</v>
      </c>
    </row>
    <row r="668" spans="2:65" s="12" customFormat="1">
      <c r="B668" s="217"/>
      <c r="C668" s="218"/>
      <c r="D668" s="214" t="s">
        <v>220</v>
      </c>
      <c r="E668" s="219" t="s">
        <v>24</v>
      </c>
      <c r="F668" s="220" t="s">
        <v>1239</v>
      </c>
      <c r="G668" s="218"/>
      <c r="H668" s="221">
        <v>45.005000000000003</v>
      </c>
      <c r="I668" s="222"/>
      <c r="J668" s="218"/>
      <c r="K668" s="218"/>
      <c r="L668" s="223"/>
      <c r="M668" s="224"/>
      <c r="N668" s="225"/>
      <c r="O668" s="225"/>
      <c r="P668" s="225"/>
      <c r="Q668" s="225"/>
      <c r="R668" s="225"/>
      <c r="S668" s="225"/>
      <c r="T668" s="226"/>
      <c r="AT668" s="227" t="s">
        <v>220</v>
      </c>
      <c r="AU668" s="227" t="s">
        <v>87</v>
      </c>
      <c r="AV668" s="12" t="s">
        <v>87</v>
      </c>
      <c r="AW668" s="12" t="s">
        <v>41</v>
      </c>
      <c r="AX668" s="12" t="s">
        <v>78</v>
      </c>
      <c r="AY668" s="227" t="s">
        <v>210</v>
      </c>
    </row>
    <row r="669" spans="2:65" s="13" customFormat="1">
      <c r="B669" s="228"/>
      <c r="C669" s="229"/>
      <c r="D669" s="214" t="s">
        <v>220</v>
      </c>
      <c r="E669" s="230" t="s">
        <v>24</v>
      </c>
      <c r="F669" s="231" t="s">
        <v>235</v>
      </c>
      <c r="G669" s="229"/>
      <c r="H669" s="232">
        <v>71.352999999999994</v>
      </c>
      <c r="I669" s="233"/>
      <c r="J669" s="229"/>
      <c r="K669" s="229"/>
      <c r="L669" s="234"/>
      <c r="M669" s="235"/>
      <c r="N669" s="236"/>
      <c r="O669" s="236"/>
      <c r="P669" s="236"/>
      <c r="Q669" s="236"/>
      <c r="R669" s="236"/>
      <c r="S669" s="236"/>
      <c r="T669" s="237"/>
      <c r="AT669" s="238" t="s">
        <v>220</v>
      </c>
      <c r="AU669" s="238" t="s">
        <v>87</v>
      </c>
      <c r="AV669" s="13" t="s">
        <v>93</v>
      </c>
      <c r="AW669" s="13" t="s">
        <v>41</v>
      </c>
      <c r="AX669" s="13" t="s">
        <v>83</v>
      </c>
      <c r="AY669" s="238" t="s">
        <v>210</v>
      </c>
    </row>
    <row r="670" spans="2:65" s="1" customFormat="1" ht="25.5" customHeight="1">
      <c r="B670" s="42"/>
      <c r="C670" s="202" t="s">
        <v>1240</v>
      </c>
      <c r="D670" s="202" t="s">
        <v>212</v>
      </c>
      <c r="E670" s="203" t="s">
        <v>1241</v>
      </c>
      <c r="F670" s="204" t="s">
        <v>1242</v>
      </c>
      <c r="G670" s="205" t="s">
        <v>215</v>
      </c>
      <c r="H670" s="206">
        <v>187.98500000000001</v>
      </c>
      <c r="I670" s="207">
        <v>22.4</v>
      </c>
      <c r="J670" s="208">
        <f>ROUND(I670*H670,2)</f>
        <v>4210.8599999999997</v>
      </c>
      <c r="K670" s="204" t="s">
        <v>216</v>
      </c>
      <c r="L670" s="62"/>
      <c r="M670" s="209" t="s">
        <v>24</v>
      </c>
      <c r="N670" s="210" t="s">
        <v>50</v>
      </c>
      <c r="O670" s="43"/>
      <c r="P670" s="211">
        <f>O670*H670</f>
        <v>0</v>
      </c>
      <c r="Q670" s="211">
        <v>1E-4</v>
      </c>
      <c r="R670" s="211">
        <f>Q670*H670</f>
        <v>1.8798500000000003E-2</v>
      </c>
      <c r="S670" s="211">
        <v>0</v>
      </c>
      <c r="T670" s="212">
        <f>S670*H670</f>
        <v>0</v>
      </c>
      <c r="AR670" s="25" t="s">
        <v>142</v>
      </c>
      <c r="AT670" s="25" t="s">
        <v>212</v>
      </c>
      <c r="AU670" s="25" t="s">
        <v>87</v>
      </c>
      <c r="AY670" s="25" t="s">
        <v>210</v>
      </c>
      <c r="BE670" s="213">
        <f>IF(N670="základní",J670,0)</f>
        <v>0</v>
      </c>
      <c r="BF670" s="213">
        <f>IF(N670="snížená",J670,0)</f>
        <v>4210.8599999999997</v>
      </c>
      <c r="BG670" s="213">
        <f>IF(N670="zákl. přenesená",J670,0)</f>
        <v>0</v>
      </c>
      <c r="BH670" s="213">
        <f>IF(N670="sníž. přenesená",J670,0)</f>
        <v>0</v>
      </c>
      <c r="BI670" s="213">
        <f>IF(N670="nulová",J670,0)</f>
        <v>0</v>
      </c>
      <c r="BJ670" s="25" t="s">
        <v>87</v>
      </c>
      <c r="BK670" s="213">
        <f>ROUND(I670*H670,2)</f>
        <v>4210.8599999999997</v>
      </c>
      <c r="BL670" s="25" t="s">
        <v>142</v>
      </c>
      <c r="BM670" s="25" t="s">
        <v>1243</v>
      </c>
    </row>
    <row r="671" spans="2:65" s="1" customFormat="1" ht="162">
      <c r="B671" s="42"/>
      <c r="C671" s="64"/>
      <c r="D671" s="214" t="s">
        <v>218</v>
      </c>
      <c r="E671" s="64"/>
      <c r="F671" s="215" t="s">
        <v>1237</v>
      </c>
      <c r="G671" s="64"/>
      <c r="H671" s="64"/>
      <c r="I671" s="173"/>
      <c r="J671" s="64"/>
      <c r="K671" s="64"/>
      <c r="L671" s="62"/>
      <c r="M671" s="216"/>
      <c r="N671" s="43"/>
      <c r="O671" s="43"/>
      <c r="P671" s="43"/>
      <c r="Q671" s="43"/>
      <c r="R671" s="43"/>
      <c r="S671" s="43"/>
      <c r="T671" s="79"/>
      <c r="AT671" s="25" t="s">
        <v>218</v>
      </c>
      <c r="AU671" s="25" t="s">
        <v>87</v>
      </c>
    </row>
    <row r="672" spans="2:65" s="12" customFormat="1">
      <c r="B672" s="217"/>
      <c r="C672" s="218"/>
      <c r="D672" s="214" t="s">
        <v>220</v>
      </c>
      <c r="E672" s="219" t="s">
        <v>24</v>
      </c>
      <c r="F672" s="220" t="s">
        <v>1244</v>
      </c>
      <c r="G672" s="218"/>
      <c r="H672" s="221">
        <v>187.98500000000001</v>
      </c>
      <c r="I672" s="222"/>
      <c r="J672" s="218"/>
      <c r="K672" s="218"/>
      <c r="L672" s="223"/>
      <c r="M672" s="224"/>
      <c r="N672" s="225"/>
      <c r="O672" s="225"/>
      <c r="P672" s="225"/>
      <c r="Q672" s="225"/>
      <c r="R672" s="225"/>
      <c r="S672" s="225"/>
      <c r="T672" s="226"/>
      <c r="AT672" s="227" t="s">
        <v>220</v>
      </c>
      <c r="AU672" s="227" t="s">
        <v>87</v>
      </c>
      <c r="AV672" s="12" t="s">
        <v>87</v>
      </c>
      <c r="AW672" s="12" t="s">
        <v>41</v>
      </c>
      <c r="AX672" s="12" t="s">
        <v>83</v>
      </c>
      <c r="AY672" s="227" t="s">
        <v>210</v>
      </c>
    </row>
    <row r="673" spans="2:65" s="1" customFormat="1" ht="38.25" customHeight="1">
      <c r="B673" s="42"/>
      <c r="C673" s="202" t="s">
        <v>1245</v>
      </c>
      <c r="D673" s="202" t="s">
        <v>212</v>
      </c>
      <c r="E673" s="203" t="s">
        <v>1246</v>
      </c>
      <c r="F673" s="204" t="s">
        <v>1247</v>
      </c>
      <c r="G673" s="205" t="s">
        <v>215</v>
      </c>
      <c r="H673" s="206">
        <v>280.83999999999997</v>
      </c>
      <c r="I673" s="207">
        <v>670</v>
      </c>
      <c r="J673" s="208">
        <f>ROUND(I673*H673,2)</f>
        <v>188162.8</v>
      </c>
      <c r="K673" s="204" t="s">
        <v>216</v>
      </c>
      <c r="L673" s="62"/>
      <c r="M673" s="209" t="s">
        <v>24</v>
      </c>
      <c r="N673" s="210" t="s">
        <v>50</v>
      </c>
      <c r="O673" s="43"/>
      <c r="P673" s="211">
        <f>O673*H673</f>
        <v>0</v>
      </c>
      <c r="Q673" s="211">
        <v>1.379E-2</v>
      </c>
      <c r="R673" s="211">
        <f>Q673*H673</f>
        <v>3.8727835999999995</v>
      </c>
      <c r="S673" s="211">
        <v>0</v>
      </c>
      <c r="T673" s="212">
        <f>S673*H673</f>
        <v>0</v>
      </c>
      <c r="AR673" s="25" t="s">
        <v>142</v>
      </c>
      <c r="AT673" s="25" t="s">
        <v>212</v>
      </c>
      <c r="AU673" s="25" t="s">
        <v>87</v>
      </c>
      <c r="AY673" s="25" t="s">
        <v>210</v>
      </c>
      <c r="BE673" s="213">
        <f>IF(N673="základní",J673,0)</f>
        <v>0</v>
      </c>
      <c r="BF673" s="213">
        <f>IF(N673="snížená",J673,0)</f>
        <v>188162.8</v>
      </c>
      <c r="BG673" s="213">
        <f>IF(N673="zákl. přenesená",J673,0)</f>
        <v>0</v>
      </c>
      <c r="BH673" s="213">
        <f>IF(N673="sníž. přenesená",J673,0)</f>
        <v>0</v>
      </c>
      <c r="BI673" s="213">
        <f>IF(N673="nulová",J673,0)</f>
        <v>0</v>
      </c>
      <c r="BJ673" s="25" t="s">
        <v>87</v>
      </c>
      <c r="BK673" s="213">
        <f>ROUND(I673*H673,2)</f>
        <v>188162.8</v>
      </c>
      <c r="BL673" s="25" t="s">
        <v>142</v>
      </c>
      <c r="BM673" s="25" t="s">
        <v>1248</v>
      </c>
    </row>
    <row r="674" spans="2:65" s="1" customFormat="1" ht="135">
      <c r="B674" s="42"/>
      <c r="C674" s="64"/>
      <c r="D674" s="214" t="s">
        <v>218</v>
      </c>
      <c r="E674" s="64"/>
      <c r="F674" s="215" t="s">
        <v>1249</v>
      </c>
      <c r="G674" s="64"/>
      <c r="H674" s="64"/>
      <c r="I674" s="173"/>
      <c r="J674" s="64"/>
      <c r="K674" s="64"/>
      <c r="L674" s="62"/>
      <c r="M674" s="216"/>
      <c r="N674" s="43"/>
      <c r="O674" s="43"/>
      <c r="P674" s="43"/>
      <c r="Q674" s="43"/>
      <c r="R674" s="43"/>
      <c r="S674" s="43"/>
      <c r="T674" s="79"/>
      <c r="AT674" s="25" t="s">
        <v>218</v>
      </c>
      <c r="AU674" s="25" t="s">
        <v>87</v>
      </c>
    </row>
    <row r="675" spans="2:65" s="12" customFormat="1">
      <c r="B675" s="217"/>
      <c r="C675" s="218"/>
      <c r="D675" s="214" t="s">
        <v>220</v>
      </c>
      <c r="E675" s="219" t="s">
        <v>24</v>
      </c>
      <c r="F675" s="220" t="s">
        <v>722</v>
      </c>
      <c r="G675" s="218"/>
      <c r="H675" s="221">
        <v>129.22999999999999</v>
      </c>
      <c r="I675" s="222"/>
      <c r="J675" s="218"/>
      <c r="K675" s="218"/>
      <c r="L675" s="223"/>
      <c r="M675" s="224"/>
      <c r="N675" s="225"/>
      <c r="O675" s="225"/>
      <c r="P675" s="225"/>
      <c r="Q675" s="225"/>
      <c r="R675" s="225"/>
      <c r="S675" s="225"/>
      <c r="T675" s="226"/>
      <c r="AT675" s="227" t="s">
        <v>220</v>
      </c>
      <c r="AU675" s="227" t="s">
        <v>87</v>
      </c>
      <c r="AV675" s="12" t="s">
        <v>87</v>
      </c>
      <c r="AW675" s="12" t="s">
        <v>41</v>
      </c>
      <c r="AX675" s="12" t="s">
        <v>78</v>
      </c>
      <c r="AY675" s="227" t="s">
        <v>210</v>
      </c>
    </row>
    <row r="676" spans="2:65" s="12" customFormat="1" ht="27">
      <c r="B676" s="217"/>
      <c r="C676" s="218"/>
      <c r="D676" s="214" t="s">
        <v>220</v>
      </c>
      <c r="E676" s="219" t="s">
        <v>24</v>
      </c>
      <c r="F676" s="220" t="s">
        <v>723</v>
      </c>
      <c r="G676" s="218"/>
      <c r="H676" s="221">
        <v>151.61000000000001</v>
      </c>
      <c r="I676" s="222"/>
      <c r="J676" s="218"/>
      <c r="K676" s="218"/>
      <c r="L676" s="223"/>
      <c r="M676" s="224"/>
      <c r="N676" s="225"/>
      <c r="O676" s="225"/>
      <c r="P676" s="225"/>
      <c r="Q676" s="225"/>
      <c r="R676" s="225"/>
      <c r="S676" s="225"/>
      <c r="T676" s="226"/>
      <c r="AT676" s="227" t="s">
        <v>220</v>
      </c>
      <c r="AU676" s="227" t="s">
        <v>87</v>
      </c>
      <c r="AV676" s="12" t="s">
        <v>87</v>
      </c>
      <c r="AW676" s="12" t="s">
        <v>41</v>
      </c>
      <c r="AX676" s="12" t="s">
        <v>78</v>
      </c>
      <c r="AY676" s="227" t="s">
        <v>210</v>
      </c>
    </row>
    <row r="677" spans="2:65" s="13" customFormat="1">
      <c r="B677" s="228"/>
      <c r="C677" s="229"/>
      <c r="D677" s="214" t="s">
        <v>220</v>
      </c>
      <c r="E677" s="230" t="s">
        <v>24</v>
      </c>
      <c r="F677" s="231" t="s">
        <v>235</v>
      </c>
      <c r="G677" s="229"/>
      <c r="H677" s="232">
        <v>280.83999999999997</v>
      </c>
      <c r="I677" s="233"/>
      <c r="J677" s="229"/>
      <c r="K677" s="229"/>
      <c r="L677" s="234"/>
      <c r="M677" s="235"/>
      <c r="N677" s="236"/>
      <c r="O677" s="236"/>
      <c r="P677" s="236"/>
      <c r="Q677" s="236"/>
      <c r="R677" s="236"/>
      <c r="S677" s="236"/>
      <c r="T677" s="237"/>
      <c r="AT677" s="238" t="s">
        <v>220</v>
      </c>
      <c r="AU677" s="238" t="s">
        <v>87</v>
      </c>
      <c r="AV677" s="13" t="s">
        <v>93</v>
      </c>
      <c r="AW677" s="13" t="s">
        <v>41</v>
      </c>
      <c r="AX677" s="13" t="s">
        <v>83</v>
      </c>
      <c r="AY677" s="238" t="s">
        <v>210</v>
      </c>
    </row>
    <row r="678" spans="2:65" s="1" customFormat="1" ht="25.5" customHeight="1">
      <c r="B678" s="42"/>
      <c r="C678" s="202" t="s">
        <v>1250</v>
      </c>
      <c r="D678" s="202" t="s">
        <v>212</v>
      </c>
      <c r="E678" s="203" t="s">
        <v>1251</v>
      </c>
      <c r="F678" s="204" t="s">
        <v>1252</v>
      </c>
      <c r="G678" s="205" t="s">
        <v>215</v>
      </c>
      <c r="H678" s="206">
        <v>280.83999999999997</v>
      </c>
      <c r="I678" s="207">
        <v>25.5</v>
      </c>
      <c r="J678" s="208">
        <f>ROUND(I678*H678,2)</f>
        <v>7161.42</v>
      </c>
      <c r="K678" s="204" t="s">
        <v>216</v>
      </c>
      <c r="L678" s="62"/>
      <c r="M678" s="209" t="s">
        <v>24</v>
      </c>
      <c r="N678" s="210" t="s">
        <v>50</v>
      </c>
      <c r="O678" s="43"/>
      <c r="P678" s="211">
        <f>O678*H678</f>
        <v>0</v>
      </c>
      <c r="Q678" s="211">
        <v>1E-4</v>
      </c>
      <c r="R678" s="211">
        <f>Q678*H678</f>
        <v>2.8083999999999998E-2</v>
      </c>
      <c r="S678" s="211">
        <v>0</v>
      </c>
      <c r="T678" s="212">
        <f>S678*H678</f>
        <v>0</v>
      </c>
      <c r="AR678" s="25" t="s">
        <v>142</v>
      </c>
      <c r="AT678" s="25" t="s">
        <v>212</v>
      </c>
      <c r="AU678" s="25" t="s">
        <v>87</v>
      </c>
      <c r="AY678" s="25" t="s">
        <v>210</v>
      </c>
      <c r="BE678" s="213">
        <f>IF(N678="základní",J678,0)</f>
        <v>0</v>
      </c>
      <c r="BF678" s="213">
        <f>IF(N678="snížená",J678,0)</f>
        <v>7161.42</v>
      </c>
      <c r="BG678" s="213">
        <f>IF(N678="zákl. přenesená",J678,0)</f>
        <v>0</v>
      </c>
      <c r="BH678" s="213">
        <f>IF(N678="sníž. přenesená",J678,0)</f>
        <v>0</v>
      </c>
      <c r="BI678" s="213">
        <f>IF(N678="nulová",J678,0)</f>
        <v>0</v>
      </c>
      <c r="BJ678" s="25" t="s">
        <v>87</v>
      </c>
      <c r="BK678" s="213">
        <f>ROUND(I678*H678,2)</f>
        <v>7161.42</v>
      </c>
      <c r="BL678" s="25" t="s">
        <v>142</v>
      </c>
      <c r="BM678" s="25" t="s">
        <v>1253</v>
      </c>
    </row>
    <row r="679" spans="2:65" s="1" customFormat="1" ht="135">
      <c r="B679" s="42"/>
      <c r="C679" s="64"/>
      <c r="D679" s="214" t="s">
        <v>218</v>
      </c>
      <c r="E679" s="64"/>
      <c r="F679" s="215" t="s">
        <v>1249</v>
      </c>
      <c r="G679" s="64"/>
      <c r="H679" s="64"/>
      <c r="I679" s="173"/>
      <c r="J679" s="64"/>
      <c r="K679" s="64"/>
      <c r="L679" s="62"/>
      <c r="M679" s="216"/>
      <c r="N679" s="43"/>
      <c r="O679" s="43"/>
      <c r="P679" s="43"/>
      <c r="Q679" s="43"/>
      <c r="R679" s="43"/>
      <c r="S679" s="43"/>
      <c r="T679" s="79"/>
      <c r="AT679" s="25" t="s">
        <v>218</v>
      </c>
      <c r="AU679" s="25" t="s">
        <v>87</v>
      </c>
    </row>
    <row r="680" spans="2:65" s="12" customFormat="1">
      <c r="B680" s="217"/>
      <c r="C680" s="218"/>
      <c r="D680" s="214" t="s">
        <v>220</v>
      </c>
      <c r="E680" s="219" t="s">
        <v>24</v>
      </c>
      <c r="F680" s="220" t="s">
        <v>722</v>
      </c>
      <c r="G680" s="218"/>
      <c r="H680" s="221">
        <v>129.22999999999999</v>
      </c>
      <c r="I680" s="222"/>
      <c r="J680" s="218"/>
      <c r="K680" s="218"/>
      <c r="L680" s="223"/>
      <c r="M680" s="224"/>
      <c r="N680" s="225"/>
      <c r="O680" s="225"/>
      <c r="P680" s="225"/>
      <c r="Q680" s="225"/>
      <c r="R680" s="225"/>
      <c r="S680" s="225"/>
      <c r="T680" s="226"/>
      <c r="AT680" s="227" t="s">
        <v>220</v>
      </c>
      <c r="AU680" s="227" t="s">
        <v>87</v>
      </c>
      <c r="AV680" s="12" t="s">
        <v>87</v>
      </c>
      <c r="AW680" s="12" t="s">
        <v>41</v>
      </c>
      <c r="AX680" s="12" t="s">
        <v>78</v>
      </c>
      <c r="AY680" s="227" t="s">
        <v>210</v>
      </c>
    </row>
    <row r="681" spans="2:65" s="12" customFormat="1" ht="27">
      <c r="B681" s="217"/>
      <c r="C681" s="218"/>
      <c r="D681" s="214" t="s">
        <v>220</v>
      </c>
      <c r="E681" s="219" t="s">
        <v>24</v>
      </c>
      <c r="F681" s="220" t="s">
        <v>723</v>
      </c>
      <c r="G681" s="218"/>
      <c r="H681" s="221">
        <v>151.61000000000001</v>
      </c>
      <c r="I681" s="222"/>
      <c r="J681" s="218"/>
      <c r="K681" s="218"/>
      <c r="L681" s="223"/>
      <c r="M681" s="224"/>
      <c r="N681" s="225"/>
      <c r="O681" s="225"/>
      <c r="P681" s="225"/>
      <c r="Q681" s="225"/>
      <c r="R681" s="225"/>
      <c r="S681" s="225"/>
      <c r="T681" s="226"/>
      <c r="AT681" s="227" t="s">
        <v>220</v>
      </c>
      <c r="AU681" s="227" t="s">
        <v>87</v>
      </c>
      <c r="AV681" s="12" t="s">
        <v>87</v>
      </c>
      <c r="AW681" s="12" t="s">
        <v>41</v>
      </c>
      <c r="AX681" s="12" t="s">
        <v>78</v>
      </c>
      <c r="AY681" s="227" t="s">
        <v>210</v>
      </c>
    </row>
    <row r="682" spans="2:65" s="13" customFormat="1">
      <c r="B682" s="228"/>
      <c r="C682" s="229"/>
      <c r="D682" s="214" t="s">
        <v>220</v>
      </c>
      <c r="E682" s="230" t="s">
        <v>24</v>
      </c>
      <c r="F682" s="231" t="s">
        <v>235</v>
      </c>
      <c r="G682" s="229"/>
      <c r="H682" s="232">
        <v>280.83999999999997</v>
      </c>
      <c r="I682" s="233"/>
      <c r="J682" s="229"/>
      <c r="K682" s="229"/>
      <c r="L682" s="234"/>
      <c r="M682" s="235"/>
      <c r="N682" s="236"/>
      <c r="O682" s="236"/>
      <c r="P682" s="236"/>
      <c r="Q682" s="236"/>
      <c r="R682" s="236"/>
      <c r="S682" s="236"/>
      <c r="T682" s="237"/>
      <c r="AT682" s="238" t="s">
        <v>220</v>
      </c>
      <c r="AU682" s="238" t="s">
        <v>87</v>
      </c>
      <c r="AV682" s="13" t="s">
        <v>93</v>
      </c>
      <c r="AW682" s="13" t="s">
        <v>41</v>
      </c>
      <c r="AX682" s="13" t="s">
        <v>83</v>
      </c>
      <c r="AY682" s="238" t="s">
        <v>210</v>
      </c>
    </row>
    <row r="683" spans="2:65" s="1" customFormat="1" ht="25.5" customHeight="1">
      <c r="B683" s="42"/>
      <c r="C683" s="202" t="s">
        <v>1254</v>
      </c>
      <c r="D683" s="202" t="s">
        <v>212</v>
      </c>
      <c r="E683" s="203" t="s">
        <v>1255</v>
      </c>
      <c r="F683" s="204" t="s">
        <v>1256</v>
      </c>
      <c r="G683" s="205" t="s">
        <v>215</v>
      </c>
      <c r="H683" s="206">
        <v>280.83999999999997</v>
      </c>
      <c r="I683" s="207">
        <v>23.4</v>
      </c>
      <c r="J683" s="208">
        <f>ROUND(I683*H683,2)</f>
        <v>6571.66</v>
      </c>
      <c r="K683" s="204" t="s">
        <v>216</v>
      </c>
      <c r="L683" s="62"/>
      <c r="M683" s="209" t="s">
        <v>24</v>
      </c>
      <c r="N683" s="210" t="s">
        <v>50</v>
      </c>
      <c r="O683" s="43"/>
      <c r="P683" s="211">
        <f>O683*H683</f>
        <v>0</v>
      </c>
      <c r="Q683" s="211">
        <v>0</v>
      </c>
      <c r="R683" s="211">
        <f>Q683*H683</f>
        <v>0</v>
      </c>
      <c r="S683" s="211">
        <v>0</v>
      </c>
      <c r="T683" s="212">
        <f>S683*H683</f>
        <v>0</v>
      </c>
      <c r="AR683" s="25" t="s">
        <v>142</v>
      </c>
      <c r="AT683" s="25" t="s">
        <v>212</v>
      </c>
      <c r="AU683" s="25" t="s">
        <v>87</v>
      </c>
      <c r="AY683" s="25" t="s">
        <v>210</v>
      </c>
      <c r="BE683" s="213">
        <f>IF(N683="základní",J683,0)</f>
        <v>0</v>
      </c>
      <c r="BF683" s="213">
        <f>IF(N683="snížená",J683,0)</f>
        <v>6571.66</v>
      </c>
      <c r="BG683" s="213">
        <f>IF(N683="zákl. přenesená",J683,0)</f>
        <v>0</v>
      </c>
      <c r="BH683" s="213">
        <f>IF(N683="sníž. přenesená",J683,0)</f>
        <v>0</v>
      </c>
      <c r="BI683" s="213">
        <f>IF(N683="nulová",J683,0)</f>
        <v>0</v>
      </c>
      <c r="BJ683" s="25" t="s">
        <v>87</v>
      </c>
      <c r="BK683" s="213">
        <f>ROUND(I683*H683,2)</f>
        <v>6571.66</v>
      </c>
      <c r="BL683" s="25" t="s">
        <v>142</v>
      </c>
      <c r="BM683" s="25" t="s">
        <v>1257</v>
      </c>
    </row>
    <row r="684" spans="2:65" s="1" customFormat="1" ht="135">
      <c r="B684" s="42"/>
      <c r="C684" s="64"/>
      <c r="D684" s="214" t="s">
        <v>218</v>
      </c>
      <c r="E684" s="64"/>
      <c r="F684" s="215" t="s">
        <v>1249</v>
      </c>
      <c r="G684" s="64"/>
      <c r="H684" s="64"/>
      <c r="I684" s="173"/>
      <c r="J684" s="64"/>
      <c r="K684" s="64"/>
      <c r="L684" s="62"/>
      <c r="M684" s="216"/>
      <c r="N684" s="43"/>
      <c r="O684" s="43"/>
      <c r="P684" s="43"/>
      <c r="Q684" s="43"/>
      <c r="R684" s="43"/>
      <c r="S684" s="43"/>
      <c r="T684" s="79"/>
      <c r="AT684" s="25" t="s">
        <v>218</v>
      </c>
      <c r="AU684" s="25" t="s">
        <v>87</v>
      </c>
    </row>
    <row r="685" spans="2:65" s="12" customFormat="1">
      <c r="B685" s="217"/>
      <c r="C685" s="218"/>
      <c r="D685" s="214" t="s">
        <v>220</v>
      </c>
      <c r="E685" s="219" t="s">
        <v>24</v>
      </c>
      <c r="F685" s="220" t="s">
        <v>1258</v>
      </c>
      <c r="G685" s="218"/>
      <c r="H685" s="221">
        <v>280.83999999999997</v>
      </c>
      <c r="I685" s="222"/>
      <c r="J685" s="218"/>
      <c r="K685" s="218"/>
      <c r="L685" s="223"/>
      <c r="M685" s="224"/>
      <c r="N685" s="225"/>
      <c r="O685" s="225"/>
      <c r="P685" s="225"/>
      <c r="Q685" s="225"/>
      <c r="R685" s="225"/>
      <c r="S685" s="225"/>
      <c r="T685" s="226"/>
      <c r="AT685" s="227" t="s">
        <v>220</v>
      </c>
      <c r="AU685" s="227" t="s">
        <v>87</v>
      </c>
      <c r="AV685" s="12" t="s">
        <v>87</v>
      </c>
      <c r="AW685" s="12" t="s">
        <v>41</v>
      </c>
      <c r="AX685" s="12" t="s">
        <v>83</v>
      </c>
      <c r="AY685" s="227" t="s">
        <v>210</v>
      </c>
    </row>
    <row r="686" spans="2:65" s="1" customFormat="1" ht="16.5" customHeight="1">
      <c r="B686" s="42"/>
      <c r="C686" s="239" t="s">
        <v>1259</v>
      </c>
      <c r="D686" s="239" t="s">
        <v>358</v>
      </c>
      <c r="E686" s="240" t="s">
        <v>1260</v>
      </c>
      <c r="F686" s="241" t="s">
        <v>1261</v>
      </c>
      <c r="G686" s="242" t="s">
        <v>215</v>
      </c>
      <c r="H686" s="243">
        <v>322.96600000000001</v>
      </c>
      <c r="I686" s="244">
        <v>19</v>
      </c>
      <c r="J686" s="245">
        <f>ROUND(I686*H686,2)</f>
        <v>6136.35</v>
      </c>
      <c r="K686" s="241" t="s">
        <v>216</v>
      </c>
      <c r="L686" s="246"/>
      <c r="M686" s="247" t="s">
        <v>24</v>
      </c>
      <c r="N686" s="248" t="s">
        <v>50</v>
      </c>
      <c r="O686" s="43"/>
      <c r="P686" s="211">
        <f>O686*H686</f>
        <v>0</v>
      </c>
      <c r="Q686" s="211">
        <v>1.8000000000000001E-4</v>
      </c>
      <c r="R686" s="211">
        <f>Q686*H686</f>
        <v>5.8133880000000006E-2</v>
      </c>
      <c r="S686" s="211">
        <v>0</v>
      </c>
      <c r="T686" s="212">
        <f>S686*H686</f>
        <v>0</v>
      </c>
      <c r="AR686" s="25" t="s">
        <v>397</v>
      </c>
      <c r="AT686" s="25" t="s">
        <v>358</v>
      </c>
      <c r="AU686" s="25" t="s">
        <v>87</v>
      </c>
      <c r="AY686" s="25" t="s">
        <v>210</v>
      </c>
      <c r="BE686" s="213">
        <f>IF(N686="základní",J686,0)</f>
        <v>0</v>
      </c>
      <c r="BF686" s="213">
        <f>IF(N686="snížená",J686,0)</f>
        <v>6136.35</v>
      </c>
      <c r="BG686" s="213">
        <f>IF(N686="zákl. přenesená",J686,0)</f>
        <v>0</v>
      </c>
      <c r="BH686" s="213">
        <f>IF(N686="sníž. přenesená",J686,0)</f>
        <v>0</v>
      </c>
      <c r="BI686" s="213">
        <f>IF(N686="nulová",J686,0)</f>
        <v>0</v>
      </c>
      <c r="BJ686" s="25" t="s">
        <v>87</v>
      </c>
      <c r="BK686" s="213">
        <f>ROUND(I686*H686,2)</f>
        <v>6136.35</v>
      </c>
      <c r="BL686" s="25" t="s">
        <v>142</v>
      </c>
      <c r="BM686" s="25" t="s">
        <v>1262</v>
      </c>
    </row>
    <row r="687" spans="2:65" s="12" customFormat="1">
      <c r="B687" s="217"/>
      <c r="C687" s="218"/>
      <c r="D687" s="214" t="s">
        <v>220</v>
      </c>
      <c r="E687" s="219" t="s">
        <v>24</v>
      </c>
      <c r="F687" s="220" t="s">
        <v>1263</v>
      </c>
      <c r="G687" s="218"/>
      <c r="H687" s="221">
        <v>322.96600000000001</v>
      </c>
      <c r="I687" s="222"/>
      <c r="J687" s="218"/>
      <c r="K687" s="218"/>
      <c r="L687" s="223"/>
      <c r="M687" s="224"/>
      <c r="N687" s="225"/>
      <c r="O687" s="225"/>
      <c r="P687" s="225"/>
      <c r="Q687" s="225"/>
      <c r="R687" s="225"/>
      <c r="S687" s="225"/>
      <c r="T687" s="226"/>
      <c r="AT687" s="227" t="s">
        <v>220</v>
      </c>
      <c r="AU687" s="227" t="s">
        <v>87</v>
      </c>
      <c r="AV687" s="12" t="s">
        <v>87</v>
      </c>
      <c r="AW687" s="12" t="s">
        <v>41</v>
      </c>
      <c r="AX687" s="12" t="s">
        <v>83</v>
      </c>
      <c r="AY687" s="227" t="s">
        <v>210</v>
      </c>
    </row>
    <row r="688" spans="2:65" s="1" customFormat="1" ht="25.5" customHeight="1">
      <c r="B688" s="42"/>
      <c r="C688" s="202" t="s">
        <v>1264</v>
      </c>
      <c r="D688" s="202" t="s">
        <v>212</v>
      </c>
      <c r="E688" s="203" t="s">
        <v>1265</v>
      </c>
      <c r="F688" s="204" t="s">
        <v>1266</v>
      </c>
      <c r="G688" s="205" t="s">
        <v>215</v>
      </c>
      <c r="H688" s="206">
        <v>15.79</v>
      </c>
      <c r="I688" s="207">
        <v>581</v>
      </c>
      <c r="J688" s="208">
        <f>ROUND(I688*H688,2)</f>
        <v>9173.99</v>
      </c>
      <c r="K688" s="204" t="s">
        <v>264</v>
      </c>
      <c r="L688" s="62"/>
      <c r="M688" s="209" t="s">
        <v>24</v>
      </c>
      <c r="N688" s="210" t="s">
        <v>50</v>
      </c>
      <c r="O688" s="43"/>
      <c r="P688" s="211">
        <f>O688*H688</f>
        <v>0</v>
      </c>
      <c r="Q688" s="211">
        <v>2.3990000000000001E-2</v>
      </c>
      <c r="R688" s="211">
        <f>Q688*H688</f>
        <v>0.37880209999999997</v>
      </c>
      <c r="S688" s="211">
        <v>0</v>
      </c>
      <c r="T688" s="212">
        <f>S688*H688</f>
        <v>0</v>
      </c>
      <c r="AR688" s="25" t="s">
        <v>142</v>
      </c>
      <c r="AT688" s="25" t="s">
        <v>212</v>
      </c>
      <c r="AU688" s="25" t="s">
        <v>87</v>
      </c>
      <c r="AY688" s="25" t="s">
        <v>210</v>
      </c>
      <c r="BE688" s="213">
        <f>IF(N688="základní",J688,0)</f>
        <v>0</v>
      </c>
      <c r="BF688" s="213">
        <f>IF(N688="snížená",J688,0)</f>
        <v>9173.99</v>
      </c>
      <c r="BG688" s="213">
        <f>IF(N688="zákl. přenesená",J688,0)</f>
        <v>0</v>
      </c>
      <c r="BH688" s="213">
        <f>IF(N688="sníž. přenesená",J688,0)</f>
        <v>0</v>
      </c>
      <c r="BI688" s="213">
        <f>IF(N688="nulová",J688,0)</f>
        <v>0</v>
      </c>
      <c r="BJ688" s="25" t="s">
        <v>87</v>
      </c>
      <c r="BK688" s="213">
        <f>ROUND(I688*H688,2)</f>
        <v>9173.99</v>
      </c>
      <c r="BL688" s="25" t="s">
        <v>142</v>
      </c>
      <c r="BM688" s="25" t="s">
        <v>1267</v>
      </c>
    </row>
    <row r="689" spans="2:65" s="12" customFormat="1">
      <c r="B689" s="217"/>
      <c r="C689" s="218"/>
      <c r="D689" s="214" t="s">
        <v>220</v>
      </c>
      <c r="E689" s="219" t="s">
        <v>24</v>
      </c>
      <c r="F689" s="220" t="s">
        <v>1268</v>
      </c>
      <c r="G689" s="218"/>
      <c r="H689" s="221">
        <v>15.79</v>
      </c>
      <c r="I689" s="222"/>
      <c r="J689" s="218"/>
      <c r="K689" s="218"/>
      <c r="L689" s="223"/>
      <c r="M689" s="224"/>
      <c r="N689" s="225"/>
      <c r="O689" s="225"/>
      <c r="P689" s="225"/>
      <c r="Q689" s="225"/>
      <c r="R689" s="225"/>
      <c r="S689" s="225"/>
      <c r="T689" s="226"/>
      <c r="AT689" s="227" t="s">
        <v>220</v>
      </c>
      <c r="AU689" s="227" t="s">
        <v>87</v>
      </c>
      <c r="AV689" s="12" t="s">
        <v>87</v>
      </c>
      <c r="AW689" s="12" t="s">
        <v>41</v>
      </c>
      <c r="AX689" s="12" t="s">
        <v>83</v>
      </c>
      <c r="AY689" s="227" t="s">
        <v>210</v>
      </c>
    </row>
    <row r="690" spans="2:65" s="1" customFormat="1" ht="38.25" customHeight="1">
      <c r="B690" s="42"/>
      <c r="C690" s="202" t="s">
        <v>1269</v>
      </c>
      <c r="D690" s="202" t="s">
        <v>212</v>
      </c>
      <c r="E690" s="203" t="s">
        <v>1270</v>
      </c>
      <c r="F690" s="204" t="s">
        <v>1271</v>
      </c>
      <c r="G690" s="205" t="s">
        <v>981</v>
      </c>
      <c r="H690" s="270">
        <f>SUM(J657:J688)/100</f>
        <v>3171.8350999999989</v>
      </c>
      <c r="I690" s="207">
        <v>1.52</v>
      </c>
      <c r="J690" s="208">
        <f>ROUND(I690*H690,2)</f>
        <v>4821.1899999999996</v>
      </c>
      <c r="K690" s="204" t="s">
        <v>216</v>
      </c>
      <c r="L690" s="62"/>
      <c r="M690" s="209" t="s">
        <v>24</v>
      </c>
      <c r="N690" s="210" t="s">
        <v>50</v>
      </c>
      <c r="O690" s="43"/>
      <c r="P690" s="211">
        <f>O690*H690</f>
        <v>0</v>
      </c>
      <c r="Q690" s="211">
        <v>0</v>
      </c>
      <c r="R690" s="211">
        <f>Q690*H690</f>
        <v>0</v>
      </c>
      <c r="S690" s="211">
        <v>0</v>
      </c>
      <c r="T690" s="212">
        <f>S690*H690</f>
        <v>0</v>
      </c>
      <c r="AR690" s="25" t="s">
        <v>142</v>
      </c>
      <c r="AT690" s="25" t="s">
        <v>212</v>
      </c>
      <c r="AU690" s="25" t="s">
        <v>87</v>
      </c>
      <c r="AY690" s="25" t="s">
        <v>210</v>
      </c>
      <c r="BE690" s="213">
        <f>IF(N690="základní",J690,0)</f>
        <v>0</v>
      </c>
      <c r="BF690" s="213">
        <f>IF(N690="snížená",J690,0)</f>
        <v>4821.1899999999996</v>
      </c>
      <c r="BG690" s="213">
        <f>IF(N690="zákl. přenesená",J690,0)</f>
        <v>0</v>
      </c>
      <c r="BH690" s="213">
        <f>IF(N690="sníž. přenesená",J690,0)</f>
        <v>0</v>
      </c>
      <c r="BI690" s="213">
        <f>IF(N690="nulová",J690,0)</f>
        <v>0</v>
      </c>
      <c r="BJ690" s="25" t="s">
        <v>87</v>
      </c>
      <c r="BK690" s="213">
        <f>ROUND(I690*H690,2)</f>
        <v>4821.1899999999996</v>
      </c>
      <c r="BL690" s="25" t="s">
        <v>142</v>
      </c>
      <c r="BM690" s="25" t="s">
        <v>1272</v>
      </c>
    </row>
    <row r="691" spans="2:65" s="1" customFormat="1" ht="121.5">
      <c r="B691" s="42"/>
      <c r="C691" s="64"/>
      <c r="D691" s="214" t="s">
        <v>218</v>
      </c>
      <c r="E691" s="64"/>
      <c r="F691" s="215" t="s">
        <v>1273</v>
      </c>
      <c r="G691" s="64"/>
      <c r="H691" s="64"/>
      <c r="I691" s="173"/>
      <c r="J691" s="64"/>
      <c r="K691" s="64"/>
      <c r="L691" s="62"/>
      <c r="M691" s="216"/>
      <c r="N691" s="43"/>
      <c r="O691" s="43"/>
      <c r="P691" s="43"/>
      <c r="Q691" s="43"/>
      <c r="R691" s="43"/>
      <c r="S691" s="43"/>
      <c r="T691" s="79"/>
      <c r="AT691" s="25" t="s">
        <v>218</v>
      </c>
      <c r="AU691" s="25" t="s">
        <v>87</v>
      </c>
    </row>
    <row r="692" spans="2:65" s="11" customFormat="1" ht="29.85" customHeight="1">
      <c r="B692" s="186"/>
      <c r="C692" s="187"/>
      <c r="D692" s="188" t="s">
        <v>77</v>
      </c>
      <c r="E692" s="200" t="s">
        <v>1274</v>
      </c>
      <c r="F692" s="200" t="s">
        <v>1275</v>
      </c>
      <c r="G692" s="187"/>
      <c r="H692" s="187"/>
      <c r="I692" s="190"/>
      <c r="J692" s="201">
        <f>BK692</f>
        <v>11585.250000000002</v>
      </c>
      <c r="K692" s="187"/>
      <c r="L692" s="192"/>
      <c r="M692" s="193"/>
      <c r="N692" s="194"/>
      <c r="O692" s="194"/>
      <c r="P692" s="195">
        <f>SUM(P693:P702)</f>
        <v>0</v>
      </c>
      <c r="Q692" s="194"/>
      <c r="R692" s="195">
        <f>SUM(R693:R702)</f>
        <v>7.8861000000000001E-2</v>
      </c>
      <c r="S692" s="194"/>
      <c r="T692" s="196">
        <f>SUM(T693:T702)</f>
        <v>0</v>
      </c>
      <c r="AR692" s="197" t="s">
        <v>87</v>
      </c>
      <c r="AT692" s="198" t="s">
        <v>77</v>
      </c>
      <c r="AU692" s="198" t="s">
        <v>83</v>
      </c>
      <c r="AY692" s="197" t="s">
        <v>210</v>
      </c>
      <c r="BK692" s="199">
        <f>SUM(BK693:BK702)</f>
        <v>11585.250000000002</v>
      </c>
    </row>
    <row r="693" spans="2:65" s="1" customFormat="1" ht="25.5" customHeight="1">
      <c r="B693" s="42"/>
      <c r="C693" s="202" t="s">
        <v>1276</v>
      </c>
      <c r="D693" s="202" t="s">
        <v>212</v>
      </c>
      <c r="E693" s="203" t="s">
        <v>1277</v>
      </c>
      <c r="F693" s="204" t="s">
        <v>1278</v>
      </c>
      <c r="G693" s="205" t="s">
        <v>295</v>
      </c>
      <c r="H693" s="206">
        <v>14.5</v>
      </c>
      <c r="I693" s="207">
        <v>306</v>
      </c>
      <c r="J693" s="208">
        <f>ROUND(I693*H693,2)</f>
        <v>4437</v>
      </c>
      <c r="K693" s="204" t="s">
        <v>216</v>
      </c>
      <c r="L693" s="62"/>
      <c r="M693" s="209" t="s">
        <v>24</v>
      </c>
      <c r="N693" s="210" t="s">
        <v>50</v>
      </c>
      <c r="O693" s="43"/>
      <c r="P693" s="211">
        <f>O693*H693</f>
        <v>0</v>
      </c>
      <c r="Q693" s="211">
        <v>1.7899999999999999E-3</v>
      </c>
      <c r="R693" s="211">
        <f>Q693*H693</f>
        <v>2.5954999999999999E-2</v>
      </c>
      <c r="S693" s="211">
        <v>0</v>
      </c>
      <c r="T693" s="212">
        <f>S693*H693</f>
        <v>0</v>
      </c>
      <c r="AR693" s="25" t="s">
        <v>142</v>
      </c>
      <c r="AT693" s="25" t="s">
        <v>212</v>
      </c>
      <c r="AU693" s="25" t="s">
        <v>87</v>
      </c>
      <c r="AY693" s="25" t="s">
        <v>210</v>
      </c>
      <c r="BE693" s="213">
        <f>IF(N693="základní",J693,0)</f>
        <v>0</v>
      </c>
      <c r="BF693" s="213">
        <f>IF(N693="snížená",J693,0)</f>
        <v>4437</v>
      </c>
      <c r="BG693" s="213">
        <f>IF(N693="zákl. přenesená",J693,0)</f>
        <v>0</v>
      </c>
      <c r="BH693" s="213">
        <f>IF(N693="sníž. přenesená",J693,0)</f>
        <v>0</v>
      </c>
      <c r="BI693" s="213">
        <f>IF(N693="nulová",J693,0)</f>
        <v>0</v>
      </c>
      <c r="BJ693" s="25" t="s">
        <v>87</v>
      </c>
      <c r="BK693" s="213">
        <f>ROUND(I693*H693,2)</f>
        <v>4437</v>
      </c>
      <c r="BL693" s="25" t="s">
        <v>142</v>
      </c>
      <c r="BM693" s="25" t="s">
        <v>1279</v>
      </c>
    </row>
    <row r="694" spans="2:65" s="12" customFormat="1">
      <c r="B694" s="217"/>
      <c r="C694" s="218"/>
      <c r="D694" s="214" t="s">
        <v>220</v>
      </c>
      <c r="E694" s="219" t="s">
        <v>24</v>
      </c>
      <c r="F694" s="220" t="s">
        <v>1280</v>
      </c>
      <c r="G694" s="218"/>
      <c r="H694" s="221">
        <v>14.5</v>
      </c>
      <c r="I694" s="222"/>
      <c r="J694" s="218"/>
      <c r="K694" s="218"/>
      <c r="L694" s="223"/>
      <c r="M694" s="224"/>
      <c r="N694" s="225"/>
      <c r="O694" s="225"/>
      <c r="P694" s="225"/>
      <c r="Q694" s="225"/>
      <c r="R694" s="225"/>
      <c r="S694" s="225"/>
      <c r="T694" s="226"/>
      <c r="AT694" s="227" t="s">
        <v>220</v>
      </c>
      <c r="AU694" s="227" t="s">
        <v>87</v>
      </c>
      <c r="AV694" s="12" t="s">
        <v>87</v>
      </c>
      <c r="AW694" s="12" t="s">
        <v>41</v>
      </c>
      <c r="AX694" s="12" t="s">
        <v>83</v>
      </c>
      <c r="AY694" s="227" t="s">
        <v>210</v>
      </c>
    </row>
    <row r="695" spans="2:65" s="1" customFormat="1" ht="25.5" customHeight="1">
      <c r="B695" s="42"/>
      <c r="C695" s="202" t="s">
        <v>1281</v>
      </c>
      <c r="D695" s="202" t="s">
        <v>212</v>
      </c>
      <c r="E695" s="203" t="s">
        <v>1282</v>
      </c>
      <c r="F695" s="204" t="s">
        <v>1283</v>
      </c>
      <c r="G695" s="205" t="s">
        <v>295</v>
      </c>
      <c r="H695" s="206">
        <v>3.6</v>
      </c>
      <c r="I695" s="207">
        <v>345</v>
      </c>
      <c r="J695" s="208">
        <f>ROUND(I695*H695,2)</f>
        <v>1242</v>
      </c>
      <c r="K695" s="204" t="s">
        <v>216</v>
      </c>
      <c r="L695" s="62"/>
      <c r="M695" s="209" t="s">
        <v>24</v>
      </c>
      <c r="N695" s="210" t="s">
        <v>50</v>
      </c>
      <c r="O695" s="43"/>
      <c r="P695" s="211">
        <f>O695*H695</f>
        <v>0</v>
      </c>
      <c r="Q695" s="211">
        <v>2.2200000000000002E-3</v>
      </c>
      <c r="R695" s="211">
        <f>Q695*H695</f>
        <v>7.9920000000000008E-3</v>
      </c>
      <c r="S695" s="211">
        <v>0</v>
      </c>
      <c r="T695" s="212">
        <f>S695*H695</f>
        <v>0</v>
      </c>
      <c r="AR695" s="25" t="s">
        <v>142</v>
      </c>
      <c r="AT695" s="25" t="s">
        <v>212</v>
      </c>
      <c r="AU695" s="25" t="s">
        <v>87</v>
      </c>
      <c r="AY695" s="25" t="s">
        <v>210</v>
      </c>
      <c r="BE695" s="213">
        <f>IF(N695="základní",J695,0)</f>
        <v>0</v>
      </c>
      <c r="BF695" s="213">
        <f>IF(N695="snížená",J695,0)</f>
        <v>1242</v>
      </c>
      <c r="BG695" s="213">
        <f>IF(N695="zákl. přenesená",J695,0)</f>
        <v>0</v>
      </c>
      <c r="BH695" s="213">
        <f>IF(N695="sníž. přenesená",J695,0)</f>
        <v>0</v>
      </c>
      <c r="BI695" s="213">
        <f>IF(N695="nulová",J695,0)</f>
        <v>0</v>
      </c>
      <c r="BJ695" s="25" t="s">
        <v>87</v>
      </c>
      <c r="BK695" s="213">
        <f>ROUND(I695*H695,2)</f>
        <v>1242</v>
      </c>
      <c r="BL695" s="25" t="s">
        <v>142</v>
      </c>
      <c r="BM695" s="25" t="s">
        <v>1284</v>
      </c>
    </row>
    <row r="696" spans="2:65" s="12" customFormat="1">
      <c r="B696" s="217"/>
      <c r="C696" s="218"/>
      <c r="D696" s="214" t="s">
        <v>220</v>
      </c>
      <c r="E696" s="219" t="s">
        <v>24</v>
      </c>
      <c r="F696" s="220" t="s">
        <v>1285</v>
      </c>
      <c r="G696" s="218"/>
      <c r="H696" s="221">
        <v>3.6</v>
      </c>
      <c r="I696" s="222"/>
      <c r="J696" s="218"/>
      <c r="K696" s="218"/>
      <c r="L696" s="223"/>
      <c r="M696" s="224"/>
      <c r="N696" s="225"/>
      <c r="O696" s="225"/>
      <c r="P696" s="225"/>
      <c r="Q696" s="225"/>
      <c r="R696" s="225"/>
      <c r="S696" s="225"/>
      <c r="T696" s="226"/>
      <c r="AT696" s="227" t="s">
        <v>220</v>
      </c>
      <c r="AU696" s="227" t="s">
        <v>87</v>
      </c>
      <c r="AV696" s="12" t="s">
        <v>87</v>
      </c>
      <c r="AW696" s="12" t="s">
        <v>41</v>
      </c>
      <c r="AX696" s="12" t="s">
        <v>83</v>
      </c>
      <c r="AY696" s="227" t="s">
        <v>210</v>
      </c>
    </row>
    <row r="697" spans="2:65" s="1" customFormat="1" ht="25.5" customHeight="1">
      <c r="B697" s="42"/>
      <c r="C697" s="202" t="s">
        <v>1286</v>
      </c>
      <c r="D697" s="202" t="s">
        <v>212</v>
      </c>
      <c r="E697" s="203" t="s">
        <v>1287</v>
      </c>
      <c r="F697" s="204" t="s">
        <v>1288</v>
      </c>
      <c r="G697" s="205" t="s">
        <v>295</v>
      </c>
      <c r="H697" s="206">
        <v>9.4</v>
      </c>
      <c r="I697" s="207">
        <v>454</v>
      </c>
      <c r="J697" s="208">
        <f>ROUND(I697*H697,2)</f>
        <v>4267.6000000000004</v>
      </c>
      <c r="K697" s="204" t="s">
        <v>216</v>
      </c>
      <c r="L697" s="62"/>
      <c r="M697" s="209" t="s">
        <v>24</v>
      </c>
      <c r="N697" s="210" t="s">
        <v>50</v>
      </c>
      <c r="O697" s="43"/>
      <c r="P697" s="211">
        <f>O697*H697</f>
        <v>0</v>
      </c>
      <c r="Q697" s="211">
        <v>3.5200000000000001E-3</v>
      </c>
      <c r="R697" s="211">
        <f>Q697*H697</f>
        <v>3.3087999999999999E-2</v>
      </c>
      <c r="S697" s="211">
        <v>0</v>
      </c>
      <c r="T697" s="212">
        <f>S697*H697</f>
        <v>0</v>
      </c>
      <c r="AR697" s="25" t="s">
        <v>142</v>
      </c>
      <c r="AT697" s="25" t="s">
        <v>212</v>
      </c>
      <c r="AU697" s="25" t="s">
        <v>87</v>
      </c>
      <c r="AY697" s="25" t="s">
        <v>210</v>
      </c>
      <c r="BE697" s="213">
        <f>IF(N697="základní",J697,0)</f>
        <v>0</v>
      </c>
      <c r="BF697" s="213">
        <f>IF(N697="snížená",J697,0)</f>
        <v>4267.6000000000004</v>
      </c>
      <c r="BG697" s="213">
        <f>IF(N697="zákl. přenesená",J697,0)</f>
        <v>0</v>
      </c>
      <c r="BH697" s="213">
        <f>IF(N697="sníž. přenesená",J697,0)</f>
        <v>0</v>
      </c>
      <c r="BI697" s="213">
        <f>IF(N697="nulová",J697,0)</f>
        <v>0</v>
      </c>
      <c r="BJ697" s="25" t="s">
        <v>87</v>
      </c>
      <c r="BK697" s="213">
        <f>ROUND(I697*H697,2)</f>
        <v>4267.6000000000004</v>
      </c>
      <c r="BL697" s="25" t="s">
        <v>142</v>
      </c>
      <c r="BM697" s="25" t="s">
        <v>1289</v>
      </c>
    </row>
    <row r="698" spans="2:65" s="12" customFormat="1">
      <c r="B698" s="217"/>
      <c r="C698" s="218"/>
      <c r="D698" s="214" t="s">
        <v>220</v>
      </c>
      <c r="E698" s="219" t="s">
        <v>24</v>
      </c>
      <c r="F698" s="220" t="s">
        <v>1290</v>
      </c>
      <c r="G698" s="218"/>
      <c r="H698" s="221">
        <v>9.4</v>
      </c>
      <c r="I698" s="222"/>
      <c r="J698" s="218"/>
      <c r="K698" s="218"/>
      <c r="L698" s="223"/>
      <c r="M698" s="224"/>
      <c r="N698" s="225"/>
      <c r="O698" s="225"/>
      <c r="P698" s="225"/>
      <c r="Q698" s="225"/>
      <c r="R698" s="225"/>
      <c r="S698" s="225"/>
      <c r="T698" s="226"/>
      <c r="AT698" s="227" t="s">
        <v>220</v>
      </c>
      <c r="AU698" s="227" t="s">
        <v>87</v>
      </c>
      <c r="AV698" s="12" t="s">
        <v>87</v>
      </c>
      <c r="AW698" s="12" t="s">
        <v>41</v>
      </c>
      <c r="AX698" s="12" t="s">
        <v>83</v>
      </c>
      <c r="AY698" s="227" t="s">
        <v>210</v>
      </c>
    </row>
    <row r="699" spans="2:65" s="1" customFormat="1" ht="25.5" customHeight="1">
      <c r="B699" s="42"/>
      <c r="C699" s="202" t="s">
        <v>1291</v>
      </c>
      <c r="D699" s="202" t="s">
        <v>212</v>
      </c>
      <c r="E699" s="203" t="s">
        <v>1292</v>
      </c>
      <c r="F699" s="204" t="s">
        <v>1293</v>
      </c>
      <c r="G699" s="205" t="s">
        <v>295</v>
      </c>
      <c r="H699" s="206">
        <v>2.7</v>
      </c>
      <c r="I699" s="207">
        <v>541</v>
      </c>
      <c r="J699" s="208">
        <f>ROUND(I699*H699,2)</f>
        <v>1460.7</v>
      </c>
      <c r="K699" s="204" t="s">
        <v>216</v>
      </c>
      <c r="L699" s="62"/>
      <c r="M699" s="209" t="s">
        <v>24</v>
      </c>
      <c r="N699" s="210" t="s">
        <v>50</v>
      </c>
      <c r="O699" s="43"/>
      <c r="P699" s="211">
        <f>O699*H699</f>
        <v>0</v>
      </c>
      <c r="Q699" s="211">
        <v>4.3800000000000002E-3</v>
      </c>
      <c r="R699" s="211">
        <f>Q699*H699</f>
        <v>1.1826000000000001E-2</v>
      </c>
      <c r="S699" s="211">
        <v>0</v>
      </c>
      <c r="T699" s="212">
        <f>S699*H699</f>
        <v>0</v>
      </c>
      <c r="AR699" s="25" t="s">
        <v>142</v>
      </c>
      <c r="AT699" s="25" t="s">
        <v>212</v>
      </c>
      <c r="AU699" s="25" t="s">
        <v>87</v>
      </c>
      <c r="AY699" s="25" t="s">
        <v>210</v>
      </c>
      <c r="BE699" s="213">
        <f>IF(N699="základní",J699,0)</f>
        <v>0</v>
      </c>
      <c r="BF699" s="213">
        <f>IF(N699="snížená",J699,0)</f>
        <v>1460.7</v>
      </c>
      <c r="BG699" s="213">
        <f>IF(N699="zákl. přenesená",J699,0)</f>
        <v>0</v>
      </c>
      <c r="BH699" s="213">
        <f>IF(N699="sníž. přenesená",J699,0)</f>
        <v>0</v>
      </c>
      <c r="BI699" s="213">
        <f>IF(N699="nulová",J699,0)</f>
        <v>0</v>
      </c>
      <c r="BJ699" s="25" t="s">
        <v>87</v>
      </c>
      <c r="BK699" s="213">
        <f>ROUND(I699*H699,2)</f>
        <v>1460.7</v>
      </c>
      <c r="BL699" s="25" t="s">
        <v>142</v>
      </c>
      <c r="BM699" s="25" t="s">
        <v>1294</v>
      </c>
    </row>
    <row r="700" spans="2:65" s="12" customFormat="1">
      <c r="B700" s="217"/>
      <c r="C700" s="218"/>
      <c r="D700" s="214" t="s">
        <v>220</v>
      </c>
      <c r="E700" s="219" t="s">
        <v>24</v>
      </c>
      <c r="F700" s="220" t="s">
        <v>1295</v>
      </c>
      <c r="G700" s="218"/>
      <c r="H700" s="221">
        <v>2.7</v>
      </c>
      <c r="I700" s="222"/>
      <c r="J700" s="218"/>
      <c r="K700" s="218"/>
      <c r="L700" s="223"/>
      <c r="M700" s="224"/>
      <c r="N700" s="225"/>
      <c r="O700" s="225"/>
      <c r="P700" s="225"/>
      <c r="Q700" s="225"/>
      <c r="R700" s="225"/>
      <c r="S700" s="225"/>
      <c r="T700" s="226"/>
      <c r="AT700" s="227" t="s">
        <v>220</v>
      </c>
      <c r="AU700" s="227" t="s">
        <v>87</v>
      </c>
      <c r="AV700" s="12" t="s">
        <v>87</v>
      </c>
      <c r="AW700" s="12" t="s">
        <v>41</v>
      </c>
      <c r="AX700" s="12" t="s">
        <v>83</v>
      </c>
      <c r="AY700" s="227" t="s">
        <v>210</v>
      </c>
    </row>
    <row r="701" spans="2:65" s="1" customFormat="1" ht="38.25" customHeight="1">
      <c r="B701" s="42"/>
      <c r="C701" s="202" t="s">
        <v>1296</v>
      </c>
      <c r="D701" s="202" t="s">
        <v>212</v>
      </c>
      <c r="E701" s="203" t="s">
        <v>1297</v>
      </c>
      <c r="F701" s="204" t="s">
        <v>1298</v>
      </c>
      <c r="G701" s="205" t="s">
        <v>981</v>
      </c>
      <c r="H701" s="270">
        <f>SUM(J693:J699)/100</f>
        <v>114.07300000000001</v>
      </c>
      <c r="I701" s="207">
        <v>1.56</v>
      </c>
      <c r="J701" s="208">
        <f>ROUND(I701*H701,2)</f>
        <v>177.95</v>
      </c>
      <c r="K701" s="204" t="s">
        <v>216</v>
      </c>
      <c r="L701" s="62"/>
      <c r="M701" s="209" t="s">
        <v>24</v>
      </c>
      <c r="N701" s="210" t="s">
        <v>50</v>
      </c>
      <c r="O701" s="43"/>
      <c r="P701" s="211">
        <f>O701*H701</f>
        <v>0</v>
      </c>
      <c r="Q701" s="211">
        <v>0</v>
      </c>
      <c r="R701" s="211">
        <f>Q701*H701</f>
        <v>0</v>
      </c>
      <c r="S701" s="211">
        <v>0</v>
      </c>
      <c r="T701" s="212">
        <f>S701*H701</f>
        <v>0</v>
      </c>
      <c r="AR701" s="25" t="s">
        <v>142</v>
      </c>
      <c r="AT701" s="25" t="s">
        <v>212</v>
      </c>
      <c r="AU701" s="25" t="s">
        <v>87</v>
      </c>
      <c r="AY701" s="25" t="s">
        <v>210</v>
      </c>
      <c r="BE701" s="213">
        <f>IF(N701="základní",J701,0)</f>
        <v>0</v>
      </c>
      <c r="BF701" s="213">
        <f>IF(N701="snížená",J701,0)</f>
        <v>177.95</v>
      </c>
      <c r="BG701" s="213">
        <f>IF(N701="zákl. přenesená",J701,0)</f>
        <v>0</v>
      </c>
      <c r="BH701" s="213">
        <f>IF(N701="sníž. přenesená",J701,0)</f>
        <v>0</v>
      </c>
      <c r="BI701" s="213">
        <f>IF(N701="nulová",J701,0)</f>
        <v>0</v>
      </c>
      <c r="BJ701" s="25" t="s">
        <v>87</v>
      </c>
      <c r="BK701" s="213">
        <f>ROUND(I701*H701,2)</f>
        <v>177.95</v>
      </c>
      <c r="BL701" s="25" t="s">
        <v>142</v>
      </c>
      <c r="BM701" s="25" t="s">
        <v>1299</v>
      </c>
    </row>
    <row r="702" spans="2:65" s="1" customFormat="1" ht="121.5">
      <c r="B702" s="42"/>
      <c r="C702" s="64"/>
      <c r="D702" s="214" t="s">
        <v>218</v>
      </c>
      <c r="E702" s="64"/>
      <c r="F702" s="215" t="s">
        <v>1300</v>
      </c>
      <c r="G702" s="64"/>
      <c r="H702" s="64"/>
      <c r="I702" s="173"/>
      <c r="J702" s="64"/>
      <c r="K702" s="64"/>
      <c r="L702" s="62"/>
      <c r="M702" s="216"/>
      <c r="N702" s="43"/>
      <c r="O702" s="43"/>
      <c r="P702" s="43"/>
      <c r="Q702" s="43"/>
      <c r="R702" s="43"/>
      <c r="S702" s="43"/>
      <c r="T702" s="79"/>
      <c r="AT702" s="25" t="s">
        <v>218</v>
      </c>
      <c r="AU702" s="25" t="s">
        <v>87</v>
      </c>
    </row>
    <row r="703" spans="2:65" s="11" customFormat="1" ht="29.85" customHeight="1">
      <c r="B703" s="186"/>
      <c r="C703" s="187"/>
      <c r="D703" s="188" t="s">
        <v>77</v>
      </c>
      <c r="E703" s="200" t="s">
        <v>1301</v>
      </c>
      <c r="F703" s="200" t="s">
        <v>1302</v>
      </c>
      <c r="G703" s="187"/>
      <c r="H703" s="187"/>
      <c r="I703" s="190"/>
      <c r="J703" s="201">
        <f>BK703</f>
        <v>1080471.8999999999</v>
      </c>
      <c r="K703" s="187"/>
      <c r="L703" s="192"/>
      <c r="M703" s="193"/>
      <c r="N703" s="194"/>
      <c r="O703" s="194"/>
      <c r="P703" s="195">
        <f>SUM(P704:P771)</f>
        <v>0</v>
      </c>
      <c r="Q703" s="194"/>
      <c r="R703" s="195">
        <f>SUM(R704:R771)</f>
        <v>0.20795000000000002</v>
      </c>
      <c r="S703" s="194"/>
      <c r="T703" s="196">
        <f>SUM(T704:T771)</f>
        <v>0</v>
      </c>
      <c r="AR703" s="197" t="s">
        <v>87</v>
      </c>
      <c r="AT703" s="198" t="s">
        <v>77</v>
      </c>
      <c r="AU703" s="198" t="s">
        <v>83</v>
      </c>
      <c r="AY703" s="197" t="s">
        <v>210</v>
      </c>
      <c r="BK703" s="199">
        <f>SUM(BK704:BK771)</f>
        <v>1080471.8999999999</v>
      </c>
    </row>
    <row r="704" spans="2:65" s="1" customFormat="1" ht="16.5" customHeight="1">
      <c r="B704" s="42"/>
      <c r="C704" s="202" t="s">
        <v>1303</v>
      </c>
      <c r="D704" s="202" t="s">
        <v>212</v>
      </c>
      <c r="E704" s="203" t="s">
        <v>1304</v>
      </c>
      <c r="F704" s="204" t="s">
        <v>1305</v>
      </c>
      <c r="G704" s="205" t="s">
        <v>348</v>
      </c>
      <c r="H704" s="206">
        <v>4</v>
      </c>
      <c r="I704" s="207">
        <v>25225.200000000001</v>
      </c>
      <c r="J704" s="208">
        <f>ROUND(I704*H704,2)</f>
        <v>100900.8</v>
      </c>
      <c r="K704" s="204" t="s">
        <v>24</v>
      </c>
      <c r="L704" s="62"/>
      <c r="M704" s="209" t="s">
        <v>24</v>
      </c>
      <c r="N704" s="210" t="s">
        <v>50</v>
      </c>
      <c r="O704" s="43"/>
      <c r="P704" s="211">
        <f>O704*H704</f>
        <v>0</v>
      </c>
      <c r="Q704" s="211">
        <v>0</v>
      </c>
      <c r="R704" s="211">
        <f>Q704*H704</f>
        <v>0</v>
      </c>
      <c r="S704" s="211">
        <v>0</v>
      </c>
      <c r="T704" s="212">
        <f>S704*H704</f>
        <v>0</v>
      </c>
      <c r="AR704" s="25" t="s">
        <v>142</v>
      </c>
      <c r="AT704" s="25" t="s">
        <v>212</v>
      </c>
      <c r="AU704" s="25" t="s">
        <v>87</v>
      </c>
      <c r="AY704" s="25" t="s">
        <v>210</v>
      </c>
      <c r="BE704" s="213">
        <f>IF(N704="základní",J704,0)</f>
        <v>0</v>
      </c>
      <c r="BF704" s="213">
        <f>IF(N704="snížená",J704,0)</f>
        <v>100900.8</v>
      </c>
      <c r="BG704" s="213">
        <f>IF(N704="zákl. přenesená",J704,0)</f>
        <v>0</v>
      </c>
      <c r="BH704" s="213">
        <f>IF(N704="sníž. přenesená",J704,0)</f>
        <v>0</v>
      </c>
      <c r="BI704" s="213">
        <f>IF(N704="nulová",J704,0)</f>
        <v>0</v>
      </c>
      <c r="BJ704" s="25" t="s">
        <v>87</v>
      </c>
      <c r="BK704" s="213">
        <f>ROUND(I704*H704,2)</f>
        <v>100900.8</v>
      </c>
      <c r="BL704" s="25" t="s">
        <v>142</v>
      </c>
      <c r="BM704" s="25" t="s">
        <v>1306</v>
      </c>
    </row>
    <row r="705" spans="2:65" s="12" customFormat="1">
      <c r="B705" s="217"/>
      <c r="C705" s="218"/>
      <c r="D705" s="214" t="s">
        <v>220</v>
      </c>
      <c r="E705" s="219" t="s">
        <v>24</v>
      </c>
      <c r="F705" s="220" t="s">
        <v>93</v>
      </c>
      <c r="G705" s="218"/>
      <c r="H705" s="221">
        <v>4</v>
      </c>
      <c r="I705" s="222"/>
      <c r="J705" s="218"/>
      <c r="K705" s="218"/>
      <c r="L705" s="223"/>
      <c r="M705" s="224"/>
      <c r="N705" s="225"/>
      <c r="O705" s="225"/>
      <c r="P705" s="225"/>
      <c r="Q705" s="225"/>
      <c r="R705" s="225"/>
      <c r="S705" s="225"/>
      <c r="T705" s="226"/>
      <c r="AT705" s="227" t="s">
        <v>220</v>
      </c>
      <c r="AU705" s="227" t="s">
        <v>87</v>
      </c>
      <c r="AV705" s="12" t="s">
        <v>87</v>
      </c>
      <c r="AW705" s="12" t="s">
        <v>41</v>
      </c>
      <c r="AX705" s="12" t="s">
        <v>83</v>
      </c>
      <c r="AY705" s="227" t="s">
        <v>210</v>
      </c>
    </row>
    <row r="706" spans="2:65" s="1" customFormat="1" ht="16.5" customHeight="1">
      <c r="B706" s="42"/>
      <c r="C706" s="202" t="s">
        <v>1307</v>
      </c>
      <c r="D706" s="202" t="s">
        <v>212</v>
      </c>
      <c r="E706" s="203" t="s">
        <v>1308</v>
      </c>
      <c r="F706" s="204" t="s">
        <v>1309</v>
      </c>
      <c r="G706" s="205" t="s">
        <v>348</v>
      </c>
      <c r="H706" s="206">
        <v>6</v>
      </c>
      <c r="I706" s="207">
        <v>19638.3</v>
      </c>
      <c r="J706" s="208">
        <f>ROUND(I706*H706,2)</f>
        <v>117829.8</v>
      </c>
      <c r="K706" s="204" t="s">
        <v>24</v>
      </c>
      <c r="L706" s="62"/>
      <c r="M706" s="209" t="s">
        <v>24</v>
      </c>
      <c r="N706" s="210" t="s">
        <v>50</v>
      </c>
      <c r="O706" s="43"/>
      <c r="P706" s="211">
        <f>O706*H706</f>
        <v>0</v>
      </c>
      <c r="Q706" s="211">
        <v>0</v>
      </c>
      <c r="R706" s="211">
        <f>Q706*H706</f>
        <v>0</v>
      </c>
      <c r="S706" s="211">
        <v>0</v>
      </c>
      <c r="T706" s="212">
        <f>S706*H706</f>
        <v>0</v>
      </c>
      <c r="AR706" s="25" t="s">
        <v>142</v>
      </c>
      <c r="AT706" s="25" t="s">
        <v>212</v>
      </c>
      <c r="AU706" s="25" t="s">
        <v>87</v>
      </c>
      <c r="AY706" s="25" t="s">
        <v>210</v>
      </c>
      <c r="BE706" s="213">
        <f>IF(N706="základní",J706,0)</f>
        <v>0</v>
      </c>
      <c r="BF706" s="213">
        <f>IF(N706="snížená",J706,0)</f>
        <v>117829.8</v>
      </c>
      <c r="BG706" s="213">
        <f>IF(N706="zákl. přenesená",J706,0)</f>
        <v>0</v>
      </c>
      <c r="BH706" s="213">
        <f>IF(N706="sníž. přenesená",J706,0)</f>
        <v>0</v>
      </c>
      <c r="BI706" s="213">
        <f>IF(N706="nulová",J706,0)</f>
        <v>0</v>
      </c>
      <c r="BJ706" s="25" t="s">
        <v>87</v>
      </c>
      <c r="BK706" s="213">
        <f>ROUND(I706*H706,2)</f>
        <v>117829.8</v>
      </c>
      <c r="BL706" s="25" t="s">
        <v>142</v>
      </c>
      <c r="BM706" s="25" t="s">
        <v>1310</v>
      </c>
    </row>
    <row r="707" spans="2:65" s="12" customFormat="1">
      <c r="B707" s="217"/>
      <c r="C707" s="218"/>
      <c r="D707" s="214" t="s">
        <v>220</v>
      </c>
      <c r="E707" s="219" t="s">
        <v>24</v>
      </c>
      <c r="F707" s="220" t="s">
        <v>99</v>
      </c>
      <c r="G707" s="218"/>
      <c r="H707" s="221">
        <v>6</v>
      </c>
      <c r="I707" s="222"/>
      <c r="J707" s="218"/>
      <c r="K707" s="218"/>
      <c r="L707" s="223"/>
      <c r="M707" s="224"/>
      <c r="N707" s="225"/>
      <c r="O707" s="225"/>
      <c r="P707" s="225"/>
      <c r="Q707" s="225"/>
      <c r="R707" s="225"/>
      <c r="S707" s="225"/>
      <c r="T707" s="226"/>
      <c r="AT707" s="227" t="s">
        <v>220</v>
      </c>
      <c r="AU707" s="227" t="s">
        <v>87</v>
      </c>
      <c r="AV707" s="12" t="s">
        <v>87</v>
      </c>
      <c r="AW707" s="12" t="s">
        <v>41</v>
      </c>
      <c r="AX707" s="12" t="s">
        <v>83</v>
      </c>
      <c r="AY707" s="227" t="s">
        <v>210</v>
      </c>
    </row>
    <row r="708" spans="2:65" s="1" customFormat="1" ht="16.5" customHeight="1">
      <c r="B708" s="42"/>
      <c r="C708" s="202" t="s">
        <v>1311</v>
      </c>
      <c r="D708" s="202" t="s">
        <v>212</v>
      </c>
      <c r="E708" s="203" t="s">
        <v>1312</v>
      </c>
      <c r="F708" s="204" t="s">
        <v>1313</v>
      </c>
      <c r="G708" s="205" t="s">
        <v>348</v>
      </c>
      <c r="H708" s="206">
        <v>6</v>
      </c>
      <c r="I708" s="207">
        <v>15895</v>
      </c>
      <c r="J708" s="208">
        <f>ROUND(I708*H708,2)</f>
        <v>95370</v>
      </c>
      <c r="K708" s="204" t="s">
        <v>24</v>
      </c>
      <c r="L708" s="62"/>
      <c r="M708" s="209" t="s">
        <v>24</v>
      </c>
      <c r="N708" s="210" t="s">
        <v>50</v>
      </c>
      <c r="O708" s="43"/>
      <c r="P708" s="211">
        <f>O708*H708</f>
        <v>0</v>
      </c>
      <c r="Q708" s="211">
        <v>0</v>
      </c>
      <c r="R708" s="211">
        <f>Q708*H708</f>
        <v>0</v>
      </c>
      <c r="S708" s="211">
        <v>0</v>
      </c>
      <c r="T708" s="212">
        <f>S708*H708</f>
        <v>0</v>
      </c>
      <c r="AR708" s="25" t="s">
        <v>142</v>
      </c>
      <c r="AT708" s="25" t="s">
        <v>212</v>
      </c>
      <c r="AU708" s="25" t="s">
        <v>87</v>
      </c>
      <c r="AY708" s="25" t="s">
        <v>210</v>
      </c>
      <c r="BE708" s="213">
        <f>IF(N708="základní",J708,0)</f>
        <v>0</v>
      </c>
      <c r="BF708" s="213">
        <f>IF(N708="snížená",J708,0)</f>
        <v>95370</v>
      </c>
      <c r="BG708" s="213">
        <f>IF(N708="zákl. přenesená",J708,0)</f>
        <v>0</v>
      </c>
      <c r="BH708" s="213">
        <f>IF(N708="sníž. přenesená",J708,0)</f>
        <v>0</v>
      </c>
      <c r="BI708" s="213">
        <f>IF(N708="nulová",J708,0)</f>
        <v>0</v>
      </c>
      <c r="BJ708" s="25" t="s">
        <v>87</v>
      </c>
      <c r="BK708" s="213">
        <f>ROUND(I708*H708,2)</f>
        <v>95370</v>
      </c>
      <c r="BL708" s="25" t="s">
        <v>142</v>
      </c>
      <c r="BM708" s="25" t="s">
        <v>1314</v>
      </c>
    </row>
    <row r="709" spans="2:65" s="12" customFormat="1">
      <c r="B709" s="217"/>
      <c r="C709" s="218"/>
      <c r="D709" s="214" t="s">
        <v>220</v>
      </c>
      <c r="E709" s="219" t="s">
        <v>24</v>
      </c>
      <c r="F709" s="220" t="s">
        <v>99</v>
      </c>
      <c r="G709" s="218"/>
      <c r="H709" s="221">
        <v>6</v>
      </c>
      <c r="I709" s="222"/>
      <c r="J709" s="218"/>
      <c r="K709" s="218"/>
      <c r="L709" s="223"/>
      <c r="M709" s="224"/>
      <c r="N709" s="225"/>
      <c r="O709" s="225"/>
      <c r="P709" s="225"/>
      <c r="Q709" s="225"/>
      <c r="R709" s="225"/>
      <c r="S709" s="225"/>
      <c r="T709" s="226"/>
      <c r="AT709" s="227" t="s">
        <v>220</v>
      </c>
      <c r="AU709" s="227" t="s">
        <v>87</v>
      </c>
      <c r="AV709" s="12" t="s">
        <v>87</v>
      </c>
      <c r="AW709" s="12" t="s">
        <v>41</v>
      </c>
      <c r="AX709" s="12" t="s">
        <v>83</v>
      </c>
      <c r="AY709" s="227" t="s">
        <v>210</v>
      </c>
    </row>
    <row r="710" spans="2:65" s="1" customFormat="1" ht="16.5" customHeight="1">
      <c r="B710" s="42"/>
      <c r="C710" s="202" t="s">
        <v>1315</v>
      </c>
      <c r="D710" s="202" t="s">
        <v>212</v>
      </c>
      <c r="E710" s="203" t="s">
        <v>1316</v>
      </c>
      <c r="F710" s="204" t="s">
        <v>1317</v>
      </c>
      <c r="G710" s="205" t="s">
        <v>348</v>
      </c>
      <c r="H710" s="206">
        <v>1</v>
      </c>
      <c r="I710" s="207">
        <v>34247</v>
      </c>
      <c r="J710" s="208">
        <f>ROUND(I710*H710,2)</f>
        <v>34247</v>
      </c>
      <c r="K710" s="204" t="s">
        <v>24</v>
      </c>
      <c r="L710" s="62"/>
      <c r="M710" s="209" t="s">
        <v>24</v>
      </c>
      <c r="N710" s="210" t="s">
        <v>50</v>
      </c>
      <c r="O710" s="43"/>
      <c r="P710" s="211">
        <f>O710*H710</f>
        <v>0</v>
      </c>
      <c r="Q710" s="211">
        <v>0</v>
      </c>
      <c r="R710" s="211">
        <f>Q710*H710</f>
        <v>0</v>
      </c>
      <c r="S710" s="211">
        <v>0</v>
      </c>
      <c r="T710" s="212">
        <f>S710*H710</f>
        <v>0</v>
      </c>
      <c r="AR710" s="25" t="s">
        <v>142</v>
      </c>
      <c r="AT710" s="25" t="s">
        <v>212</v>
      </c>
      <c r="AU710" s="25" t="s">
        <v>87</v>
      </c>
      <c r="AY710" s="25" t="s">
        <v>210</v>
      </c>
      <c r="BE710" s="213">
        <f>IF(N710="základní",J710,0)</f>
        <v>0</v>
      </c>
      <c r="BF710" s="213">
        <f>IF(N710="snížená",J710,0)</f>
        <v>34247</v>
      </c>
      <c r="BG710" s="213">
        <f>IF(N710="zákl. přenesená",J710,0)</f>
        <v>0</v>
      </c>
      <c r="BH710" s="213">
        <f>IF(N710="sníž. přenesená",J710,0)</f>
        <v>0</v>
      </c>
      <c r="BI710" s="213">
        <f>IF(N710="nulová",J710,0)</f>
        <v>0</v>
      </c>
      <c r="BJ710" s="25" t="s">
        <v>87</v>
      </c>
      <c r="BK710" s="213">
        <f>ROUND(I710*H710,2)</f>
        <v>34247</v>
      </c>
      <c r="BL710" s="25" t="s">
        <v>142</v>
      </c>
      <c r="BM710" s="25" t="s">
        <v>1318</v>
      </c>
    </row>
    <row r="711" spans="2:65" s="12" customFormat="1">
      <c r="B711" s="217"/>
      <c r="C711" s="218"/>
      <c r="D711" s="214" t="s">
        <v>220</v>
      </c>
      <c r="E711" s="219" t="s">
        <v>24</v>
      </c>
      <c r="F711" s="220" t="s">
        <v>83</v>
      </c>
      <c r="G711" s="218"/>
      <c r="H711" s="221">
        <v>1</v>
      </c>
      <c r="I711" s="222"/>
      <c r="J711" s="218"/>
      <c r="K711" s="218"/>
      <c r="L711" s="223"/>
      <c r="M711" s="224"/>
      <c r="N711" s="225"/>
      <c r="O711" s="225"/>
      <c r="P711" s="225"/>
      <c r="Q711" s="225"/>
      <c r="R711" s="225"/>
      <c r="S711" s="225"/>
      <c r="T711" s="226"/>
      <c r="AT711" s="227" t="s">
        <v>220</v>
      </c>
      <c r="AU711" s="227" t="s">
        <v>87</v>
      </c>
      <c r="AV711" s="12" t="s">
        <v>87</v>
      </c>
      <c r="AW711" s="12" t="s">
        <v>41</v>
      </c>
      <c r="AX711" s="12" t="s">
        <v>83</v>
      </c>
      <c r="AY711" s="227" t="s">
        <v>210</v>
      </c>
    </row>
    <row r="712" spans="2:65" s="1" customFormat="1" ht="16.5" customHeight="1">
      <c r="B712" s="42"/>
      <c r="C712" s="202" t="s">
        <v>1319</v>
      </c>
      <c r="D712" s="202" t="s">
        <v>212</v>
      </c>
      <c r="E712" s="203" t="s">
        <v>1320</v>
      </c>
      <c r="F712" s="204" t="s">
        <v>1321</v>
      </c>
      <c r="G712" s="205" t="s">
        <v>348</v>
      </c>
      <c r="H712" s="206">
        <v>2</v>
      </c>
      <c r="I712" s="207">
        <v>11220</v>
      </c>
      <c r="J712" s="208">
        <f>ROUND(I712*H712,2)</f>
        <v>22440</v>
      </c>
      <c r="K712" s="204" t="s">
        <v>24</v>
      </c>
      <c r="L712" s="62"/>
      <c r="M712" s="209" t="s">
        <v>24</v>
      </c>
      <c r="N712" s="210" t="s">
        <v>50</v>
      </c>
      <c r="O712" s="43"/>
      <c r="P712" s="211">
        <f>O712*H712</f>
        <v>0</v>
      </c>
      <c r="Q712" s="211">
        <v>0</v>
      </c>
      <c r="R712" s="211">
        <f>Q712*H712</f>
        <v>0</v>
      </c>
      <c r="S712" s="211">
        <v>0</v>
      </c>
      <c r="T712" s="212">
        <f>S712*H712</f>
        <v>0</v>
      </c>
      <c r="AR712" s="25" t="s">
        <v>142</v>
      </c>
      <c r="AT712" s="25" t="s">
        <v>212</v>
      </c>
      <c r="AU712" s="25" t="s">
        <v>87</v>
      </c>
      <c r="AY712" s="25" t="s">
        <v>210</v>
      </c>
      <c r="BE712" s="213">
        <f>IF(N712="základní",J712,0)</f>
        <v>0</v>
      </c>
      <c r="BF712" s="213">
        <f>IF(N712="snížená",J712,0)</f>
        <v>22440</v>
      </c>
      <c r="BG712" s="213">
        <f>IF(N712="zákl. přenesená",J712,0)</f>
        <v>0</v>
      </c>
      <c r="BH712" s="213">
        <f>IF(N712="sníž. přenesená",J712,0)</f>
        <v>0</v>
      </c>
      <c r="BI712" s="213">
        <f>IF(N712="nulová",J712,0)</f>
        <v>0</v>
      </c>
      <c r="BJ712" s="25" t="s">
        <v>87</v>
      </c>
      <c r="BK712" s="213">
        <f>ROUND(I712*H712,2)</f>
        <v>22440</v>
      </c>
      <c r="BL712" s="25" t="s">
        <v>142</v>
      </c>
      <c r="BM712" s="25" t="s">
        <v>1322</v>
      </c>
    </row>
    <row r="713" spans="2:65" s="12" customFormat="1">
      <c r="B713" s="217"/>
      <c r="C713" s="218"/>
      <c r="D713" s="214" t="s">
        <v>220</v>
      </c>
      <c r="E713" s="219" t="s">
        <v>24</v>
      </c>
      <c r="F713" s="220" t="s">
        <v>87</v>
      </c>
      <c r="G713" s="218"/>
      <c r="H713" s="221">
        <v>2</v>
      </c>
      <c r="I713" s="222"/>
      <c r="J713" s="218"/>
      <c r="K713" s="218"/>
      <c r="L713" s="223"/>
      <c r="M713" s="224"/>
      <c r="N713" s="225"/>
      <c r="O713" s="225"/>
      <c r="P713" s="225"/>
      <c r="Q713" s="225"/>
      <c r="R713" s="225"/>
      <c r="S713" s="225"/>
      <c r="T713" s="226"/>
      <c r="AT713" s="227" t="s">
        <v>220</v>
      </c>
      <c r="AU713" s="227" t="s">
        <v>87</v>
      </c>
      <c r="AV713" s="12" t="s">
        <v>87</v>
      </c>
      <c r="AW713" s="12" t="s">
        <v>41</v>
      </c>
      <c r="AX713" s="12" t="s">
        <v>83</v>
      </c>
      <c r="AY713" s="227" t="s">
        <v>210</v>
      </c>
    </row>
    <row r="714" spans="2:65" s="1" customFormat="1" ht="16.5" customHeight="1">
      <c r="B714" s="42"/>
      <c r="C714" s="202" t="s">
        <v>1323</v>
      </c>
      <c r="D714" s="202" t="s">
        <v>212</v>
      </c>
      <c r="E714" s="203" t="s">
        <v>1324</v>
      </c>
      <c r="F714" s="204" t="s">
        <v>1325</v>
      </c>
      <c r="G714" s="205" t="s">
        <v>348</v>
      </c>
      <c r="H714" s="206">
        <v>2</v>
      </c>
      <c r="I714" s="207">
        <v>11921.8</v>
      </c>
      <c r="J714" s="208">
        <f>ROUND(I714*H714,2)</f>
        <v>23843.599999999999</v>
      </c>
      <c r="K714" s="204" t="s">
        <v>24</v>
      </c>
      <c r="L714" s="62"/>
      <c r="M714" s="209" t="s">
        <v>24</v>
      </c>
      <c r="N714" s="210" t="s">
        <v>50</v>
      </c>
      <c r="O714" s="43"/>
      <c r="P714" s="211">
        <f>O714*H714</f>
        <v>0</v>
      </c>
      <c r="Q714" s="211">
        <v>0</v>
      </c>
      <c r="R714" s="211">
        <f>Q714*H714</f>
        <v>0</v>
      </c>
      <c r="S714" s="211">
        <v>0</v>
      </c>
      <c r="T714" s="212">
        <f>S714*H714</f>
        <v>0</v>
      </c>
      <c r="AR714" s="25" t="s">
        <v>142</v>
      </c>
      <c r="AT714" s="25" t="s">
        <v>212</v>
      </c>
      <c r="AU714" s="25" t="s">
        <v>87</v>
      </c>
      <c r="AY714" s="25" t="s">
        <v>210</v>
      </c>
      <c r="BE714" s="213">
        <f>IF(N714="základní",J714,0)</f>
        <v>0</v>
      </c>
      <c r="BF714" s="213">
        <f>IF(N714="snížená",J714,0)</f>
        <v>23843.599999999999</v>
      </c>
      <c r="BG714" s="213">
        <f>IF(N714="zákl. přenesená",J714,0)</f>
        <v>0</v>
      </c>
      <c r="BH714" s="213">
        <f>IF(N714="sníž. přenesená",J714,0)</f>
        <v>0</v>
      </c>
      <c r="BI714" s="213">
        <f>IF(N714="nulová",J714,0)</f>
        <v>0</v>
      </c>
      <c r="BJ714" s="25" t="s">
        <v>87</v>
      </c>
      <c r="BK714" s="213">
        <f>ROUND(I714*H714,2)</f>
        <v>23843.599999999999</v>
      </c>
      <c r="BL714" s="25" t="s">
        <v>142</v>
      </c>
      <c r="BM714" s="25" t="s">
        <v>1326</v>
      </c>
    </row>
    <row r="715" spans="2:65" s="12" customFormat="1">
      <c r="B715" s="217"/>
      <c r="C715" s="218"/>
      <c r="D715" s="214" t="s">
        <v>220</v>
      </c>
      <c r="E715" s="219" t="s">
        <v>24</v>
      </c>
      <c r="F715" s="220" t="s">
        <v>87</v>
      </c>
      <c r="G715" s="218"/>
      <c r="H715" s="221">
        <v>2</v>
      </c>
      <c r="I715" s="222"/>
      <c r="J715" s="218"/>
      <c r="K715" s="218"/>
      <c r="L715" s="223"/>
      <c r="M715" s="224"/>
      <c r="N715" s="225"/>
      <c r="O715" s="225"/>
      <c r="P715" s="225"/>
      <c r="Q715" s="225"/>
      <c r="R715" s="225"/>
      <c r="S715" s="225"/>
      <c r="T715" s="226"/>
      <c r="AT715" s="227" t="s">
        <v>220</v>
      </c>
      <c r="AU715" s="227" t="s">
        <v>87</v>
      </c>
      <c r="AV715" s="12" t="s">
        <v>87</v>
      </c>
      <c r="AW715" s="12" t="s">
        <v>41</v>
      </c>
      <c r="AX715" s="12" t="s">
        <v>83</v>
      </c>
      <c r="AY715" s="227" t="s">
        <v>210</v>
      </c>
    </row>
    <row r="716" spans="2:65" s="1" customFormat="1" ht="16.5" customHeight="1">
      <c r="B716" s="42"/>
      <c r="C716" s="202" t="s">
        <v>1327</v>
      </c>
      <c r="D716" s="202" t="s">
        <v>212</v>
      </c>
      <c r="E716" s="203" t="s">
        <v>1328</v>
      </c>
      <c r="F716" s="204" t="s">
        <v>1329</v>
      </c>
      <c r="G716" s="205" t="s">
        <v>348</v>
      </c>
      <c r="H716" s="206">
        <v>2</v>
      </c>
      <c r="I716" s="207">
        <v>19944.099999999999</v>
      </c>
      <c r="J716" s="208">
        <f>ROUND(I716*H716,2)</f>
        <v>39888.199999999997</v>
      </c>
      <c r="K716" s="204" t="s">
        <v>24</v>
      </c>
      <c r="L716" s="62"/>
      <c r="M716" s="209" t="s">
        <v>24</v>
      </c>
      <c r="N716" s="210" t="s">
        <v>50</v>
      </c>
      <c r="O716" s="43"/>
      <c r="P716" s="211">
        <f>O716*H716</f>
        <v>0</v>
      </c>
      <c r="Q716" s="211">
        <v>0</v>
      </c>
      <c r="R716" s="211">
        <f>Q716*H716</f>
        <v>0</v>
      </c>
      <c r="S716" s="211">
        <v>0</v>
      </c>
      <c r="T716" s="212">
        <f>S716*H716</f>
        <v>0</v>
      </c>
      <c r="AR716" s="25" t="s">
        <v>142</v>
      </c>
      <c r="AT716" s="25" t="s">
        <v>212</v>
      </c>
      <c r="AU716" s="25" t="s">
        <v>87</v>
      </c>
      <c r="AY716" s="25" t="s">
        <v>210</v>
      </c>
      <c r="BE716" s="213">
        <f>IF(N716="základní",J716,0)</f>
        <v>0</v>
      </c>
      <c r="BF716" s="213">
        <f>IF(N716="snížená",J716,0)</f>
        <v>39888.199999999997</v>
      </c>
      <c r="BG716" s="213">
        <f>IF(N716="zákl. přenesená",J716,0)</f>
        <v>0</v>
      </c>
      <c r="BH716" s="213">
        <f>IF(N716="sníž. přenesená",J716,0)</f>
        <v>0</v>
      </c>
      <c r="BI716" s="213">
        <f>IF(N716="nulová",J716,0)</f>
        <v>0</v>
      </c>
      <c r="BJ716" s="25" t="s">
        <v>87</v>
      </c>
      <c r="BK716" s="213">
        <f>ROUND(I716*H716,2)</f>
        <v>39888.199999999997</v>
      </c>
      <c r="BL716" s="25" t="s">
        <v>142</v>
      </c>
      <c r="BM716" s="25" t="s">
        <v>1330</v>
      </c>
    </row>
    <row r="717" spans="2:65" s="12" customFormat="1">
      <c r="B717" s="217"/>
      <c r="C717" s="218"/>
      <c r="D717" s="214" t="s">
        <v>220</v>
      </c>
      <c r="E717" s="219" t="s">
        <v>24</v>
      </c>
      <c r="F717" s="220" t="s">
        <v>87</v>
      </c>
      <c r="G717" s="218"/>
      <c r="H717" s="221">
        <v>2</v>
      </c>
      <c r="I717" s="222"/>
      <c r="J717" s="218"/>
      <c r="K717" s="218"/>
      <c r="L717" s="223"/>
      <c r="M717" s="224"/>
      <c r="N717" s="225"/>
      <c r="O717" s="225"/>
      <c r="P717" s="225"/>
      <c r="Q717" s="225"/>
      <c r="R717" s="225"/>
      <c r="S717" s="225"/>
      <c r="T717" s="226"/>
      <c r="AT717" s="227" t="s">
        <v>220</v>
      </c>
      <c r="AU717" s="227" t="s">
        <v>87</v>
      </c>
      <c r="AV717" s="12" t="s">
        <v>87</v>
      </c>
      <c r="AW717" s="12" t="s">
        <v>41</v>
      </c>
      <c r="AX717" s="12" t="s">
        <v>83</v>
      </c>
      <c r="AY717" s="227" t="s">
        <v>210</v>
      </c>
    </row>
    <row r="718" spans="2:65" s="1" customFormat="1" ht="16.5" customHeight="1">
      <c r="B718" s="42"/>
      <c r="C718" s="202" t="s">
        <v>1331</v>
      </c>
      <c r="D718" s="202" t="s">
        <v>212</v>
      </c>
      <c r="E718" s="203" t="s">
        <v>1332</v>
      </c>
      <c r="F718" s="204" t="s">
        <v>1333</v>
      </c>
      <c r="G718" s="205" t="s">
        <v>348</v>
      </c>
      <c r="H718" s="206">
        <v>1</v>
      </c>
      <c r="I718" s="207">
        <v>30387.5</v>
      </c>
      <c r="J718" s="208">
        <f>ROUND(I718*H718,2)</f>
        <v>30387.5</v>
      </c>
      <c r="K718" s="204" t="s">
        <v>24</v>
      </c>
      <c r="L718" s="62"/>
      <c r="M718" s="209" t="s">
        <v>24</v>
      </c>
      <c r="N718" s="210" t="s">
        <v>50</v>
      </c>
      <c r="O718" s="43"/>
      <c r="P718" s="211">
        <f>O718*H718</f>
        <v>0</v>
      </c>
      <c r="Q718" s="211">
        <v>0</v>
      </c>
      <c r="R718" s="211">
        <f>Q718*H718</f>
        <v>0</v>
      </c>
      <c r="S718" s="211">
        <v>0</v>
      </c>
      <c r="T718" s="212">
        <f>S718*H718</f>
        <v>0</v>
      </c>
      <c r="AR718" s="25" t="s">
        <v>142</v>
      </c>
      <c r="AT718" s="25" t="s">
        <v>212</v>
      </c>
      <c r="AU718" s="25" t="s">
        <v>87</v>
      </c>
      <c r="AY718" s="25" t="s">
        <v>210</v>
      </c>
      <c r="BE718" s="213">
        <f>IF(N718="základní",J718,0)</f>
        <v>0</v>
      </c>
      <c r="BF718" s="213">
        <f>IF(N718="snížená",J718,0)</f>
        <v>30387.5</v>
      </c>
      <c r="BG718" s="213">
        <f>IF(N718="zákl. přenesená",J718,0)</f>
        <v>0</v>
      </c>
      <c r="BH718" s="213">
        <f>IF(N718="sníž. přenesená",J718,0)</f>
        <v>0</v>
      </c>
      <c r="BI718" s="213">
        <f>IF(N718="nulová",J718,0)</f>
        <v>0</v>
      </c>
      <c r="BJ718" s="25" t="s">
        <v>87</v>
      </c>
      <c r="BK718" s="213">
        <f>ROUND(I718*H718,2)</f>
        <v>30387.5</v>
      </c>
      <c r="BL718" s="25" t="s">
        <v>142</v>
      </c>
      <c r="BM718" s="25" t="s">
        <v>1334</v>
      </c>
    </row>
    <row r="719" spans="2:65" s="12" customFormat="1">
      <c r="B719" s="217"/>
      <c r="C719" s="218"/>
      <c r="D719" s="214" t="s">
        <v>220</v>
      </c>
      <c r="E719" s="219" t="s">
        <v>24</v>
      </c>
      <c r="F719" s="220" t="s">
        <v>1335</v>
      </c>
      <c r="G719" s="218"/>
      <c r="H719" s="221">
        <v>1</v>
      </c>
      <c r="I719" s="222"/>
      <c r="J719" s="218"/>
      <c r="K719" s="218"/>
      <c r="L719" s="223"/>
      <c r="M719" s="224"/>
      <c r="N719" s="225"/>
      <c r="O719" s="225"/>
      <c r="P719" s="225"/>
      <c r="Q719" s="225"/>
      <c r="R719" s="225"/>
      <c r="S719" s="225"/>
      <c r="T719" s="226"/>
      <c r="AT719" s="227" t="s">
        <v>220</v>
      </c>
      <c r="AU719" s="227" t="s">
        <v>87</v>
      </c>
      <c r="AV719" s="12" t="s">
        <v>87</v>
      </c>
      <c r="AW719" s="12" t="s">
        <v>41</v>
      </c>
      <c r="AX719" s="12" t="s">
        <v>83</v>
      </c>
      <c r="AY719" s="227" t="s">
        <v>210</v>
      </c>
    </row>
    <row r="720" spans="2:65" s="1" customFormat="1" ht="16.5" customHeight="1">
      <c r="B720" s="42"/>
      <c r="C720" s="202" t="s">
        <v>1336</v>
      </c>
      <c r="D720" s="202" t="s">
        <v>212</v>
      </c>
      <c r="E720" s="203" t="s">
        <v>1337</v>
      </c>
      <c r="F720" s="204" t="s">
        <v>1338</v>
      </c>
      <c r="G720" s="205" t="s">
        <v>348</v>
      </c>
      <c r="H720" s="206">
        <v>1</v>
      </c>
      <c r="I720" s="207">
        <v>20570</v>
      </c>
      <c r="J720" s="208">
        <f>ROUND(I720*H720,2)</f>
        <v>20570</v>
      </c>
      <c r="K720" s="204" t="s">
        <v>24</v>
      </c>
      <c r="L720" s="62"/>
      <c r="M720" s="209" t="s">
        <v>24</v>
      </c>
      <c r="N720" s="210" t="s">
        <v>50</v>
      </c>
      <c r="O720" s="43"/>
      <c r="P720" s="211">
        <f>O720*H720</f>
        <v>0</v>
      </c>
      <c r="Q720" s="211">
        <v>0</v>
      </c>
      <c r="R720" s="211">
        <f>Q720*H720</f>
        <v>0</v>
      </c>
      <c r="S720" s="211">
        <v>0</v>
      </c>
      <c r="T720" s="212">
        <f>S720*H720</f>
        <v>0</v>
      </c>
      <c r="AR720" s="25" t="s">
        <v>142</v>
      </c>
      <c r="AT720" s="25" t="s">
        <v>212</v>
      </c>
      <c r="AU720" s="25" t="s">
        <v>87</v>
      </c>
      <c r="AY720" s="25" t="s">
        <v>210</v>
      </c>
      <c r="BE720" s="213">
        <f>IF(N720="základní",J720,0)</f>
        <v>0</v>
      </c>
      <c r="BF720" s="213">
        <f>IF(N720="snížená",J720,0)</f>
        <v>20570</v>
      </c>
      <c r="BG720" s="213">
        <f>IF(N720="zákl. přenesená",J720,0)</f>
        <v>0</v>
      </c>
      <c r="BH720" s="213">
        <f>IF(N720="sníž. přenesená",J720,0)</f>
        <v>0</v>
      </c>
      <c r="BI720" s="213">
        <f>IF(N720="nulová",J720,0)</f>
        <v>0</v>
      </c>
      <c r="BJ720" s="25" t="s">
        <v>87</v>
      </c>
      <c r="BK720" s="213">
        <f>ROUND(I720*H720,2)</f>
        <v>20570</v>
      </c>
      <c r="BL720" s="25" t="s">
        <v>142</v>
      </c>
      <c r="BM720" s="25" t="s">
        <v>1339</v>
      </c>
    </row>
    <row r="721" spans="2:65" s="12" customFormat="1">
      <c r="B721" s="217"/>
      <c r="C721" s="218"/>
      <c r="D721" s="214" t="s">
        <v>220</v>
      </c>
      <c r="E721" s="219" t="s">
        <v>24</v>
      </c>
      <c r="F721" s="220" t="s">
        <v>1335</v>
      </c>
      <c r="G721" s="218"/>
      <c r="H721" s="221">
        <v>1</v>
      </c>
      <c r="I721" s="222"/>
      <c r="J721" s="218"/>
      <c r="K721" s="218"/>
      <c r="L721" s="223"/>
      <c r="M721" s="224"/>
      <c r="N721" s="225"/>
      <c r="O721" s="225"/>
      <c r="P721" s="225"/>
      <c r="Q721" s="225"/>
      <c r="R721" s="225"/>
      <c r="S721" s="225"/>
      <c r="T721" s="226"/>
      <c r="AT721" s="227" t="s">
        <v>220</v>
      </c>
      <c r="AU721" s="227" t="s">
        <v>87</v>
      </c>
      <c r="AV721" s="12" t="s">
        <v>87</v>
      </c>
      <c r="AW721" s="12" t="s">
        <v>41</v>
      </c>
      <c r="AX721" s="12" t="s">
        <v>83</v>
      </c>
      <c r="AY721" s="227" t="s">
        <v>210</v>
      </c>
    </row>
    <row r="722" spans="2:65" s="1" customFormat="1" ht="16.5" customHeight="1">
      <c r="B722" s="42"/>
      <c r="C722" s="202" t="s">
        <v>1340</v>
      </c>
      <c r="D722" s="202" t="s">
        <v>212</v>
      </c>
      <c r="E722" s="203" t="s">
        <v>1341</v>
      </c>
      <c r="F722" s="204" t="s">
        <v>1342</v>
      </c>
      <c r="G722" s="205" t="s">
        <v>348</v>
      </c>
      <c r="H722" s="206">
        <v>1</v>
      </c>
      <c r="I722" s="207">
        <v>10780</v>
      </c>
      <c r="J722" s="208">
        <f>ROUND(I722*H722,2)</f>
        <v>10780</v>
      </c>
      <c r="K722" s="204" t="s">
        <v>24</v>
      </c>
      <c r="L722" s="62"/>
      <c r="M722" s="209" t="s">
        <v>24</v>
      </c>
      <c r="N722" s="210" t="s">
        <v>50</v>
      </c>
      <c r="O722" s="43"/>
      <c r="P722" s="211">
        <f>O722*H722</f>
        <v>0</v>
      </c>
      <c r="Q722" s="211">
        <v>0</v>
      </c>
      <c r="R722" s="211">
        <f>Q722*H722</f>
        <v>0</v>
      </c>
      <c r="S722" s="211">
        <v>0</v>
      </c>
      <c r="T722" s="212">
        <f>S722*H722</f>
        <v>0</v>
      </c>
      <c r="AR722" s="25" t="s">
        <v>142</v>
      </c>
      <c r="AT722" s="25" t="s">
        <v>212</v>
      </c>
      <c r="AU722" s="25" t="s">
        <v>87</v>
      </c>
      <c r="AY722" s="25" t="s">
        <v>210</v>
      </c>
      <c r="BE722" s="213">
        <f>IF(N722="základní",J722,0)</f>
        <v>0</v>
      </c>
      <c r="BF722" s="213">
        <f>IF(N722="snížená",J722,0)</f>
        <v>10780</v>
      </c>
      <c r="BG722" s="213">
        <f>IF(N722="zákl. přenesená",J722,0)</f>
        <v>0</v>
      </c>
      <c r="BH722" s="213">
        <f>IF(N722="sníž. přenesená",J722,0)</f>
        <v>0</v>
      </c>
      <c r="BI722" s="213">
        <f>IF(N722="nulová",J722,0)</f>
        <v>0</v>
      </c>
      <c r="BJ722" s="25" t="s">
        <v>87</v>
      </c>
      <c r="BK722" s="213">
        <f>ROUND(I722*H722,2)</f>
        <v>10780</v>
      </c>
      <c r="BL722" s="25" t="s">
        <v>142</v>
      </c>
      <c r="BM722" s="25" t="s">
        <v>1343</v>
      </c>
    </row>
    <row r="723" spans="2:65" s="12" customFormat="1">
      <c r="B723" s="217"/>
      <c r="C723" s="218"/>
      <c r="D723" s="214" t="s">
        <v>220</v>
      </c>
      <c r="E723" s="219" t="s">
        <v>24</v>
      </c>
      <c r="F723" s="220" t="s">
        <v>1335</v>
      </c>
      <c r="G723" s="218"/>
      <c r="H723" s="221">
        <v>1</v>
      </c>
      <c r="I723" s="222"/>
      <c r="J723" s="218"/>
      <c r="K723" s="218"/>
      <c r="L723" s="223"/>
      <c r="M723" s="224"/>
      <c r="N723" s="225"/>
      <c r="O723" s="225"/>
      <c r="P723" s="225"/>
      <c r="Q723" s="225"/>
      <c r="R723" s="225"/>
      <c r="S723" s="225"/>
      <c r="T723" s="226"/>
      <c r="AT723" s="227" t="s">
        <v>220</v>
      </c>
      <c r="AU723" s="227" t="s">
        <v>87</v>
      </c>
      <c r="AV723" s="12" t="s">
        <v>87</v>
      </c>
      <c r="AW723" s="12" t="s">
        <v>41</v>
      </c>
      <c r="AX723" s="12" t="s">
        <v>83</v>
      </c>
      <c r="AY723" s="227" t="s">
        <v>210</v>
      </c>
    </row>
    <row r="724" spans="2:65" s="1" customFormat="1" ht="16.5" customHeight="1">
      <c r="B724" s="42"/>
      <c r="C724" s="202" t="s">
        <v>1344</v>
      </c>
      <c r="D724" s="202" t="s">
        <v>212</v>
      </c>
      <c r="E724" s="203" t="s">
        <v>1345</v>
      </c>
      <c r="F724" s="204" t="s">
        <v>1346</v>
      </c>
      <c r="G724" s="205" t="s">
        <v>348</v>
      </c>
      <c r="H724" s="206">
        <v>7</v>
      </c>
      <c r="I724" s="207">
        <v>9570</v>
      </c>
      <c r="J724" s="208">
        <f>ROUND(I724*H724,2)</f>
        <v>66990</v>
      </c>
      <c r="K724" s="204" t="s">
        <v>24</v>
      </c>
      <c r="L724" s="62"/>
      <c r="M724" s="209" t="s">
        <v>24</v>
      </c>
      <c r="N724" s="210" t="s">
        <v>50</v>
      </c>
      <c r="O724" s="43"/>
      <c r="P724" s="211">
        <f>O724*H724</f>
        <v>0</v>
      </c>
      <c r="Q724" s="211">
        <v>0</v>
      </c>
      <c r="R724" s="211">
        <f>Q724*H724</f>
        <v>0</v>
      </c>
      <c r="S724" s="211">
        <v>0</v>
      </c>
      <c r="T724" s="212">
        <f>S724*H724</f>
        <v>0</v>
      </c>
      <c r="AR724" s="25" t="s">
        <v>142</v>
      </c>
      <c r="AT724" s="25" t="s">
        <v>212</v>
      </c>
      <c r="AU724" s="25" t="s">
        <v>87</v>
      </c>
      <c r="AY724" s="25" t="s">
        <v>210</v>
      </c>
      <c r="BE724" s="213">
        <f>IF(N724="základní",J724,0)</f>
        <v>0</v>
      </c>
      <c r="BF724" s="213">
        <f>IF(N724="snížená",J724,0)</f>
        <v>66990</v>
      </c>
      <c r="BG724" s="213">
        <f>IF(N724="zákl. přenesená",J724,0)</f>
        <v>0</v>
      </c>
      <c r="BH724" s="213">
        <f>IF(N724="sníž. přenesená",J724,0)</f>
        <v>0</v>
      </c>
      <c r="BI724" s="213">
        <f>IF(N724="nulová",J724,0)</f>
        <v>0</v>
      </c>
      <c r="BJ724" s="25" t="s">
        <v>87</v>
      </c>
      <c r="BK724" s="213">
        <f>ROUND(I724*H724,2)</f>
        <v>66990</v>
      </c>
      <c r="BL724" s="25" t="s">
        <v>142</v>
      </c>
      <c r="BM724" s="25" t="s">
        <v>1347</v>
      </c>
    </row>
    <row r="725" spans="2:65" s="12" customFormat="1">
      <c r="B725" s="217"/>
      <c r="C725" s="218"/>
      <c r="D725" s="214" t="s">
        <v>220</v>
      </c>
      <c r="E725" s="219" t="s">
        <v>24</v>
      </c>
      <c r="F725" s="220" t="s">
        <v>1348</v>
      </c>
      <c r="G725" s="218"/>
      <c r="H725" s="221">
        <v>7</v>
      </c>
      <c r="I725" s="222"/>
      <c r="J725" s="218"/>
      <c r="K725" s="218"/>
      <c r="L725" s="223"/>
      <c r="M725" s="224"/>
      <c r="N725" s="225"/>
      <c r="O725" s="225"/>
      <c r="P725" s="225"/>
      <c r="Q725" s="225"/>
      <c r="R725" s="225"/>
      <c r="S725" s="225"/>
      <c r="T725" s="226"/>
      <c r="AT725" s="227" t="s">
        <v>220</v>
      </c>
      <c r="AU725" s="227" t="s">
        <v>87</v>
      </c>
      <c r="AV725" s="12" t="s">
        <v>87</v>
      </c>
      <c r="AW725" s="12" t="s">
        <v>41</v>
      </c>
      <c r="AX725" s="12" t="s">
        <v>83</v>
      </c>
      <c r="AY725" s="227" t="s">
        <v>210</v>
      </c>
    </row>
    <row r="726" spans="2:65" s="1" customFormat="1" ht="16.5" customHeight="1">
      <c r="B726" s="42"/>
      <c r="C726" s="202" t="s">
        <v>1349</v>
      </c>
      <c r="D726" s="202" t="s">
        <v>212</v>
      </c>
      <c r="E726" s="203" t="s">
        <v>1350</v>
      </c>
      <c r="F726" s="204" t="s">
        <v>1351</v>
      </c>
      <c r="G726" s="205" t="s">
        <v>348</v>
      </c>
      <c r="H726" s="206">
        <v>1</v>
      </c>
      <c r="I726" s="207">
        <v>39419.599999999999</v>
      </c>
      <c r="J726" s="208">
        <f>ROUND(I726*H726,2)</f>
        <v>39419.599999999999</v>
      </c>
      <c r="K726" s="204" t="s">
        <v>24</v>
      </c>
      <c r="L726" s="62"/>
      <c r="M726" s="209" t="s">
        <v>24</v>
      </c>
      <c r="N726" s="210" t="s">
        <v>50</v>
      </c>
      <c r="O726" s="43"/>
      <c r="P726" s="211">
        <f>O726*H726</f>
        <v>0</v>
      </c>
      <c r="Q726" s="211">
        <v>0</v>
      </c>
      <c r="R726" s="211">
        <f>Q726*H726</f>
        <v>0</v>
      </c>
      <c r="S726" s="211">
        <v>0</v>
      </c>
      <c r="T726" s="212">
        <f>S726*H726</f>
        <v>0</v>
      </c>
      <c r="AR726" s="25" t="s">
        <v>142</v>
      </c>
      <c r="AT726" s="25" t="s">
        <v>212</v>
      </c>
      <c r="AU726" s="25" t="s">
        <v>87</v>
      </c>
      <c r="AY726" s="25" t="s">
        <v>210</v>
      </c>
      <c r="BE726" s="213">
        <f>IF(N726="základní",J726,0)</f>
        <v>0</v>
      </c>
      <c r="BF726" s="213">
        <f>IF(N726="snížená",J726,0)</f>
        <v>39419.599999999999</v>
      </c>
      <c r="BG726" s="213">
        <f>IF(N726="zákl. přenesená",J726,0)</f>
        <v>0</v>
      </c>
      <c r="BH726" s="213">
        <f>IF(N726="sníž. přenesená",J726,0)</f>
        <v>0</v>
      </c>
      <c r="BI726" s="213">
        <f>IF(N726="nulová",J726,0)</f>
        <v>0</v>
      </c>
      <c r="BJ726" s="25" t="s">
        <v>87</v>
      </c>
      <c r="BK726" s="213">
        <f>ROUND(I726*H726,2)</f>
        <v>39419.599999999999</v>
      </c>
      <c r="BL726" s="25" t="s">
        <v>142</v>
      </c>
      <c r="BM726" s="25" t="s">
        <v>1352</v>
      </c>
    </row>
    <row r="727" spans="2:65" s="12" customFormat="1">
      <c r="B727" s="217"/>
      <c r="C727" s="218"/>
      <c r="D727" s="214" t="s">
        <v>220</v>
      </c>
      <c r="E727" s="219" t="s">
        <v>24</v>
      </c>
      <c r="F727" s="220" t="s">
        <v>1335</v>
      </c>
      <c r="G727" s="218"/>
      <c r="H727" s="221">
        <v>1</v>
      </c>
      <c r="I727" s="222"/>
      <c r="J727" s="218"/>
      <c r="K727" s="218"/>
      <c r="L727" s="223"/>
      <c r="M727" s="224"/>
      <c r="N727" s="225"/>
      <c r="O727" s="225"/>
      <c r="P727" s="225"/>
      <c r="Q727" s="225"/>
      <c r="R727" s="225"/>
      <c r="S727" s="225"/>
      <c r="T727" s="226"/>
      <c r="AT727" s="227" t="s">
        <v>220</v>
      </c>
      <c r="AU727" s="227" t="s">
        <v>87</v>
      </c>
      <c r="AV727" s="12" t="s">
        <v>87</v>
      </c>
      <c r="AW727" s="12" t="s">
        <v>41</v>
      </c>
      <c r="AX727" s="12" t="s">
        <v>83</v>
      </c>
      <c r="AY727" s="227" t="s">
        <v>210</v>
      </c>
    </row>
    <row r="728" spans="2:65" s="1" customFormat="1" ht="16.5" customHeight="1">
      <c r="B728" s="42"/>
      <c r="C728" s="202" t="s">
        <v>1353</v>
      </c>
      <c r="D728" s="202" t="s">
        <v>212</v>
      </c>
      <c r="E728" s="203" t="s">
        <v>1354</v>
      </c>
      <c r="F728" s="204" t="s">
        <v>1355</v>
      </c>
      <c r="G728" s="205" t="s">
        <v>348</v>
      </c>
      <c r="H728" s="206">
        <v>14</v>
      </c>
      <c r="I728" s="207">
        <v>7040</v>
      </c>
      <c r="J728" s="208">
        <f>ROUND(I728*H728,2)</f>
        <v>98560</v>
      </c>
      <c r="K728" s="204" t="s">
        <v>24</v>
      </c>
      <c r="L728" s="62"/>
      <c r="M728" s="209" t="s">
        <v>24</v>
      </c>
      <c r="N728" s="210" t="s">
        <v>50</v>
      </c>
      <c r="O728" s="43"/>
      <c r="P728" s="211">
        <f>O728*H728</f>
        <v>0</v>
      </c>
      <c r="Q728" s="211">
        <v>0</v>
      </c>
      <c r="R728" s="211">
        <f>Q728*H728</f>
        <v>0</v>
      </c>
      <c r="S728" s="211">
        <v>0</v>
      </c>
      <c r="T728" s="212">
        <f>S728*H728</f>
        <v>0</v>
      </c>
      <c r="AR728" s="25" t="s">
        <v>142</v>
      </c>
      <c r="AT728" s="25" t="s">
        <v>212</v>
      </c>
      <c r="AU728" s="25" t="s">
        <v>87</v>
      </c>
      <c r="AY728" s="25" t="s">
        <v>210</v>
      </c>
      <c r="BE728" s="213">
        <f>IF(N728="základní",J728,0)</f>
        <v>0</v>
      </c>
      <c r="BF728" s="213">
        <f>IF(N728="snížená",J728,0)</f>
        <v>98560</v>
      </c>
      <c r="BG728" s="213">
        <f>IF(N728="zákl. přenesená",J728,0)</f>
        <v>0</v>
      </c>
      <c r="BH728" s="213">
        <f>IF(N728="sníž. přenesená",J728,0)</f>
        <v>0</v>
      </c>
      <c r="BI728" s="213">
        <f>IF(N728="nulová",J728,0)</f>
        <v>0</v>
      </c>
      <c r="BJ728" s="25" t="s">
        <v>87</v>
      </c>
      <c r="BK728" s="213">
        <f>ROUND(I728*H728,2)</f>
        <v>98560</v>
      </c>
      <c r="BL728" s="25" t="s">
        <v>142</v>
      </c>
      <c r="BM728" s="25" t="s">
        <v>1356</v>
      </c>
    </row>
    <row r="729" spans="2:65" s="12" customFormat="1">
      <c r="B729" s="217"/>
      <c r="C729" s="218"/>
      <c r="D729" s="214" t="s">
        <v>220</v>
      </c>
      <c r="E729" s="219" t="s">
        <v>24</v>
      </c>
      <c r="F729" s="220" t="s">
        <v>1357</v>
      </c>
      <c r="G729" s="218"/>
      <c r="H729" s="221">
        <v>14</v>
      </c>
      <c r="I729" s="222"/>
      <c r="J729" s="218"/>
      <c r="K729" s="218"/>
      <c r="L729" s="223"/>
      <c r="M729" s="224"/>
      <c r="N729" s="225"/>
      <c r="O729" s="225"/>
      <c r="P729" s="225"/>
      <c r="Q729" s="225"/>
      <c r="R729" s="225"/>
      <c r="S729" s="225"/>
      <c r="T729" s="226"/>
      <c r="AT729" s="227" t="s">
        <v>220</v>
      </c>
      <c r="AU729" s="227" t="s">
        <v>87</v>
      </c>
      <c r="AV729" s="12" t="s">
        <v>87</v>
      </c>
      <c r="AW729" s="12" t="s">
        <v>41</v>
      </c>
      <c r="AX729" s="12" t="s">
        <v>83</v>
      </c>
      <c r="AY729" s="227" t="s">
        <v>210</v>
      </c>
    </row>
    <row r="730" spans="2:65" s="1" customFormat="1" ht="16.5" customHeight="1">
      <c r="B730" s="42"/>
      <c r="C730" s="202" t="s">
        <v>1358</v>
      </c>
      <c r="D730" s="202" t="s">
        <v>212</v>
      </c>
      <c r="E730" s="203" t="s">
        <v>1359</v>
      </c>
      <c r="F730" s="204" t="s">
        <v>1360</v>
      </c>
      <c r="G730" s="205" t="s">
        <v>348</v>
      </c>
      <c r="H730" s="206">
        <v>9</v>
      </c>
      <c r="I730" s="207">
        <v>5280</v>
      </c>
      <c r="J730" s="208">
        <f>ROUND(I730*H730,2)</f>
        <v>47520</v>
      </c>
      <c r="K730" s="204" t="s">
        <v>24</v>
      </c>
      <c r="L730" s="62"/>
      <c r="M730" s="209" t="s">
        <v>24</v>
      </c>
      <c r="N730" s="210" t="s">
        <v>50</v>
      </c>
      <c r="O730" s="43"/>
      <c r="P730" s="211">
        <f>O730*H730</f>
        <v>0</v>
      </c>
      <c r="Q730" s="211">
        <v>0</v>
      </c>
      <c r="R730" s="211">
        <f>Q730*H730</f>
        <v>0</v>
      </c>
      <c r="S730" s="211">
        <v>0</v>
      </c>
      <c r="T730" s="212">
        <f>S730*H730</f>
        <v>0</v>
      </c>
      <c r="AR730" s="25" t="s">
        <v>142</v>
      </c>
      <c r="AT730" s="25" t="s">
        <v>212</v>
      </c>
      <c r="AU730" s="25" t="s">
        <v>87</v>
      </c>
      <c r="AY730" s="25" t="s">
        <v>210</v>
      </c>
      <c r="BE730" s="213">
        <f>IF(N730="základní",J730,0)</f>
        <v>0</v>
      </c>
      <c r="BF730" s="213">
        <f>IF(N730="snížená",J730,0)</f>
        <v>47520</v>
      </c>
      <c r="BG730" s="213">
        <f>IF(N730="zákl. přenesená",J730,0)</f>
        <v>0</v>
      </c>
      <c r="BH730" s="213">
        <f>IF(N730="sníž. přenesená",J730,0)</f>
        <v>0</v>
      </c>
      <c r="BI730" s="213">
        <f>IF(N730="nulová",J730,0)</f>
        <v>0</v>
      </c>
      <c r="BJ730" s="25" t="s">
        <v>87</v>
      </c>
      <c r="BK730" s="213">
        <f>ROUND(I730*H730,2)</f>
        <v>47520</v>
      </c>
      <c r="BL730" s="25" t="s">
        <v>142</v>
      </c>
      <c r="BM730" s="25" t="s">
        <v>1361</v>
      </c>
    </row>
    <row r="731" spans="2:65" s="12" customFormat="1">
      <c r="B731" s="217"/>
      <c r="C731" s="218"/>
      <c r="D731" s="214" t="s">
        <v>220</v>
      </c>
      <c r="E731" s="219" t="s">
        <v>24</v>
      </c>
      <c r="F731" s="220" t="s">
        <v>1362</v>
      </c>
      <c r="G731" s="218"/>
      <c r="H731" s="221">
        <v>9</v>
      </c>
      <c r="I731" s="222"/>
      <c r="J731" s="218"/>
      <c r="K731" s="218"/>
      <c r="L731" s="223"/>
      <c r="M731" s="224"/>
      <c r="N731" s="225"/>
      <c r="O731" s="225"/>
      <c r="P731" s="225"/>
      <c r="Q731" s="225"/>
      <c r="R731" s="225"/>
      <c r="S731" s="225"/>
      <c r="T731" s="226"/>
      <c r="AT731" s="227" t="s">
        <v>220</v>
      </c>
      <c r="AU731" s="227" t="s">
        <v>87</v>
      </c>
      <c r="AV731" s="12" t="s">
        <v>87</v>
      </c>
      <c r="AW731" s="12" t="s">
        <v>41</v>
      </c>
      <c r="AX731" s="12" t="s">
        <v>83</v>
      </c>
      <c r="AY731" s="227" t="s">
        <v>210</v>
      </c>
    </row>
    <row r="732" spans="2:65" s="1" customFormat="1" ht="16.5" customHeight="1">
      <c r="B732" s="42"/>
      <c r="C732" s="202" t="s">
        <v>1363</v>
      </c>
      <c r="D732" s="202" t="s">
        <v>212</v>
      </c>
      <c r="E732" s="203" t="s">
        <v>1364</v>
      </c>
      <c r="F732" s="204" t="s">
        <v>1365</v>
      </c>
      <c r="G732" s="205" t="s">
        <v>348</v>
      </c>
      <c r="H732" s="206">
        <v>1</v>
      </c>
      <c r="I732" s="207">
        <v>9240</v>
      </c>
      <c r="J732" s="208">
        <f>ROUND(I732*H732,2)</f>
        <v>9240</v>
      </c>
      <c r="K732" s="204" t="s">
        <v>24</v>
      </c>
      <c r="L732" s="62"/>
      <c r="M732" s="209" t="s">
        <v>24</v>
      </c>
      <c r="N732" s="210" t="s">
        <v>50</v>
      </c>
      <c r="O732" s="43"/>
      <c r="P732" s="211">
        <f>O732*H732</f>
        <v>0</v>
      </c>
      <c r="Q732" s="211">
        <v>0</v>
      </c>
      <c r="R732" s="211">
        <f>Q732*H732</f>
        <v>0</v>
      </c>
      <c r="S732" s="211">
        <v>0</v>
      </c>
      <c r="T732" s="212">
        <f>S732*H732</f>
        <v>0</v>
      </c>
      <c r="AR732" s="25" t="s">
        <v>142</v>
      </c>
      <c r="AT732" s="25" t="s">
        <v>212</v>
      </c>
      <c r="AU732" s="25" t="s">
        <v>87</v>
      </c>
      <c r="AY732" s="25" t="s">
        <v>210</v>
      </c>
      <c r="BE732" s="213">
        <f>IF(N732="základní",J732,0)</f>
        <v>0</v>
      </c>
      <c r="BF732" s="213">
        <f>IF(N732="snížená",J732,0)</f>
        <v>9240</v>
      </c>
      <c r="BG732" s="213">
        <f>IF(N732="zákl. přenesená",J732,0)</f>
        <v>0</v>
      </c>
      <c r="BH732" s="213">
        <f>IF(N732="sníž. přenesená",J732,0)</f>
        <v>0</v>
      </c>
      <c r="BI732" s="213">
        <f>IF(N732="nulová",J732,0)</f>
        <v>0</v>
      </c>
      <c r="BJ732" s="25" t="s">
        <v>87</v>
      </c>
      <c r="BK732" s="213">
        <f>ROUND(I732*H732,2)</f>
        <v>9240</v>
      </c>
      <c r="BL732" s="25" t="s">
        <v>142</v>
      </c>
      <c r="BM732" s="25" t="s">
        <v>1366</v>
      </c>
    </row>
    <row r="733" spans="2:65" s="12" customFormat="1">
      <c r="B733" s="217"/>
      <c r="C733" s="218"/>
      <c r="D733" s="214" t="s">
        <v>220</v>
      </c>
      <c r="E733" s="219" t="s">
        <v>24</v>
      </c>
      <c r="F733" s="220" t="s">
        <v>83</v>
      </c>
      <c r="G733" s="218"/>
      <c r="H733" s="221">
        <v>1</v>
      </c>
      <c r="I733" s="222"/>
      <c r="J733" s="218"/>
      <c r="K733" s="218"/>
      <c r="L733" s="223"/>
      <c r="M733" s="224"/>
      <c r="N733" s="225"/>
      <c r="O733" s="225"/>
      <c r="P733" s="225"/>
      <c r="Q733" s="225"/>
      <c r="R733" s="225"/>
      <c r="S733" s="225"/>
      <c r="T733" s="226"/>
      <c r="AT733" s="227" t="s">
        <v>220</v>
      </c>
      <c r="AU733" s="227" t="s">
        <v>87</v>
      </c>
      <c r="AV733" s="12" t="s">
        <v>87</v>
      </c>
      <c r="AW733" s="12" t="s">
        <v>41</v>
      </c>
      <c r="AX733" s="12" t="s">
        <v>83</v>
      </c>
      <c r="AY733" s="227" t="s">
        <v>210</v>
      </c>
    </row>
    <row r="734" spans="2:65" s="1" customFormat="1" ht="25.5" customHeight="1">
      <c r="B734" s="42"/>
      <c r="C734" s="202" t="s">
        <v>1367</v>
      </c>
      <c r="D734" s="202" t="s">
        <v>212</v>
      </c>
      <c r="E734" s="203" t="s">
        <v>1368</v>
      </c>
      <c r="F734" s="204" t="s">
        <v>1369</v>
      </c>
      <c r="G734" s="205" t="s">
        <v>348</v>
      </c>
      <c r="H734" s="206">
        <v>3</v>
      </c>
      <c r="I734" s="207">
        <v>184</v>
      </c>
      <c r="J734" s="208">
        <f>ROUND(I734*H734,2)</f>
        <v>552</v>
      </c>
      <c r="K734" s="204" t="s">
        <v>216</v>
      </c>
      <c r="L734" s="62"/>
      <c r="M734" s="209" t="s">
        <v>24</v>
      </c>
      <c r="N734" s="210" t="s">
        <v>50</v>
      </c>
      <c r="O734" s="43"/>
      <c r="P734" s="211">
        <f>O734*H734</f>
        <v>0</v>
      </c>
      <c r="Q734" s="211">
        <v>0</v>
      </c>
      <c r="R734" s="211">
        <f>Q734*H734</f>
        <v>0</v>
      </c>
      <c r="S734" s="211">
        <v>0</v>
      </c>
      <c r="T734" s="212">
        <f>S734*H734</f>
        <v>0</v>
      </c>
      <c r="AR734" s="25" t="s">
        <v>142</v>
      </c>
      <c r="AT734" s="25" t="s">
        <v>212</v>
      </c>
      <c r="AU734" s="25" t="s">
        <v>87</v>
      </c>
      <c r="AY734" s="25" t="s">
        <v>210</v>
      </c>
      <c r="BE734" s="213">
        <f>IF(N734="základní",J734,0)</f>
        <v>0</v>
      </c>
      <c r="BF734" s="213">
        <f>IF(N734="snížená",J734,0)</f>
        <v>552</v>
      </c>
      <c r="BG734" s="213">
        <f>IF(N734="zákl. přenesená",J734,0)</f>
        <v>0</v>
      </c>
      <c r="BH734" s="213">
        <f>IF(N734="sníž. přenesená",J734,0)</f>
        <v>0</v>
      </c>
      <c r="BI734" s="213">
        <f>IF(N734="nulová",J734,0)</f>
        <v>0</v>
      </c>
      <c r="BJ734" s="25" t="s">
        <v>87</v>
      </c>
      <c r="BK734" s="213">
        <f>ROUND(I734*H734,2)</f>
        <v>552</v>
      </c>
      <c r="BL734" s="25" t="s">
        <v>142</v>
      </c>
      <c r="BM734" s="25" t="s">
        <v>1370</v>
      </c>
    </row>
    <row r="735" spans="2:65" s="1" customFormat="1" ht="40.5">
      <c r="B735" s="42"/>
      <c r="C735" s="64"/>
      <c r="D735" s="214" t="s">
        <v>218</v>
      </c>
      <c r="E735" s="64"/>
      <c r="F735" s="215" t="s">
        <v>1371</v>
      </c>
      <c r="G735" s="64"/>
      <c r="H735" s="64"/>
      <c r="I735" s="173"/>
      <c r="J735" s="64"/>
      <c r="K735" s="64"/>
      <c r="L735" s="62"/>
      <c r="M735" s="216"/>
      <c r="N735" s="43"/>
      <c r="O735" s="43"/>
      <c r="P735" s="43"/>
      <c r="Q735" s="43"/>
      <c r="R735" s="43"/>
      <c r="S735" s="43"/>
      <c r="T735" s="79"/>
      <c r="AT735" s="25" t="s">
        <v>218</v>
      </c>
      <c r="AU735" s="25" t="s">
        <v>87</v>
      </c>
    </row>
    <row r="736" spans="2:65" s="12" customFormat="1">
      <c r="B736" s="217"/>
      <c r="C736" s="218"/>
      <c r="D736" s="214" t="s">
        <v>220</v>
      </c>
      <c r="E736" s="219" t="s">
        <v>24</v>
      </c>
      <c r="F736" s="220" t="s">
        <v>1372</v>
      </c>
      <c r="G736" s="218"/>
      <c r="H736" s="221">
        <v>3</v>
      </c>
      <c r="I736" s="222"/>
      <c r="J736" s="218"/>
      <c r="K736" s="218"/>
      <c r="L736" s="223"/>
      <c r="M736" s="224"/>
      <c r="N736" s="225"/>
      <c r="O736" s="225"/>
      <c r="P736" s="225"/>
      <c r="Q736" s="225"/>
      <c r="R736" s="225"/>
      <c r="S736" s="225"/>
      <c r="T736" s="226"/>
      <c r="AT736" s="227" t="s">
        <v>220</v>
      </c>
      <c r="AU736" s="227" t="s">
        <v>87</v>
      </c>
      <c r="AV736" s="12" t="s">
        <v>87</v>
      </c>
      <c r="AW736" s="12" t="s">
        <v>41</v>
      </c>
      <c r="AX736" s="12" t="s">
        <v>83</v>
      </c>
      <c r="AY736" s="227" t="s">
        <v>210</v>
      </c>
    </row>
    <row r="737" spans="2:65" s="1" customFormat="1" ht="25.5" customHeight="1">
      <c r="B737" s="42"/>
      <c r="C737" s="202" t="s">
        <v>1373</v>
      </c>
      <c r="D737" s="202" t="s">
        <v>212</v>
      </c>
      <c r="E737" s="203" t="s">
        <v>1374</v>
      </c>
      <c r="F737" s="204" t="s">
        <v>1375</v>
      </c>
      <c r="G737" s="205" t="s">
        <v>348</v>
      </c>
      <c r="H737" s="206">
        <v>9</v>
      </c>
      <c r="I737" s="207">
        <v>253</v>
      </c>
      <c r="J737" s="208">
        <f>ROUND(I737*H737,2)</f>
        <v>2277</v>
      </c>
      <c r="K737" s="204" t="s">
        <v>216</v>
      </c>
      <c r="L737" s="62"/>
      <c r="M737" s="209" t="s">
        <v>24</v>
      </c>
      <c r="N737" s="210" t="s">
        <v>50</v>
      </c>
      <c r="O737" s="43"/>
      <c r="P737" s="211">
        <f>O737*H737</f>
        <v>0</v>
      </c>
      <c r="Q737" s="211">
        <v>0</v>
      </c>
      <c r="R737" s="211">
        <f>Q737*H737</f>
        <v>0</v>
      </c>
      <c r="S737" s="211">
        <v>0</v>
      </c>
      <c r="T737" s="212">
        <f>S737*H737</f>
        <v>0</v>
      </c>
      <c r="AR737" s="25" t="s">
        <v>142</v>
      </c>
      <c r="AT737" s="25" t="s">
        <v>212</v>
      </c>
      <c r="AU737" s="25" t="s">
        <v>87</v>
      </c>
      <c r="AY737" s="25" t="s">
        <v>210</v>
      </c>
      <c r="BE737" s="213">
        <f>IF(N737="základní",J737,0)</f>
        <v>0</v>
      </c>
      <c r="BF737" s="213">
        <f>IF(N737="snížená",J737,0)</f>
        <v>2277</v>
      </c>
      <c r="BG737" s="213">
        <f>IF(N737="zákl. přenesená",J737,0)</f>
        <v>0</v>
      </c>
      <c r="BH737" s="213">
        <f>IF(N737="sníž. přenesená",J737,0)</f>
        <v>0</v>
      </c>
      <c r="BI737" s="213">
        <f>IF(N737="nulová",J737,0)</f>
        <v>0</v>
      </c>
      <c r="BJ737" s="25" t="s">
        <v>87</v>
      </c>
      <c r="BK737" s="213">
        <f>ROUND(I737*H737,2)</f>
        <v>2277</v>
      </c>
      <c r="BL737" s="25" t="s">
        <v>142</v>
      </c>
      <c r="BM737" s="25" t="s">
        <v>1376</v>
      </c>
    </row>
    <row r="738" spans="2:65" s="1" customFormat="1" ht="40.5">
      <c r="B738" s="42"/>
      <c r="C738" s="64"/>
      <c r="D738" s="214" t="s">
        <v>218</v>
      </c>
      <c r="E738" s="64"/>
      <c r="F738" s="215" t="s">
        <v>1371</v>
      </c>
      <c r="G738" s="64"/>
      <c r="H738" s="64"/>
      <c r="I738" s="173"/>
      <c r="J738" s="64"/>
      <c r="K738" s="64"/>
      <c r="L738" s="62"/>
      <c r="M738" s="216"/>
      <c r="N738" s="43"/>
      <c r="O738" s="43"/>
      <c r="P738" s="43"/>
      <c r="Q738" s="43"/>
      <c r="R738" s="43"/>
      <c r="S738" s="43"/>
      <c r="T738" s="79"/>
      <c r="AT738" s="25" t="s">
        <v>218</v>
      </c>
      <c r="AU738" s="25" t="s">
        <v>87</v>
      </c>
    </row>
    <row r="739" spans="2:65" s="12" customFormat="1">
      <c r="B739" s="217"/>
      <c r="C739" s="218"/>
      <c r="D739" s="214" t="s">
        <v>220</v>
      </c>
      <c r="E739" s="219" t="s">
        <v>24</v>
      </c>
      <c r="F739" s="220" t="s">
        <v>1377</v>
      </c>
      <c r="G739" s="218"/>
      <c r="H739" s="221">
        <v>9</v>
      </c>
      <c r="I739" s="222"/>
      <c r="J739" s="218"/>
      <c r="K739" s="218"/>
      <c r="L739" s="223"/>
      <c r="M739" s="224"/>
      <c r="N739" s="225"/>
      <c r="O739" s="225"/>
      <c r="P739" s="225"/>
      <c r="Q739" s="225"/>
      <c r="R739" s="225"/>
      <c r="S739" s="225"/>
      <c r="T739" s="226"/>
      <c r="AT739" s="227" t="s">
        <v>220</v>
      </c>
      <c r="AU739" s="227" t="s">
        <v>87</v>
      </c>
      <c r="AV739" s="12" t="s">
        <v>87</v>
      </c>
      <c r="AW739" s="12" t="s">
        <v>41</v>
      </c>
      <c r="AX739" s="12" t="s">
        <v>83</v>
      </c>
      <c r="AY739" s="227" t="s">
        <v>210</v>
      </c>
    </row>
    <row r="740" spans="2:65" s="1" customFormat="1" ht="25.5" customHeight="1">
      <c r="B740" s="42"/>
      <c r="C740" s="202" t="s">
        <v>1378</v>
      </c>
      <c r="D740" s="202" t="s">
        <v>212</v>
      </c>
      <c r="E740" s="203" t="s">
        <v>1379</v>
      </c>
      <c r="F740" s="204" t="s">
        <v>1380</v>
      </c>
      <c r="G740" s="205" t="s">
        <v>348</v>
      </c>
      <c r="H740" s="206">
        <v>5</v>
      </c>
      <c r="I740" s="207">
        <v>341</v>
      </c>
      <c r="J740" s="208">
        <f>ROUND(I740*H740,2)</f>
        <v>1705</v>
      </c>
      <c r="K740" s="204" t="s">
        <v>216</v>
      </c>
      <c r="L740" s="62"/>
      <c r="M740" s="209" t="s">
        <v>24</v>
      </c>
      <c r="N740" s="210" t="s">
        <v>50</v>
      </c>
      <c r="O740" s="43"/>
      <c r="P740" s="211">
        <f>O740*H740</f>
        <v>0</v>
      </c>
      <c r="Q740" s="211">
        <v>0</v>
      </c>
      <c r="R740" s="211">
        <f>Q740*H740</f>
        <v>0</v>
      </c>
      <c r="S740" s="211">
        <v>0</v>
      </c>
      <c r="T740" s="212">
        <f>S740*H740</f>
        <v>0</v>
      </c>
      <c r="AR740" s="25" t="s">
        <v>142</v>
      </c>
      <c r="AT740" s="25" t="s">
        <v>212</v>
      </c>
      <c r="AU740" s="25" t="s">
        <v>87</v>
      </c>
      <c r="AY740" s="25" t="s">
        <v>210</v>
      </c>
      <c r="BE740" s="213">
        <f>IF(N740="základní",J740,0)</f>
        <v>0</v>
      </c>
      <c r="BF740" s="213">
        <f>IF(N740="snížená",J740,0)</f>
        <v>1705</v>
      </c>
      <c r="BG740" s="213">
        <f>IF(N740="zákl. přenesená",J740,0)</f>
        <v>0</v>
      </c>
      <c r="BH740" s="213">
        <f>IF(N740="sníž. přenesená",J740,0)</f>
        <v>0</v>
      </c>
      <c r="BI740" s="213">
        <f>IF(N740="nulová",J740,0)</f>
        <v>0</v>
      </c>
      <c r="BJ740" s="25" t="s">
        <v>87</v>
      </c>
      <c r="BK740" s="213">
        <f>ROUND(I740*H740,2)</f>
        <v>1705</v>
      </c>
      <c r="BL740" s="25" t="s">
        <v>142</v>
      </c>
      <c r="BM740" s="25" t="s">
        <v>1381</v>
      </c>
    </row>
    <row r="741" spans="2:65" s="1" customFormat="1" ht="40.5">
      <c r="B741" s="42"/>
      <c r="C741" s="64"/>
      <c r="D741" s="214" t="s">
        <v>218</v>
      </c>
      <c r="E741" s="64"/>
      <c r="F741" s="215" t="s">
        <v>1371</v>
      </c>
      <c r="G741" s="64"/>
      <c r="H741" s="64"/>
      <c r="I741" s="173"/>
      <c r="J741" s="64"/>
      <c r="K741" s="64"/>
      <c r="L741" s="62"/>
      <c r="M741" s="216"/>
      <c r="N741" s="43"/>
      <c r="O741" s="43"/>
      <c r="P741" s="43"/>
      <c r="Q741" s="43"/>
      <c r="R741" s="43"/>
      <c r="S741" s="43"/>
      <c r="T741" s="79"/>
      <c r="AT741" s="25" t="s">
        <v>218</v>
      </c>
      <c r="AU741" s="25" t="s">
        <v>87</v>
      </c>
    </row>
    <row r="742" spans="2:65" s="12" customFormat="1">
      <c r="B742" s="217"/>
      <c r="C742" s="218"/>
      <c r="D742" s="214" t="s">
        <v>220</v>
      </c>
      <c r="E742" s="219" t="s">
        <v>24</v>
      </c>
      <c r="F742" s="220" t="s">
        <v>1382</v>
      </c>
      <c r="G742" s="218"/>
      <c r="H742" s="221">
        <v>5</v>
      </c>
      <c r="I742" s="222"/>
      <c r="J742" s="218"/>
      <c r="K742" s="218"/>
      <c r="L742" s="223"/>
      <c r="M742" s="224"/>
      <c r="N742" s="225"/>
      <c r="O742" s="225"/>
      <c r="P742" s="225"/>
      <c r="Q742" s="225"/>
      <c r="R742" s="225"/>
      <c r="S742" s="225"/>
      <c r="T742" s="226"/>
      <c r="AT742" s="227" t="s">
        <v>220</v>
      </c>
      <c r="AU742" s="227" t="s">
        <v>87</v>
      </c>
      <c r="AV742" s="12" t="s">
        <v>87</v>
      </c>
      <c r="AW742" s="12" t="s">
        <v>41</v>
      </c>
      <c r="AX742" s="12" t="s">
        <v>83</v>
      </c>
      <c r="AY742" s="227" t="s">
        <v>210</v>
      </c>
    </row>
    <row r="743" spans="2:65" s="1" customFormat="1" ht="16.5" customHeight="1">
      <c r="B743" s="42"/>
      <c r="C743" s="239" t="s">
        <v>1383</v>
      </c>
      <c r="D743" s="239" t="s">
        <v>358</v>
      </c>
      <c r="E743" s="240" t="s">
        <v>1384</v>
      </c>
      <c r="F743" s="241" t="s">
        <v>1385</v>
      </c>
      <c r="G743" s="242" t="s">
        <v>295</v>
      </c>
      <c r="H743" s="243">
        <v>9.3000000000000007</v>
      </c>
      <c r="I743" s="244">
        <v>580</v>
      </c>
      <c r="J743" s="245">
        <f>ROUND(I743*H743,2)</f>
        <v>5394</v>
      </c>
      <c r="K743" s="241" t="s">
        <v>24</v>
      </c>
      <c r="L743" s="246"/>
      <c r="M743" s="247" t="s">
        <v>24</v>
      </c>
      <c r="N743" s="248" t="s">
        <v>50</v>
      </c>
      <c r="O743" s="43"/>
      <c r="P743" s="211">
        <f>O743*H743</f>
        <v>0</v>
      </c>
      <c r="Q743" s="211">
        <v>6.0000000000000001E-3</v>
      </c>
      <c r="R743" s="211">
        <f>Q743*H743</f>
        <v>5.5800000000000002E-2</v>
      </c>
      <c r="S743" s="211">
        <v>0</v>
      </c>
      <c r="T743" s="212">
        <f>S743*H743</f>
        <v>0</v>
      </c>
      <c r="AR743" s="25" t="s">
        <v>397</v>
      </c>
      <c r="AT743" s="25" t="s">
        <v>358</v>
      </c>
      <c r="AU743" s="25" t="s">
        <v>87</v>
      </c>
      <c r="AY743" s="25" t="s">
        <v>210</v>
      </c>
      <c r="BE743" s="213">
        <f>IF(N743="základní",J743,0)</f>
        <v>0</v>
      </c>
      <c r="BF743" s="213">
        <f>IF(N743="snížená",J743,0)</f>
        <v>5394</v>
      </c>
      <c r="BG743" s="213">
        <f>IF(N743="zákl. přenesená",J743,0)</f>
        <v>0</v>
      </c>
      <c r="BH743" s="213">
        <f>IF(N743="sníž. přenesená",J743,0)</f>
        <v>0</v>
      </c>
      <c r="BI743" s="213">
        <f>IF(N743="nulová",J743,0)</f>
        <v>0</v>
      </c>
      <c r="BJ743" s="25" t="s">
        <v>87</v>
      </c>
      <c r="BK743" s="213">
        <f>ROUND(I743*H743,2)</f>
        <v>5394</v>
      </c>
      <c r="BL743" s="25" t="s">
        <v>142</v>
      </c>
      <c r="BM743" s="25" t="s">
        <v>1386</v>
      </c>
    </row>
    <row r="744" spans="2:65" s="12" customFormat="1">
      <c r="B744" s="217"/>
      <c r="C744" s="218"/>
      <c r="D744" s="214" t="s">
        <v>220</v>
      </c>
      <c r="E744" s="219" t="s">
        <v>24</v>
      </c>
      <c r="F744" s="220" t="s">
        <v>1387</v>
      </c>
      <c r="G744" s="218"/>
      <c r="H744" s="221">
        <v>9.3000000000000007</v>
      </c>
      <c r="I744" s="222"/>
      <c r="J744" s="218"/>
      <c r="K744" s="218"/>
      <c r="L744" s="223"/>
      <c r="M744" s="224"/>
      <c r="N744" s="225"/>
      <c r="O744" s="225"/>
      <c r="P744" s="225"/>
      <c r="Q744" s="225"/>
      <c r="R744" s="225"/>
      <c r="S744" s="225"/>
      <c r="T744" s="226"/>
      <c r="AT744" s="227" t="s">
        <v>220</v>
      </c>
      <c r="AU744" s="227" t="s">
        <v>87</v>
      </c>
      <c r="AV744" s="12" t="s">
        <v>87</v>
      </c>
      <c r="AW744" s="12" t="s">
        <v>41</v>
      </c>
      <c r="AX744" s="12" t="s">
        <v>83</v>
      </c>
      <c r="AY744" s="227" t="s">
        <v>210</v>
      </c>
    </row>
    <row r="745" spans="2:65" s="1" customFormat="1" ht="16.5" customHeight="1">
      <c r="B745" s="42"/>
      <c r="C745" s="239" t="s">
        <v>1388</v>
      </c>
      <c r="D745" s="239" t="s">
        <v>358</v>
      </c>
      <c r="E745" s="240" t="s">
        <v>1389</v>
      </c>
      <c r="F745" s="241" t="s">
        <v>1390</v>
      </c>
      <c r="G745" s="242" t="s">
        <v>295</v>
      </c>
      <c r="H745" s="243">
        <v>7.48</v>
      </c>
      <c r="I745" s="244">
        <v>446</v>
      </c>
      <c r="J745" s="245">
        <f>ROUND(I745*H745,2)</f>
        <v>3336.08</v>
      </c>
      <c r="K745" s="241" t="s">
        <v>216</v>
      </c>
      <c r="L745" s="246"/>
      <c r="M745" s="247" t="s">
        <v>24</v>
      </c>
      <c r="N745" s="248" t="s">
        <v>50</v>
      </c>
      <c r="O745" s="43"/>
      <c r="P745" s="211">
        <f>O745*H745</f>
        <v>0</v>
      </c>
      <c r="Q745" s="211">
        <v>7.0000000000000001E-3</v>
      </c>
      <c r="R745" s="211">
        <f>Q745*H745</f>
        <v>5.2360000000000004E-2</v>
      </c>
      <c r="S745" s="211">
        <v>0</v>
      </c>
      <c r="T745" s="212">
        <f>S745*H745</f>
        <v>0</v>
      </c>
      <c r="AR745" s="25" t="s">
        <v>397</v>
      </c>
      <c r="AT745" s="25" t="s">
        <v>358</v>
      </c>
      <c r="AU745" s="25" t="s">
        <v>87</v>
      </c>
      <c r="AY745" s="25" t="s">
        <v>210</v>
      </c>
      <c r="BE745" s="213">
        <f>IF(N745="základní",J745,0)</f>
        <v>0</v>
      </c>
      <c r="BF745" s="213">
        <f>IF(N745="snížená",J745,0)</f>
        <v>3336.08</v>
      </c>
      <c r="BG745" s="213">
        <f>IF(N745="zákl. přenesená",J745,0)</f>
        <v>0</v>
      </c>
      <c r="BH745" s="213">
        <f>IF(N745="sníž. přenesená",J745,0)</f>
        <v>0</v>
      </c>
      <c r="BI745" s="213">
        <f>IF(N745="nulová",J745,0)</f>
        <v>0</v>
      </c>
      <c r="BJ745" s="25" t="s">
        <v>87</v>
      </c>
      <c r="BK745" s="213">
        <f>ROUND(I745*H745,2)</f>
        <v>3336.08</v>
      </c>
      <c r="BL745" s="25" t="s">
        <v>142</v>
      </c>
      <c r="BM745" s="25" t="s">
        <v>1391</v>
      </c>
    </row>
    <row r="746" spans="2:65" s="12" customFormat="1">
      <c r="B746" s="217"/>
      <c r="C746" s="218"/>
      <c r="D746" s="214" t="s">
        <v>220</v>
      </c>
      <c r="E746" s="219" t="s">
        <v>24</v>
      </c>
      <c r="F746" s="220" t="s">
        <v>1392</v>
      </c>
      <c r="G746" s="218"/>
      <c r="H746" s="221">
        <v>7.48</v>
      </c>
      <c r="I746" s="222"/>
      <c r="J746" s="218"/>
      <c r="K746" s="218"/>
      <c r="L746" s="223"/>
      <c r="M746" s="224"/>
      <c r="N746" s="225"/>
      <c r="O746" s="225"/>
      <c r="P746" s="225"/>
      <c r="Q746" s="225"/>
      <c r="R746" s="225"/>
      <c r="S746" s="225"/>
      <c r="T746" s="226"/>
      <c r="AT746" s="227" t="s">
        <v>220</v>
      </c>
      <c r="AU746" s="227" t="s">
        <v>87</v>
      </c>
      <c r="AV746" s="12" t="s">
        <v>87</v>
      </c>
      <c r="AW746" s="12" t="s">
        <v>41</v>
      </c>
      <c r="AX746" s="12" t="s">
        <v>83</v>
      </c>
      <c r="AY746" s="227" t="s">
        <v>210</v>
      </c>
    </row>
    <row r="747" spans="2:65" s="1" customFormat="1" ht="16.5" customHeight="1">
      <c r="B747" s="42"/>
      <c r="C747" s="239" t="s">
        <v>1393</v>
      </c>
      <c r="D747" s="239" t="s">
        <v>358</v>
      </c>
      <c r="E747" s="240" t="s">
        <v>1394</v>
      </c>
      <c r="F747" s="241" t="s">
        <v>1395</v>
      </c>
      <c r="G747" s="242" t="s">
        <v>295</v>
      </c>
      <c r="H747" s="243">
        <v>2.5</v>
      </c>
      <c r="I747" s="244">
        <v>483</v>
      </c>
      <c r="J747" s="245">
        <f>ROUND(I747*H747,2)</f>
        <v>1207.5</v>
      </c>
      <c r="K747" s="241" t="s">
        <v>216</v>
      </c>
      <c r="L747" s="246"/>
      <c r="M747" s="247" t="s">
        <v>24</v>
      </c>
      <c r="N747" s="248" t="s">
        <v>50</v>
      </c>
      <c r="O747" s="43"/>
      <c r="P747" s="211">
        <f>O747*H747</f>
        <v>0</v>
      </c>
      <c r="Q747" s="211">
        <v>7.0000000000000001E-3</v>
      </c>
      <c r="R747" s="211">
        <f>Q747*H747</f>
        <v>1.7500000000000002E-2</v>
      </c>
      <c r="S747" s="211">
        <v>0</v>
      </c>
      <c r="T747" s="212">
        <f>S747*H747</f>
        <v>0</v>
      </c>
      <c r="AR747" s="25" t="s">
        <v>397</v>
      </c>
      <c r="AT747" s="25" t="s">
        <v>358</v>
      </c>
      <c r="AU747" s="25" t="s">
        <v>87</v>
      </c>
      <c r="AY747" s="25" t="s">
        <v>210</v>
      </c>
      <c r="BE747" s="213">
        <f>IF(N747="základní",J747,0)</f>
        <v>0</v>
      </c>
      <c r="BF747" s="213">
        <f>IF(N747="snížená",J747,0)</f>
        <v>1207.5</v>
      </c>
      <c r="BG747" s="213">
        <f>IF(N747="zákl. přenesená",J747,0)</f>
        <v>0</v>
      </c>
      <c r="BH747" s="213">
        <f>IF(N747="sníž. přenesená",J747,0)</f>
        <v>0</v>
      </c>
      <c r="BI747" s="213">
        <f>IF(N747="nulová",J747,0)</f>
        <v>0</v>
      </c>
      <c r="BJ747" s="25" t="s">
        <v>87</v>
      </c>
      <c r="BK747" s="213">
        <f>ROUND(I747*H747,2)</f>
        <v>1207.5</v>
      </c>
      <c r="BL747" s="25" t="s">
        <v>142</v>
      </c>
      <c r="BM747" s="25" t="s">
        <v>1396</v>
      </c>
    </row>
    <row r="748" spans="2:65" s="12" customFormat="1">
      <c r="B748" s="217"/>
      <c r="C748" s="218"/>
      <c r="D748" s="214" t="s">
        <v>220</v>
      </c>
      <c r="E748" s="219" t="s">
        <v>24</v>
      </c>
      <c r="F748" s="220" t="s">
        <v>1397</v>
      </c>
      <c r="G748" s="218"/>
      <c r="H748" s="221">
        <v>2.5</v>
      </c>
      <c r="I748" s="222"/>
      <c r="J748" s="218"/>
      <c r="K748" s="218"/>
      <c r="L748" s="223"/>
      <c r="M748" s="224"/>
      <c r="N748" s="225"/>
      <c r="O748" s="225"/>
      <c r="P748" s="225"/>
      <c r="Q748" s="225"/>
      <c r="R748" s="225"/>
      <c r="S748" s="225"/>
      <c r="T748" s="226"/>
      <c r="AT748" s="227" t="s">
        <v>220</v>
      </c>
      <c r="AU748" s="227" t="s">
        <v>87</v>
      </c>
      <c r="AV748" s="12" t="s">
        <v>87</v>
      </c>
      <c r="AW748" s="12" t="s">
        <v>41</v>
      </c>
      <c r="AX748" s="12" t="s">
        <v>83</v>
      </c>
      <c r="AY748" s="227" t="s">
        <v>210</v>
      </c>
    </row>
    <row r="749" spans="2:65" s="1" customFormat="1" ht="16.5" customHeight="1">
      <c r="B749" s="42"/>
      <c r="C749" s="239" t="s">
        <v>1398</v>
      </c>
      <c r="D749" s="239" t="s">
        <v>358</v>
      </c>
      <c r="E749" s="240" t="s">
        <v>1399</v>
      </c>
      <c r="F749" s="241" t="s">
        <v>1400</v>
      </c>
      <c r="G749" s="242" t="s">
        <v>295</v>
      </c>
      <c r="H749" s="243">
        <v>1</v>
      </c>
      <c r="I749" s="244">
        <v>528</v>
      </c>
      <c r="J749" s="245">
        <f>ROUND(I749*H749,2)</f>
        <v>528</v>
      </c>
      <c r="K749" s="241" t="s">
        <v>216</v>
      </c>
      <c r="L749" s="246"/>
      <c r="M749" s="247" t="s">
        <v>24</v>
      </c>
      <c r="N749" s="248" t="s">
        <v>50</v>
      </c>
      <c r="O749" s="43"/>
      <c r="P749" s="211">
        <f>O749*H749</f>
        <v>0</v>
      </c>
      <c r="Q749" s="211">
        <v>8.0000000000000002E-3</v>
      </c>
      <c r="R749" s="211">
        <f>Q749*H749</f>
        <v>8.0000000000000002E-3</v>
      </c>
      <c r="S749" s="211">
        <v>0</v>
      </c>
      <c r="T749" s="212">
        <f>S749*H749</f>
        <v>0</v>
      </c>
      <c r="AR749" s="25" t="s">
        <v>397</v>
      </c>
      <c r="AT749" s="25" t="s">
        <v>358</v>
      </c>
      <c r="AU749" s="25" t="s">
        <v>87</v>
      </c>
      <c r="AY749" s="25" t="s">
        <v>210</v>
      </c>
      <c r="BE749" s="213">
        <f>IF(N749="základní",J749,0)</f>
        <v>0</v>
      </c>
      <c r="BF749" s="213">
        <f>IF(N749="snížená",J749,0)</f>
        <v>528</v>
      </c>
      <c r="BG749" s="213">
        <f>IF(N749="zákl. přenesená",J749,0)</f>
        <v>0</v>
      </c>
      <c r="BH749" s="213">
        <f>IF(N749="sníž. přenesená",J749,0)</f>
        <v>0</v>
      </c>
      <c r="BI749" s="213">
        <f>IF(N749="nulová",J749,0)</f>
        <v>0</v>
      </c>
      <c r="BJ749" s="25" t="s">
        <v>87</v>
      </c>
      <c r="BK749" s="213">
        <f>ROUND(I749*H749,2)</f>
        <v>528</v>
      </c>
      <c r="BL749" s="25" t="s">
        <v>142</v>
      </c>
      <c r="BM749" s="25" t="s">
        <v>1401</v>
      </c>
    </row>
    <row r="750" spans="2:65" s="12" customFormat="1">
      <c r="B750" s="217"/>
      <c r="C750" s="218"/>
      <c r="D750" s="214" t="s">
        <v>220</v>
      </c>
      <c r="E750" s="219" t="s">
        <v>24</v>
      </c>
      <c r="F750" s="220" t="s">
        <v>1402</v>
      </c>
      <c r="G750" s="218"/>
      <c r="H750" s="221">
        <v>1</v>
      </c>
      <c r="I750" s="222"/>
      <c r="J750" s="218"/>
      <c r="K750" s="218"/>
      <c r="L750" s="223"/>
      <c r="M750" s="224"/>
      <c r="N750" s="225"/>
      <c r="O750" s="225"/>
      <c r="P750" s="225"/>
      <c r="Q750" s="225"/>
      <c r="R750" s="225"/>
      <c r="S750" s="225"/>
      <c r="T750" s="226"/>
      <c r="AT750" s="227" t="s">
        <v>220</v>
      </c>
      <c r="AU750" s="227" t="s">
        <v>87</v>
      </c>
      <c r="AV750" s="12" t="s">
        <v>87</v>
      </c>
      <c r="AW750" s="12" t="s">
        <v>41</v>
      </c>
      <c r="AX750" s="12" t="s">
        <v>83</v>
      </c>
      <c r="AY750" s="227" t="s">
        <v>210</v>
      </c>
    </row>
    <row r="751" spans="2:65" s="1" customFormat="1" ht="16.5" customHeight="1">
      <c r="B751" s="42"/>
      <c r="C751" s="239" t="s">
        <v>1403</v>
      </c>
      <c r="D751" s="239" t="s">
        <v>358</v>
      </c>
      <c r="E751" s="240" t="s">
        <v>1404</v>
      </c>
      <c r="F751" s="241" t="s">
        <v>1405</v>
      </c>
      <c r="G751" s="242" t="s">
        <v>295</v>
      </c>
      <c r="H751" s="243">
        <v>2.1</v>
      </c>
      <c r="I751" s="244">
        <v>568</v>
      </c>
      <c r="J751" s="245">
        <f>ROUND(I751*H751,2)</f>
        <v>1192.8</v>
      </c>
      <c r="K751" s="241" t="s">
        <v>216</v>
      </c>
      <c r="L751" s="246"/>
      <c r="M751" s="247" t="s">
        <v>24</v>
      </c>
      <c r="N751" s="248" t="s">
        <v>50</v>
      </c>
      <c r="O751" s="43"/>
      <c r="P751" s="211">
        <f>O751*H751</f>
        <v>0</v>
      </c>
      <c r="Q751" s="211">
        <v>8.0000000000000002E-3</v>
      </c>
      <c r="R751" s="211">
        <f>Q751*H751</f>
        <v>1.6800000000000002E-2</v>
      </c>
      <c r="S751" s="211">
        <v>0</v>
      </c>
      <c r="T751" s="212">
        <f>S751*H751</f>
        <v>0</v>
      </c>
      <c r="AR751" s="25" t="s">
        <v>397</v>
      </c>
      <c r="AT751" s="25" t="s">
        <v>358</v>
      </c>
      <c r="AU751" s="25" t="s">
        <v>87</v>
      </c>
      <c r="AY751" s="25" t="s">
        <v>210</v>
      </c>
      <c r="BE751" s="213">
        <f>IF(N751="základní",J751,0)</f>
        <v>0</v>
      </c>
      <c r="BF751" s="213">
        <f>IF(N751="snížená",J751,0)</f>
        <v>1192.8</v>
      </c>
      <c r="BG751" s="213">
        <f>IF(N751="zákl. přenesená",J751,0)</f>
        <v>0</v>
      </c>
      <c r="BH751" s="213">
        <f>IF(N751="sníž. přenesená",J751,0)</f>
        <v>0</v>
      </c>
      <c r="BI751" s="213">
        <f>IF(N751="nulová",J751,0)</f>
        <v>0</v>
      </c>
      <c r="BJ751" s="25" t="s">
        <v>87</v>
      </c>
      <c r="BK751" s="213">
        <f>ROUND(I751*H751,2)</f>
        <v>1192.8</v>
      </c>
      <c r="BL751" s="25" t="s">
        <v>142</v>
      </c>
      <c r="BM751" s="25" t="s">
        <v>1406</v>
      </c>
    </row>
    <row r="752" spans="2:65" s="12" customFormat="1">
      <c r="B752" s="217"/>
      <c r="C752" s="218"/>
      <c r="D752" s="214" t="s">
        <v>220</v>
      </c>
      <c r="E752" s="219" t="s">
        <v>24</v>
      </c>
      <c r="F752" s="220" t="s">
        <v>1407</v>
      </c>
      <c r="G752" s="218"/>
      <c r="H752" s="221">
        <v>2.1</v>
      </c>
      <c r="I752" s="222"/>
      <c r="J752" s="218"/>
      <c r="K752" s="218"/>
      <c r="L752" s="223"/>
      <c r="M752" s="224"/>
      <c r="N752" s="225"/>
      <c r="O752" s="225"/>
      <c r="P752" s="225"/>
      <c r="Q752" s="225"/>
      <c r="R752" s="225"/>
      <c r="S752" s="225"/>
      <c r="T752" s="226"/>
      <c r="AT752" s="227" t="s">
        <v>220</v>
      </c>
      <c r="AU752" s="227" t="s">
        <v>87</v>
      </c>
      <c r="AV752" s="12" t="s">
        <v>87</v>
      </c>
      <c r="AW752" s="12" t="s">
        <v>41</v>
      </c>
      <c r="AX752" s="12" t="s">
        <v>83</v>
      </c>
      <c r="AY752" s="227" t="s">
        <v>210</v>
      </c>
    </row>
    <row r="753" spans="2:65" s="1" customFormat="1" ht="16.5" customHeight="1">
      <c r="B753" s="42"/>
      <c r="C753" s="239" t="s">
        <v>1408</v>
      </c>
      <c r="D753" s="239" t="s">
        <v>358</v>
      </c>
      <c r="E753" s="240" t="s">
        <v>1409</v>
      </c>
      <c r="F753" s="241" t="s">
        <v>1410</v>
      </c>
      <c r="G753" s="242" t="s">
        <v>295</v>
      </c>
      <c r="H753" s="243">
        <v>1.37</v>
      </c>
      <c r="I753" s="244">
        <v>540</v>
      </c>
      <c r="J753" s="245">
        <f>ROUND(I753*H753,2)</f>
        <v>739.8</v>
      </c>
      <c r="K753" s="241" t="s">
        <v>24</v>
      </c>
      <c r="L753" s="246"/>
      <c r="M753" s="247" t="s">
        <v>24</v>
      </c>
      <c r="N753" s="248" t="s">
        <v>50</v>
      </c>
      <c r="O753" s="43"/>
      <c r="P753" s="211">
        <f>O753*H753</f>
        <v>0</v>
      </c>
      <c r="Q753" s="211">
        <v>8.0000000000000002E-3</v>
      </c>
      <c r="R753" s="211">
        <f>Q753*H753</f>
        <v>1.0960000000000001E-2</v>
      </c>
      <c r="S753" s="211">
        <v>0</v>
      </c>
      <c r="T753" s="212">
        <f>S753*H753</f>
        <v>0</v>
      </c>
      <c r="AR753" s="25" t="s">
        <v>397</v>
      </c>
      <c r="AT753" s="25" t="s">
        <v>358</v>
      </c>
      <c r="AU753" s="25" t="s">
        <v>87</v>
      </c>
      <c r="AY753" s="25" t="s">
        <v>210</v>
      </c>
      <c r="BE753" s="213">
        <f>IF(N753="základní",J753,0)</f>
        <v>0</v>
      </c>
      <c r="BF753" s="213">
        <f>IF(N753="snížená",J753,0)</f>
        <v>739.8</v>
      </c>
      <c r="BG753" s="213">
        <f>IF(N753="zákl. přenesená",J753,0)</f>
        <v>0</v>
      </c>
      <c r="BH753" s="213">
        <f>IF(N753="sníž. přenesená",J753,0)</f>
        <v>0</v>
      </c>
      <c r="BI753" s="213">
        <f>IF(N753="nulová",J753,0)</f>
        <v>0</v>
      </c>
      <c r="BJ753" s="25" t="s">
        <v>87</v>
      </c>
      <c r="BK753" s="213">
        <f>ROUND(I753*H753,2)</f>
        <v>739.8</v>
      </c>
      <c r="BL753" s="25" t="s">
        <v>142</v>
      </c>
      <c r="BM753" s="25" t="s">
        <v>1411</v>
      </c>
    </row>
    <row r="754" spans="2:65" s="12" customFormat="1">
      <c r="B754" s="217"/>
      <c r="C754" s="218"/>
      <c r="D754" s="214" t="s">
        <v>220</v>
      </c>
      <c r="E754" s="219" t="s">
        <v>24</v>
      </c>
      <c r="F754" s="220" t="s">
        <v>1412</v>
      </c>
      <c r="G754" s="218"/>
      <c r="H754" s="221">
        <v>1.37</v>
      </c>
      <c r="I754" s="222"/>
      <c r="J754" s="218"/>
      <c r="K754" s="218"/>
      <c r="L754" s="223"/>
      <c r="M754" s="224"/>
      <c r="N754" s="225"/>
      <c r="O754" s="225"/>
      <c r="P754" s="225"/>
      <c r="Q754" s="225"/>
      <c r="R754" s="225"/>
      <c r="S754" s="225"/>
      <c r="T754" s="226"/>
      <c r="AT754" s="227" t="s">
        <v>220</v>
      </c>
      <c r="AU754" s="227" t="s">
        <v>87</v>
      </c>
      <c r="AV754" s="12" t="s">
        <v>87</v>
      </c>
      <c r="AW754" s="12" t="s">
        <v>41</v>
      </c>
      <c r="AX754" s="12" t="s">
        <v>83</v>
      </c>
      <c r="AY754" s="227" t="s">
        <v>210</v>
      </c>
    </row>
    <row r="755" spans="2:65" s="1" customFormat="1" ht="25.5" customHeight="1">
      <c r="B755" s="42"/>
      <c r="C755" s="202" t="s">
        <v>1413</v>
      </c>
      <c r="D755" s="202" t="s">
        <v>212</v>
      </c>
      <c r="E755" s="203" t="s">
        <v>1414</v>
      </c>
      <c r="F755" s="204" t="s">
        <v>1415</v>
      </c>
      <c r="G755" s="205" t="s">
        <v>348</v>
      </c>
      <c r="H755" s="206">
        <v>18</v>
      </c>
      <c r="I755" s="207">
        <v>85.6</v>
      </c>
      <c r="J755" s="208">
        <f>ROUND(I755*H755,2)</f>
        <v>1540.8</v>
      </c>
      <c r="K755" s="204" t="s">
        <v>216</v>
      </c>
      <c r="L755" s="62"/>
      <c r="M755" s="209" t="s">
        <v>24</v>
      </c>
      <c r="N755" s="210" t="s">
        <v>50</v>
      </c>
      <c r="O755" s="43"/>
      <c r="P755" s="211">
        <f>O755*H755</f>
        <v>0</v>
      </c>
      <c r="Q755" s="211">
        <v>0</v>
      </c>
      <c r="R755" s="211">
        <f>Q755*H755</f>
        <v>0</v>
      </c>
      <c r="S755" s="211">
        <v>0</v>
      </c>
      <c r="T755" s="212">
        <f>S755*H755</f>
        <v>0</v>
      </c>
      <c r="AR755" s="25" t="s">
        <v>142</v>
      </c>
      <c r="AT755" s="25" t="s">
        <v>212</v>
      </c>
      <c r="AU755" s="25" t="s">
        <v>87</v>
      </c>
      <c r="AY755" s="25" t="s">
        <v>210</v>
      </c>
      <c r="BE755" s="213">
        <f>IF(N755="základní",J755,0)</f>
        <v>0</v>
      </c>
      <c r="BF755" s="213">
        <f>IF(N755="snížená",J755,0)</f>
        <v>1540.8</v>
      </c>
      <c r="BG755" s="213">
        <f>IF(N755="zákl. přenesená",J755,0)</f>
        <v>0</v>
      </c>
      <c r="BH755" s="213">
        <f>IF(N755="sníž. přenesená",J755,0)</f>
        <v>0</v>
      </c>
      <c r="BI755" s="213">
        <f>IF(N755="nulová",J755,0)</f>
        <v>0</v>
      </c>
      <c r="BJ755" s="25" t="s">
        <v>87</v>
      </c>
      <c r="BK755" s="213">
        <f>ROUND(I755*H755,2)</f>
        <v>1540.8</v>
      </c>
      <c r="BL755" s="25" t="s">
        <v>142</v>
      </c>
      <c r="BM755" s="25" t="s">
        <v>1416</v>
      </c>
    </row>
    <row r="756" spans="2:65" s="1" customFormat="1" ht="40.5">
      <c r="B756" s="42"/>
      <c r="C756" s="64"/>
      <c r="D756" s="214" t="s">
        <v>218</v>
      </c>
      <c r="E756" s="64"/>
      <c r="F756" s="215" t="s">
        <v>1371</v>
      </c>
      <c r="G756" s="64"/>
      <c r="H756" s="64"/>
      <c r="I756" s="173"/>
      <c r="J756" s="64"/>
      <c r="K756" s="64"/>
      <c r="L756" s="62"/>
      <c r="M756" s="216"/>
      <c r="N756" s="43"/>
      <c r="O756" s="43"/>
      <c r="P756" s="43"/>
      <c r="Q756" s="43"/>
      <c r="R756" s="43"/>
      <c r="S756" s="43"/>
      <c r="T756" s="79"/>
      <c r="AT756" s="25" t="s">
        <v>218</v>
      </c>
      <c r="AU756" s="25" t="s">
        <v>87</v>
      </c>
    </row>
    <row r="757" spans="2:65" s="12" customFormat="1">
      <c r="B757" s="217"/>
      <c r="C757" s="218"/>
      <c r="D757" s="214" t="s">
        <v>220</v>
      </c>
      <c r="E757" s="219" t="s">
        <v>24</v>
      </c>
      <c r="F757" s="220" t="s">
        <v>1417</v>
      </c>
      <c r="G757" s="218"/>
      <c r="H757" s="221">
        <v>18</v>
      </c>
      <c r="I757" s="222"/>
      <c r="J757" s="218"/>
      <c r="K757" s="218"/>
      <c r="L757" s="223"/>
      <c r="M757" s="224"/>
      <c r="N757" s="225"/>
      <c r="O757" s="225"/>
      <c r="P757" s="225"/>
      <c r="Q757" s="225"/>
      <c r="R757" s="225"/>
      <c r="S757" s="225"/>
      <c r="T757" s="226"/>
      <c r="AT757" s="227" t="s">
        <v>220</v>
      </c>
      <c r="AU757" s="227" t="s">
        <v>87</v>
      </c>
      <c r="AV757" s="12" t="s">
        <v>87</v>
      </c>
      <c r="AW757" s="12" t="s">
        <v>41</v>
      </c>
      <c r="AX757" s="12" t="s">
        <v>83</v>
      </c>
      <c r="AY757" s="227" t="s">
        <v>210</v>
      </c>
    </row>
    <row r="758" spans="2:65" s="1" customFormat="1" ht="16.5" customHeight="1">
      <c r="B758" s="42"/>
      <c r="C758" s="239" t="s">
        <v>1418</v>
      </c>
      <c r="D758" s="239" t="s">
        <v>358</v>
      </c>
      <c r="E758" s="240" t="s">
        <v>1419</v>
      </c>
      <c r="F758" s="241" t="s">
        <v>1420</v>
      </c>
      <c r="G758" s="242" t="s">
        <v>348</v>
      </c>
      <c r="H758" s="243">
        <v>8</v>
      </c>
      <c r="I758" s="244">
        <v>73.2</v>
      </c>
      <c r="J758" s="245">
        <f>ROUND(I758*H758,2)</f>
        <v>585.6</v>
      </c>
      <c r="K758" s="241" t="s">
        <v>216</v>
      </c>
      <c r="L758" s="246"/>
      <c r="M758" s="247" t="s">
        <v>24</v>
      </c>
      <c r="N758" s="248" t="s">
        <v>50</v>
      </c>
      <c r="O758" s="43"/>
      <c r="P758" s="211">
        <f>O758*H758</f>
        <v>0</v>
      </c>
      <c r="Q758" s="211">
        <v>1.08E-3</v>
      </c>
      <c r="R758" s="211">
        <f>Q758*H758</f>
        <v>8.6400000000000001E-3</v>
      </c>
      <c r="S758" s="211">
        <v>0</v>
      </c>
      <c r="T758" s="212">
        <f>S758*H758</f>
        <v>0</v>
      </c>
      <c r="AR758" s="25" t="s">
        <v>397</v>
      </c>
      <c r="AT758" s="25" t="s">
        <v>358</v>
      </c>
      <c r="AU758" s="25" t="s">
        <v>87</v>
      </c>
      <c r="AY758" s="25" t="s">
        <v>210</v>
      </c>
      <c r="BE758" s="213">
        <f>IF(N758="základní",J758,0)</f>
        <v>0</v>
      </c>
      <c r="BF758" s="213">
        <f>IF(N758="snížená",J758,0)</f>
        <v>585.6</v>
      </c>
      <c r="BG758" s="213">
        <f>IF(N758="zákl. přenesená",J758,0)</f>
        <v>0</v>
      </c>
      <c r="BH758" s="213">
        <f>IF(N758="sníž. přenesená",J758,0)</f>
        <v>0</v>
      </c>
      <c r="BI758" s="213">
        <f>IF(N758="nulová",J758,0)</f>
        <v>0</v>
      </c>
      <c r="BJ758" s="25" t="s">
        <v>87</v>
      </c>
      <c r="BK758" s="213">
        <f>ROUND(I758*H758,2)</f>
        <v>585.6</v>
      </c>
      <c r="BL758" s="25" t="s">
        <v>142</v>
      </c>
      <c r="BM758" s="25" t="s">
        <v>1421</v>
      </c>
    </row>
    <row r="759" spans="2:65" s="1" customFormat="1" ht="16.5" customHeight="1">
      <c r="B759" s="42"/>
      <c r="C759" s="239" t="s">
        <v>1422</v>
      </c>
      <c r="D759" s="239" t="s">
        <v>358</v>
      </c>
      <c r="E759" s="240" t="s">
        <v>1423</v>
      </c>
      <c r="F759" s="241" t="s">
        <v>1424</v>
      </c>
      <c r="G759" s="242" t="s">
        <v>348</v>
      </c>
      <c r="H759" s="243">
        <v>9</v>
      </c>
      <c r="I759" s="244">
        <v>83.4</v>
      </c>
      <c r="J759" s="245">
        <f>ROUND(I759*H759,2)</f>
        <v>750.6</v>
      </c>
      <c r="K759" s="241" t="s">
        <v>216</v>
      </c>
      <c r="L759" s="246"/>
      <c r="M759" s="247" t="s">
        <v>24</v>
      </c>
      <c r="N759" s="248" t="s">
        <v>50</v>
      </c>
      <c r="O759" s="43"/>
      <c r="P759" s="211">
        <f>O759*H759</f>
        <v>0</v>
      </c>
      <c r="Q759" s="211">
        <v>1.23E-3</v>
      </c>
      <c r="R759" s="211">
        <f>Q759*H759</f>
        <v>1.107E-2</v>
      </c>
      <c r="S759" s="211">
        <v>0</v>
      </c>
      <c r="T759" s="212">
        <f>S759*H759</f>
        <v>0</v>
      </c>
      <c r="AR759" s="25" t="s">
        <v>397</v>
      </c>
      <c r="AT759" s="25" t="s">
        <v>358</v>
      </c>
      <c r="AU759" s="25" t="s">
        <v>87</v>
      </c>
      <c r="AY759" s="25" t="s">
        <v>210</v>
      </c>
      <c r="BE759" s="213">
        <f>IF(N759="základní",J759,0)</f>
        <v>0</v>
      </c>
      <c r="BF759" s="213">
        <f>IF(N759="snížená",J759,0)</f>
        <v>750.6</v>
      </c>
      <c r="BG759" s="213">
        <f>IF(N759="zákl. přenesená",J759,0)</f>
        <v>0</v>
      </c>
      <c r="BH759" s="213">
        <f>IF(N759="sníž. přenesená",J759,0)</f>
        <v>0</v>
      </c>
      <c r="BI759" s="213">
        <f>IF(N759="nulová",J759,0)</f>
        <v>0</v>
      </c>
      <c r="BJ759" s="25" t="s">
        <v>87</v>
      </c>
      <c r="BK759" s="213">
        <f>ROUND(I759*H759,2)</f>
        <v>750.6</v>
      </c>
      <c r="BL759" s="25" t="s">
        <v>142</v>
      </c>
      <c r="BM759" s="25" t="s">
        <v>1425</v>
      </c>
    </row>
    <row r="760" spans="2:65" s="1" customFormat="1" ht="16.5" customHeight="1">
      <c r="B760" s="42"/>
      <c r="C760" s="239" t="s">
        <v>1426</v>
      </c>
      <c r="D760" s="239" t="s">
        <v>358</v>
      </c>
      <c r="E760" s="240" t="s">
        <v>1427</v>
      </c>
      <c r="F760" s="241" t="s">
        <v>1428</v>
      </c>
      <c r="G760" s="242" t="s">
        <v>348</v>
      </c>
      <c r="H760" s="243">
        <v>1</v>
      </c>
      <c r="I760" s="244">
        <v>101</v>
      </c>
      <c r="J760" s="245">
        <f>ROUND(I760*H760,2)</f>
        <v>101</v>
      </c>
      <c r="K760" s="241" t="s">
        <v>216</v>
      </c>
      <c r="L760" s="246"/>
      <c r="M760" s="247" t="s">
        <v>24</v>
      </c>
      <c r="N760" s="248" t="s">
        <v>50</v>
      </c>
      <c r="O760" s="43"/>
      <c r="P760" s="211">
        <f>O760*H760</f>
        <v>0</v>
      </c>
      <c r="Q760" s="211">
        <v>1.39E-3</v>
      </c>
      <c r="R760" s="211">
        <f>Q760*H760</f>
        <v>1.39E-3</v>
      </c>
      <c r="S760" s="211">
        <v>0</v>
      </c>
      <c r="T760" s="212">
        <f>S760*H760</f>
        <v>0</v>
      </c>
      <c r="AR760" s="25" t="s">
        <v>397</v>
      </c>
      <c r="AT760" s="25" t="s">
        <v>358</v>
      </c>
      <c r="AU760" s="25" t="s">
        <v>87</v>
      </c>
      <c r="AY760" s="25" t="s">
        <v>210</v>
      </c>
      <c r="BE760" s="213">
        <f>IF(N760="základní",J760,0)</f>
        <v>0</v>
      </c>
      <c r="BF760" s="213">
        <f>IF(N760="snížená",J760,0)</f>
        <v>101</v>
      </c>
      <c r="BG760" s="213">
        <f>IF(N760="zákl. přenesená",J760,0)</f>
        <v>0</v>
      </c>
      <c r="BH760" s="213">
        <f>IF(N760="sníž. přenesená",J760,0)</f>
        <v>0</v>
      </c>
      <c r="BI760" s="213">
        <f>IF(N760="nulová",J760,0)</f>
        <v>0</v>
      </c>
      <c r="BJ760" s="25" t="s">
        <v>87</v>
      </c>
      <c r="BK760" s="213">
        <f>ROUND(I760*H760,2)</f>
        <v>101</v>
      </c>
      <c r="BL760" s="25" t="s">
        <v>142</v>
      </c>
      <c r="BM760" s="25" t="s">
        <v>1429</v>
      </c>
    </row>
    <row r="761" spans="2:65" s="1" customFormat="1" ht="25.5" customHeight="1">
      <c r="B761" s="42"/>
      <c r="C761" s="202" t="s">
        <v>1430</v>
      </c>
      <c r="D761" s="202" t="s">
        <v>212</v>
      </c>
      <c r="E761" s="203" t="s">
        <v>1431</v>
      </c>
      <c r="F761" s="204" t="s">
        <v>1432</v>
      </c>
      <c r="G761" s="205" t="s">
        <v>348</v>
      </c>
      <c r="H761" s="206">
        <v>13</v>
      </c>
      <c r="I761" s="207">
        <v>91.6</v>
      </c>
      <c r="J761" s="208">
        <f>ROUND(I761*H761,2)</f>
        <v>1190.8</v>
      </c>
      <c r="K761" s="204" t="s">
        <v>216</v>
      </c>
      <c r="L761" s="62"/>
      <c r="M761" s="209" t="s">
        <v>24</v>
      </c>
      <c r="N761" s="210" t="s">
        <v>50</v>
      </c>
      <c r="O761" s="43"/>
      <c r="P761" s="211">
        <f>O761*H761</f>
        <v>0</v>
      </c>
      <c r="Q761" s="211">
        <v>0</v>
      </c>
      <c r="R761" s="211">
        <f>Q761*H761</f>
        <v>0</v>
      </c>
      <c r="S761" s="211">
        <v>0</v>
      </c>
      <c r="T761" s="212">
        <f>S761*H761</f>
        <v>0</v>
      </c>
      <c r="AR761" s="25" t="s">
        <v>142</v>
      </c>
      <c r="AT761" s="25" t="s">
        <v>212</v>
      </c>
      <c r="AU761" s="25" t="s">
        <v>87</v>
      </c>
      <c r="AY761" s="25" t="s">
        <v>210</v>
      </c>
      <c r="BE761" s="213">
        <f>IF(N761="základní",J761,0)</f>
        <v>0</v>
      </c>
      <c r="BF761" s="213">
        <f>IF(N761="snížená",J761,0)</f>
        <v>1190.8</v>
      </c>
      <c r="BG761" s="213">
        <f>IF(N761="zákl. přenesená",J761,0)</f>
        <v>0</v>
      </c>
      <c r="BH761" s="213">
        <f>IF(N761="sníž. přenesená",J761,0)</f>
        <v>0</v>
      </c>
      <c r="BI761" s="213">
        <f>IF(N761="nulová",J761,0)</f>
        <v>0</v>
      </c>
      <c r="BJ761" s="25" t="s">
        <v>87</v>
      </c>
      <c r="BK761" s="213">
        <f>ROUND(I761*H761,2)</f>
        <v>1190.8</v>
      </c>
      <c r="BL761" s="25" t="s">
        <v>142</v>
      </c>
      <c r="BM761" s="25" t="s">
        <v>1433</v>
      </c>
    </row>
    <row r="762" spans="2:65" s="1" customFormat="1" ht="40.5">
      <c r="B762" s="42"/>
      <c r="C762" s="64"/>
      <c r="D762" s="214" t="s">
        <v>218</v>
      </c>
      <c r="E762" s="64"/>
      <c r="F762" s="215" t="s">
        <v>1371</v>
      </c>
      <c r="G762" s="64"/>
      <c r="H762" s="64"/>
      <c r="I762" s="173"/>
      <c r="J762" s="64"/>
      <c r="K762" s="64"/>
      <c r="L762" s="62"/>
      <c r="M762" s="216"/>
      <c r="N762" s="43"/>
      <c r="O762" s="43"/>
      <c r="P762" s="43"/>
      <c r="Q762" s="43"/>
      <c r="R762" s="43"/>
      <c r="S762" s="43"/>
      <c r="T762" s="79"/>
      <c r="AT762" s="25" t="s">
        <v>218</v>
      </c>
      <c r="AU762" s="25" t="s">
        <v>87</v>
      </c>
    </row>
    <row r="763" spans="2:65" s="12" customFormat="1">
      <c r="B763" s="217"/>
      <c r="C763" s="218"/>
      <c r="D763" s="214" t="s">
        <v>220</v>
      </c>
      <c r="E763" s="219" t="s">
        <v>24</v>
      </c>
      <c r="F763" s="220" t="s">
        <v>1434</v>
      </c>
      <c r="G763" s="218"/>
      <c r="H763" s="221">
        <v>13</v>
      </c>
      <c r="I763" s="222"/>
      <c r="J763" s="218"/>
      <c r="K763" s="218"/>
      <c r="L763" s="223"/>
      <c r="M763" s="224"/>
      <c r="N763" s="225"/>
      <c r="O763" s="225"/>
      <c r="P763" s="225"/>
      <c r="Q763" s="225"/>
      <c r="R763" s="225"/>
      <c r="S763" s="225"/>
      <c r="T763" s="226"/>
      <c r="AT763" s="227" t="s">
        <v>220</v>
      </c>
      <c r="AU763" s="227" t="s">
        <v>87</v>
      </c>
      <c r="AV763" s="12" t="s">
        <v>87</v>
      </c>
      <c r="AW763" s="12" t="s">
        <v>41</v>
      </c>
      <c r="AX763" s="12" t="s">
        <v>83</v>
      </c>
      <c r="AY763" s="227" t="s">
        <v>210</v>
      </c>
    </row>
    <row r="764" spans="2:65" s="1" customFormat="1" ht="16.5" customHeight="1">
      <c r="B764" s="42"/>
      <c r="C764" s="239" t="s">
        <v>1435</v>
      </c>
      <c r="D764" s="239" t="s">
        <v>358</v>
      </c>
      <c r="E764" s="240" t="s">
        <v>1436</v>
      </c>
      <c r="F764" s="241" t="s">
        <v>1437</v>
      </c>
      <c r="G764" s="242" t="s">
        <v>348</v>
      </c>
      <c r="H764" s="243">
        <v>5</v>
      </c>
      <c r="I764" s="244">
        <v>132</v>
      </c>
      <c r="J764" s="245">
        <f>ROUND(I764*H764,2)</f>
        <v>660</v>
      </c>
      <c r="K764" s="241" t="s">
        <v>216</v>
      </c>
      <c r="L764" s="246"/>
      <c r="M764" s="247" t="s">
        <v>24</v>
      </c>
      <c r="N764" s="248" t="s">
        <v>50</v>
      </c>
      <c r="O764" s="43"/>
      <c r="P764" s="211">
        <f>O764*H764</f>
        <v>0</v>
      </c>
      <c r="Q764" s="211">
        <v>1.8500000000000001E-3</v>
      </c>
      <c r="R764" s="211">
        <f>Q764*H764</f>
        <v>9.2500000000000013E-3</v>
      </c>
      <c r="S764" s="211">
        <v>0</v>
      </c>
      <c r="T764" s="212">
        <f>S764*H764</f>
        <v>0</v>
      </c>
      <c r="AR764" s="25" t="s">
        <v>397</v>
      </c>
      <c r="AT764" s="25" t="s">
        <v>358</v>
      </c>
      <c r="AU764" s="25" t="s">
        <v>87</v>
      </c>
      <c r="AY764" s="25" t="s">
        <v>210</v>
      </c>
      <c r="BE764" s="213">
        <f>IF(N764="základní",J764,0)</f>
        <v>0</v>
      </c>
      <c r="BF764" s="213">
        <f>IF(N764="snížená",J764,0)</f>
        <v>660</v>
      </c>
      <c r="BG764" s="213">
        <f>IF(N764="zákl. přenesená",J764,0)</f>
        <v>0</v>
      </c>
      <c r="BH764" s="213">
        <f>IF(N764="sníž. přenesená",J764,0)</f>
        <v>0</v>
      </c>
      <c r="BI764" s="213">
        <f>IF(N764="nulová",J764,0)</f>
        <v>0</v>
      </c>
      <c r="BJ764" s="25" t="s">
        <v>87</v>
      </c>
      <c r="BK764" s="213">
        <f>ROUND(I764*H764,2)</f>
        <v>660</v>
      </c>
      <c r="BL764" s="25" t="s">
        <v>142</v>
      </c>
      <c r="BM764" s="25" t="s">
        <v>1438</v>
      </c>
    </row>
    <row r="765" spans="2:65" s="12" customFormat="1">
      <c r="B765" s="217"/>
      <c r="C765" s="218"/>
      <c r="D765" s="214" t="s">
        <v>220</v>
      </c>
      <c r="E765" s="219" t="s">
        <v>24</v>
      </c>
      <c r="F765" s="220" t="s">
        <v>1382</v>
      </c>
      <c r="G765" s="218"/>
      <c r="H765" s="221">
        <v>5</v>
      </c>
      <c r="I765" s="222"/>
      <c r="J765" s="218"/>
      <c r="K765" s="218"/>
      <c r="L765" s="223"/>
      <c r="M765" s="224"/>
      <c r="N765" s="225"/>
      <c r="O765" s="225"/>
      <c r="P765" s="225"/>
      <c r="Q765" s="225"/>
      <c r="R765" s="225"/>
      <c r="S765" s="225"/>
      <c r="T765" s="226"/>
      <c r="AT765" s="227" t="s">
        <v>220</v>
      </c>
      <c r="AU765" s="227" t="s">
        <v>87</v>
      </c>
      <c r="AV765" s="12" t="s">
        <v>87</v>
      </c>
      <c r="AW765" s="12" t="s">
        <v>41</v>
      </c>
      <c r="AX765" s="12" t="s">
        <v>83</v>
      </c>
      <c r="AY765" s="227" t="s">
        <v>210</v>
      </c>
    </row>
    <row r="766" spans="2:65" s="1" customFormat="1" ht="16.5" customHeight="1">
      <c r="B766" s="42"/>
      <c r="C766" s="239" t="s">
        <v>1439</v>
      </c>
      <c r="D766" s="239" t="s">
        <v>358</v>
      </c>
      <c r="E766" s="240" t="s">
        <v>1440</v>
      </c>
      <c r="F766" s="241" t="s">
        <v>1441</v>
      </c>
      <c r="G766" s="242" t="s">
        <v>348</v>
      </c>
      <c r="H766" s="243">
        <v>1</v>
      </c>
      <c r="I766" s="244">
        <v>123</v>
      </c>
      <c r="J766" s="245">
        <f>ROUND(I766*H766,2)</f>
        <v>123</v>
      </c>
      <c r="K766" s="241" t="s">
        <v>216</v>
      </c>
      <c r="L766" s="246"/>
      <c r="M766" s="247" t="s">
        <v>24</v>
      </c>
      <c r="N766" s="248" t="s">
        <v>50</v>
      </c>
      <c r="O766" s="43"/>
      <c r="P766" s="211">
        <f>O766*H766</f>
        <v>0</v>
      </c>
      <c r="Q766" s="211">
        <v>1.6199999999999999E-3</v>
      </c>
      <c r="R766" s="211">
        <f>Q766*H766</f>
        <v>1.6199999999999999E-3</v>
      </c>
      <c r="S766" s="211">
        <v>0</v>
      </c>
      <c r="T766" s="212">
        <f>S766*H766</f>
        <v>0</v>
      </c>
      <c r="AR766" s="25" t="s">
        <v>397</v>
      </c>
      <c r="AT766" s="25" t="s">
        <v>358</v>
      </c>
      <c r="AU766" s="25" t="s">
        <v>87</v>
      </c>
      <c r="AY766" s="25" t="s">
        <v>210</v>
      </c>
      <c r="BE766" s="213">
        <f>IF(N766="základní",J766,0)</f>
        <v>0</v>
      </c>
      <c r="BF766" s="213">
        <f>IF(N766="snížená",J766,0)</f>
        <v>123</v>
      </c>
      <c r="BG766" s="213">
        <f>IF(N766="zákl. přenesená",J766,0)</f>
        <v>0</v>
      </c>
      <c r="BH766" s="213">
        <f>IF(N766="sníž. přenesená",J766,0)</f>
        <v>0</v>
      </c>
      <c r="BI766" s="213">
        <f>IF(N766="nulová",J766,0)</f>
        <v>0</v>
      </c>
      <c r="BJ766" s="25" t="s">
        <v>87</v>
      </c>
      <c r="BK766" s="213">
        <f>ROUND(I766*H766,2)</f>
        <v>123</v>
      </c>
      <c r="BL766" s="25" t="s">
        <v>142</v>
      </c>
      <c r="BM766" s="25" t="s">
        <v>1442</v>
      </c>
    </row>
    <row r="767" spans="2:65" s="1" customFormat="1" ht="16.5" customHeight="1">
      <c r="B767" s="42"/>
      <c r="C767" s="239" t="s">
        <v>1443</v>
      </c>
      <c r="D767" s="239" t="s">
        <v>358</v>
      </c>
      <c r="E767" s="240" t="s">
        <v>1444</v>
      </c>
      <c r="F767" s="241" t="s">
        <v>1445</v>
      </c>
      <c r="G767" s="242" t="s">
        <v>348</v>
      </c>
      <c r="H767" s="243">
        <v>7</v>
      </c>
      <c r="I767" s="244">
        <v>151</v>
      </c>
      <c r="J767" s="245">
        <f>ROUND(I767*H767,2)</f>
        <v>1057</v>
      </c>
      <c r="K767" s="241" t="s">
        <v>216</v>
      </c>
      <c r="L767" s="246"/>
      <c r="M767" s="247" t="s">
        <v>24</v>
      </c>
      <c r="N767" s="248" t="s">
        <v>50</v>
      </c>
      <c r="O767" s="43"/>
      <c r="P767" s="211">
        <f>O767*H767</f>
        <v>0</v>
      </c>
      <c r="Q767" s="211">
        <v>2.0799999999999998E-3</v>
      </c>
      <c r="R767" s="211">
        <f>Q767*H767</f>
        <v>1.4559999999999998E-2</v>
      </c>
      <c r="S767" s="211">
        <v>0</v>
      </c>
      <c r="T767" s="212">
        <f>S767*H767</f>
        <v>0</v>
      </c>
      <c r="AR767" s="25" t="s">
        <v>397</v>
      </c>
      <c r="AT767" s="25" t="s">
        <v>358</v>
      </c>
      <c r="AU767" s="25" t="s">
        <v>87</v>
      </c>
      <c r="AY767" s="25" t="s">
        <v>210</v>
      </c>
      <c r="BE767" s="213">
        <f>IF(N767="základní",J767,0)</f>
        <v>0</v>
      </c>
      <c r="BF767" s="213">
        <f>IF(N767="snížená",J767,0)</f>
        <v>1057</v>
      </c>
      <c r="BG767" s="213">
        <f>IF(N767="zákl. přenesená",J767,0)</f>
        <v>0</v>
      </c>
      <c r="BH767" s="213">
        <f>IF(N767="sníž. přenesená",J767,0)</f>
        <v>0</v>
      </c>
      <c r="BI767" s="213">
        <f>IF(N767="nulová",J767,0)</f>
        <v>0</v>
      </c>
      <c r="BJ767" s="25" t="s">
        <v>87</v>
      </c>
      <c r="BK767" s="213">
        <f>ROUND(I767*H767,2)</f>
        <v>1057</v>
      </c>
      <c r="BL767" s="25" t="s">
        <v>142</v>
      </c>
      <c r="BM767" s="25" t="s">
        <v>1446</v>
      </c>
    </row>
    <row r="768" spans="2:65" s="12" customFormat="1">
      <c r="B768" s="217"/>
      <c r="C768" s="218"/>
      <c r="D768" s="214" t="s">
        <v>220</v>
      </c>
      <c r="E768" s="219" t="s">
        <v>24</v>
      </c>
      <c r="F768" s="220" t="s">
        <v>1447</v>
      </c>
      <c r="G768" s="218"/>
      <c r="H768" s="221">
        <v>7</v>
      </c>
      <c r="I768" s="222"/>
      <c r="J768" s="218"/>
      <c r="K768" s="218"/>
      <c r="L768" s="223"/>
      <c r="M768" s="224"/>
      <c r="N768" s="225"/>
      <c r="O768" s="225"/>
      <c r="P768" s="225"/>
      <c r="Q768" s="225"/>
      <c r="R768" s="225"/>
      <c r="S768" s="225"/>
      <c r="T768" s="226"/>
      <c r="AT768" s="227" t="s">
        <v>220</v>
      </c>
      <c r="AU768" s="227" t="s">
        <v>87</v>
      </c>
      <c r="AV768" s="12" t="s">
        <v>87</v>
      </c>
      <c r="AW768" s="12" t="s">
        <v>41</v>
      </c>
      <c r="AX768" s="12" t="s">
        <v>83</v>
      </c>
      <c r="AY768" s="227" t="s">
        <v>210</v>
      </c>
    </row>
    <row r="769" spans="2:65" s="1" customFormat="1" ht="16.5" customHeight="1">
      <c r="B769" s="42"/>
      <c r="C769" s="202" t="s">
        <v>1448</v>
      </c>
      <c r="D769" s="202" t="s">
        <v>212</v>
      </c>
      <c r="E769" s="203" t="s">
        <v>1449</v>
      </c>
      <c r="F769" s="204" t="s">
        <v>1450</v>
      </c>
      <c r="G769" s="205" t="s">
        <v>1087</v>
      </c>
      <c r="H769" s="206">
        <v>8</v>
      </c>
      <c r="I769" s="207">
        <v>36000</v>
      </c>
      <c r="J769" s="208">
        <f>ROUND(I769*H769,2)</f>
        <v>288000</v>
      </c>
      <c r="K769" s="204" t="s">
        <v>24</v>
      </c>
      <c r="L769" s="62"/>
      <c r="M769" s="209" t="s">
        <v>24</v>
      </c>
      <c r="N769" s="210" t="s">
        <v>50</v>
      </c>
      <c r="O769" s="43"/>
      <c r="P769" s="211">
        <f>O769*H769</f>
        <v>0</v>
      </c>
      <c r="Q769" s="211">
        <v>0</v>
      </c>
      <c r="R769" s="211">
        <f>Q769*H769</f>
        <v>0</v>
      </c>
      <c r="S769" s="211">
        <v>0</v>
      </c>
      <c r="T769" s="212">
        <f>S769*H769</f>
        <v>0</v>
      </c>
      <c r="AR769" s="25" t="s">
        <v>142</v>
      </c>
      <c r="AT769" s="25" t="s">
        <v>212</v>
      </c>
      <c r="AU769" s="25" t="s">
        <v>87</v>
      </c>
      <c r="AY769" s="25" t="s">
        <v>210</v>
      </c>
      <c r="BE769" s="213">
        <f>IF(N769="základní",J769,0)</f>
        <v>0</v>
      </c>
      <c r="BF769" s="213">
        <f>IF(N769="snížená",J769,0)</f>
        <v>288000</v>
      </c>
      <c r="BG769" s="213">
        <f>IF(N769="zákl. přenesená",J769,0)</f>
        <v>0</v>
      </c>
      <c r="BH769" s="213">
        <f>IF(N769="sníž. přenesená",J769,0)</f>
        <v>0</v>
      </c>
      <c r="BI769" s="213">
        <f>IF(N769="nulová",J769,0)</f>
        <v>0</v>
      </c>
      <c r="BJ769" s="25" t="s">
        <v>87</v>
      </c>
      <c r="BK769" s="213">
        <f>ROUND(I769*H769,2)</f>
        <v>288000</v>
      </c>
      <c r="BL769" s="25" t="s">
        <v>142</v>
      </c>
      <c r="BM769" s="25" t="s">
        <v>1451</v>
      </c>
    </row>
    <row r="770" spans="2:65" s="1" customFormat="1" ht="38.25" customHeight="1">
      <c r="B770" s="42"/>
      <c r="C770" s="202" t="s">
        <v>1452</v>
      </c>
      <c r="D770" s="202" t="s">
        <v>212</v>
      </c>
      <c r="E770" s="203" t="s">
        <v>1453</v>
      </c>
      <c r="F770" s="204" t="s">
        <v>1454</v>
      </c>
      <c r="G770" s="205" t="s">
        <v>981</v>
      </c>
      <c r="H770" s="270">
        <f>SUM(J704:J769)/100</f>
        <v>10689.274799999999</v>
      </c>
      <c r="I770" s="207">
        <v>1.08</v>
      </c>
      <c r="J770" s="208">
        <f>ROUND(I770*H770,2)</f>
        <v>11544.42</v>
      </c>
      <c r="K770" s="204" t="s">
        <v>216</v>
      </c>
      <c r="L770" s="62"/>
      <c r="M770" s="209" t="s">
        <v>24</v>
      </c>
      <c r="N770" s="210" t="s">
        <v>50</v>
      </c>
      <c r="O770" s="43"/>
      <c r="P770" s="211">
        <f>O770*H770</f>
        <v>0</v>
      </c>
      <c r="Q770" s="211">
        <v>0</v>
      </c>
      <c r="R770" s="211">
        <f>Q770*H770</f>
        <v>0</v>
      </c>
      <c r="S770" s="211">
        <v>0</v>
      </c>
      <c r="T770" s="212">
        <f>S770*H770</f>
        <v>0</v>
      </c>
      <c r="AR770" s="25" t="s">
        <v>142</v>
      </c>
      <c r="AT770" s="25" t="s">
        <v>212</v>
      </c>
      <c r="AU770" s="25" t="s">
        <v>87</v>
      </c>
      <c r="AY770" s="25" t="s">
        <v>210</v>
      </c>
      <c r="BE770" s="213">
        <f>IF(N770="základní",J770,0)</f>
        <v>0</v>
      </c>
      <c r="BF770" s="213">
        <f>IF(N770="snížená",J770,0)</f>
        <v>11544.42</v>
      </c>
      <c r="BG770" s="213">
        <f>IF(N770="zákl. přenesená",J770,0)</f>
        <v>0</v>
      </c>
      <c r="BH770" s="213">
        <f>IF(N770="sníž. přenesená",J770,0)</f>
        <v>0</v>
      </c>
      <c r="BI770" s="213">
        <f>IF(N770="nulová",J770,0)</f>
        <v>0</v>
      </c>
      <c r="BJ770" s="25" t="s">
        <v>87</v>
      </c>
      <c r="BK770" s="213">
        <f>ROUND(I770*H770,2)</f>
        <v>11544.42</v>
      </c>
      <c r="BL770" s="25" t="s">
        <v>142</v>
      </c>
      <c r="BM770" s="25" t="s">
        <v>1455</v>
      </c>
    </row>
    <row r="771" spans="2:65" s="1" customFormat="1" ht="121.5">
      <c r="B771" s="42"/>
      <c r="C771" s="64"/>
      <c r="D771" s="214" t="s">
        <v>218</v>
      </c>
      <c r="E771" s="64"/>
      <c r="F771" s="215" t="s">
        <v>1456</v>
      </c>
      <c r="G771" s="64"/>
      <c r="H771" s="64"/>
      <c r="I771" s="173"/>
      <c r="J771" s="64"/>
      <c r="K771" s="64"/>
      <c r="L771" s="62"/>
      <c r="M771" s="216"/>
      <c r="N771" s="43"/>
      <c r="O771" s="43"/>
      <c r="P771" s="43"/>
      <c r="Q771" s="43"/>
      <c r="R771" s="43"/>
      <c r="S771" s="43"/>
      <c r="T771" s="79"/>
      <c r="AT771" s="25" t="s">
        <v>218</v>
      </c>
      <c r="AU771" s="25" t="s">
        <v>87</v>
      </c>
    </row>
    <row r="772" spans="2:65" s="11" customFormat="1" ht="29.85" customHeight="1">
      <c r="B772" s="186"/>
      <c r="C772" s="187"/>
      <c r="D772" s="188" t="s">
        <v>77</v>
      </c>
      <c r="E772" s="200" t="s">
        <v>1457</v>
      </c>
      <c r="F772" s="200" t="s">
        <v>1458</v>
      </c>
      <c r="G772" s="187"/>
      <c r="H772" s="187"/>
      <c r="I772" s="190"/>
      <c r="J772" s="201">
        <f>BK772</f>
        <v>39478.230000000003</v>
      </c>
      <c r="K772" s="187"/>
      <c r="L772" s="192"/>
      <c r="M772" s="193"/>
      <c r="N772" s="194"/>
      <c r="O772" s="194"/>
      <c r="P772" s="195">
        <f>SUM(P773:P778)</f>
        <v>0</v>
      </c>
      <c r="Q772" s="194"/>
      <c r="R772" s="195">
        <f>SUM(R773:R778)</f>
        <v>0</v>
      </c>
      <c r="S772" s="194"/>
      <c r="T772" s="196">
        <f>SUM(T773:T778)</f>
        <v>0</v>
      </c>
      <c r="AR772" s="197" t="s">
        <v>87</v>
      </c>
      <c r="AT772" s="198" t="s">
        <v>77</v>
      </c>
      <c r="AU772" s="198" t="s">
        <v>83</v>
      </c>
      <c r="AY772" s="197" t="s">
        <v>210</v>
      </c>
      <c r="BK772" s="199">
        <f>SUM(BK773:BK778)</f>
        <v>39478.230000000003</v>
      </c>
    </row>
    <row r="773" spans="2:65" s="1" customFormat="1" ht="16.5" customHeight="1">
      <c r="B773" s="42"/>
      <c r="C773" s="202" t="s">
        <v>1459</v>
      </c>
      <c r="D773" s="202" t="s">
        <v>212</v>
      </c>
      <c r="E773" s="203" t="s">
        <v>1460</v>
      </c>
      <c r="F773" s="204" t="s">
        <v>1461</v>
      </c>
      <c r="G773" s="205" t="s">
        <v>1087</v>
      </c>
      <c r="H773" s="206">
        <v>1</v>
      </c>
      <c r="I773" s="207">
        <v>15000</v>
      </c>
      <c r="J773" s="208">
        <f>ROUND(I773*H773,2)</f>
        <v>15000</v>
      </c>
      <c r="K773" s="204" t="s">
        <v>24</v>
      </c>
      <c r="L773" s="62"/>
      <c r="M773" s="209" t="s">
        <v>24</v>
      </c>
      <c r="N773" s="210" t="s">
        <v>50</v>
      </c>
      <c r="O773" s="43"/>
      <c r="P773" s="211">
        <f>O773*H773</f>
        <v>0</v>
      </c>
      <c r="Q773" s="211">
        <v>0</v>
      </c>
      <c r="R773" s="211">
        <f>Q773*H773</f>
        <v>0</v>
      </c>
      <c r="S773" s="211">
        <v>0</v>
      </c>
      <c r="T773" s="212">
        <f>S773*H773</f>
        <v>0</v>
      </c>
      <c r="AR773" s="25" t="s">
        <v>142</v>
      </c>
      <c r="AT773" s="25" t="s">
        <v>212</v>
      </c>
      <c r="AU773" s="25" t="s">
        <v>87</v>
      </c>
      <c r="AY773" s="25" t="s">
        <v>210</v>
      </c>
      <c r="BE773" s="213">
        <f>IF(N773="základní",J773,0)</f>
        <v>0</v>
      </c>
      <c r="BF773" s="213">
        <f>IF(N773="snížená",J773,0)</f>
        <v>15000</v>
      </c>
      <c r="BG773" s="213">
        <f>IF(N773="zákl. přenesená",J773,0)</f>
        <v>0</v>
      </c>
      <c r="BH773" s="213">
        <f>IF(N773="sníž. přenesená",J773,0)</f>
        <v>0</v>
      </c>
      <c r="BI773" s="213">
        <f>IF(N773="nulová",J773,0)</f>
        <v>0</v>
      </c>
      <c r="BJ773" s="25" t="s">
        <v>87</v>
      </c>
      <c r="BK773" s="213">
        <f>ROUND(I773*H773,2)</f>
        <v>15000</v>
      </c>
      <c r="BL773" s="25" t="s">
        <v>142</v>
      </c>
      <c r="BM773" s="25" t="s">
        <v>1462</v>
      </c>
    </row>
    <row r="774" spans="2:65" s="1" customFormat="1" ht="16.5" customHeight="1">
      <c r="B774" s="42"/>
      <c r="C774" s="202" t="s">
        <v>1463</v>
      </c>
      <c r="D774" s="202" t="s">
        <v>212</v>
      </c>
      <c r="E774" s="203" t="s">
        <v>1464</v>
      </c>
      <c r="F774" s="204" t="s">
        <v>1465</v>
      </c>
      <c r="G774" s="205" t="s">
        <v>1087</v>
      </c>
      <c r="H774" s="206">
        <v>2</v>
      </c>
      <c r="I774" s="207">
        <v>8800</v>
      </c>
      <c r="J774" s="208">
        <f>ROUND(I774*H774,2)</f>
        <v>17600</v>
      </c>
      <c r="K774" s="204" t="s">
        <v>24</v>
      </c>
      <c r="L774" s="62"/>
      <c r="M774" s="209" t="s">
        <v>24</v>
      </c>
      <c r="N774" s="210" t="s">
        <v>50</v>
      </c>
      <c r="O774" s="43"/>
      <c r="P774" s="211">
        <f>O774*H774</f>
        <v>0</v>
      </c>
      <c r="Q774" s="211">
        <v>0</v>
      </c>
      <c r="R774" s="211">
        <f>Q774*H774</f>
        <v>0</v>
      </c>
      <c r="S774" s="211">
        <v>0</v>
      </c>
      <c r="T774" s="212">
        <f>S774*H774</f>
        <v>0</v>
      </c>
      <c r="AR774" s="25" t="s">
        <v>142</v>
      </c>
      <c r="AT774" s="25" t="s">
        <v>212</v>
      </c>
      <c r="AU774" s="25" t="s">
        <v>87</v>
      </c>
      <c r="AY774" s="25" t="s">
        <v>210</v>
      </c>
      <c r="BE774" s="213">
        <f>IF(N774="základní",J774,0)</f>
        <v>0</v>
      </c>
      <c r="BF774" s="213">
        <f>IF(N774="snížená",J774,0)</f>
        <v>17600</v>
      </c>
      <c r="BG774" s="213">
        <f>IF(N774="zákl. přenesená",J774,0)</f>
        <v>0</v>
      </c>
      <c r="BH774" s="213">
        <f>IF(N774="sníž. přenesená",J774,0)</f>
        <v>0</v>
      </c>
      <c r="BI774" s="213">
        <f>IF(N774="nulová",J774,0)</f>
        <v>0</v>
      </c>
      <c r="BJ774" s="25" t="s">
        <v>87</v>
      </c>
      <c r="BK774" s="213">
        <f>ROUND(I774*H774,2)</f>
        <v>17600</v>
      </c>
      <c r="BL774" s="25" t="s">
        <v>142</v>
      </c>
      <c r="BM774" s="25" t="s">
        <v>1466</v>
      </c>
    </row>
    <row r="775" spans="2:65" s="12" customFormat="1">
      <c r="B775" s="217"/>
      <c r="C775" s="218"/>
      <c r="D775" s="214" t="s">
        <v>220</v>
      </c>
      <c r="E775" s="219" t="s">
        <v>24</v>
      </c>
      <c r="F775" s="220" t="s">
        <v>1467</v>
      </c>
      <c r="G775" s="218"/>
      <c r="H775" s="221">
        <v>2</v>
      </c>
      <c r="I775" s="222"/>
      <c r="J775" s="218"/>
      <c r="K775" s="218"/>
      <c r="L775" s="223"/>
      <c r="M775" s="224"/>
      <c r="N775" s="225"/>
      <c r="O775" s="225"/>
      <c r="P775" s="225"/>
      <c r="Q775" s="225"/>
      <c r="R775" s="225"/>
      <c r="S775" s="225"/>
      <c r="T775" s="226"/>
      <c r="AT775" s="227" t="s">
        <v>220</v>
      </c>
      <c r="AU775" s="227" t="s">
        <v>87</v>
      </c>
      <c r="AV775" s="12" t="s">
        <v>87</v>
      </c>
      <c r="AW775" s="12" t="s">
        <v>41</v>
      </c>
      <c r="AX775" s="12" t="s">
        <v>83</v>
      </c>
      <c r="AY775" s="227" t="s">
        <v>210</v>
      </c>
    </row>
    <row r="776" spans="2:65" s="1" customFormat="1" ht="16.5" customHeight="1">
      <c r="B776" s="42"/>
      <c r="C776" s="202" t="s">
        <v>1468</v>
      </c>
      <c r="D776" s="202" t="s">
        <v>212</v>
      </c>
      <c r="E776" s="203" t="s">
        <v>1469</v>
      </c>
      <c r="F776" s="204" t="s">
        <v>1470</v>
      </c>
      <c r="G776" s="205" t="s">
        <v>348</v>
      </c>
      <c r="H776" s="206">
        <v>1</v>
      </c>
      <c r="I776" s="207">
        <v>6184</v>
      </c>
      <c r="J776" s="208">
        <f>ROUND(I776*H776,2)</f>
        <v>6184</v>
      </c>
      <c r="K776" s="204" t="s">
        <v>24</v>
      </c>
      <c r="L776" s="62"/>
      <c r="M776" s="209" t="s">
        <v>24</v>
      </c>
      <c r="N776" s="210" t="s">
        <v>50</v>
      </c>
      <c r="O776" s="43"/>
      <c r="P776" s="211">
        <f>O776*H776</f>
        <v>0</v>
      </c>
      <c r="Q776" s="211">
        <v>0</v>
      </c>
      <c r="R776" s="211">
        <f>Q776*H776</f>
        <v>0</v>
      </c>
      <c r="S776" s="211">
        <v>0</v>
      </c>
      <c r="T776" s="212">
        <f>S776*H776</f>
        <v>0</v>
      </c>
      <c r="AR776" s="25" t="s">
        <v>142</v>
      </c>
      <c r="AT776" s="25" t="s">
        <v>212</v>
      </c>
      <c r="AU776" s="25" t="s">
        <v>87</v>
      </c>
      <c r="AY776" s="25" t="s">
        <v>210</v>
      </c>
      <c r="BE776" s="213">
        <f>IF(N776="základní",J776,0)</f>
        <v>0</v>
      </c>
      <c r="BF776" s="213">
        <f>IF(N776="snížená",J776,0)</f>
        <v>6184</v>
      </c>
      <c r="BG776" s="213">
        <f>IF(N776="zákl. přenesená",J776,0)</f>
        <v>0</v>
      </c>
      <c r="BH776" s="213">
        <f>IF(N776="sníž. přenesená",J776,0)</f>
        <v>0</v>
      </c>
      <c r="BI776" s="213">
        <f>IF(N776="nulová",J776,0)</f>
        <v>0</v>
      </c>
      <c r="BJ776" s="25" t="s">
        <v>87</v>
      </c>
      <c r="BK776" s="213">
        <f>ROUND(I776*H776,2)</f>
        <v>6184</v>
      </c>
      <c r="BL776" s="25" t="s">
        <v>142</v>
      </c>
      <c r="BM776" s="25" t="s">
        <v>1471</v>
      </c>
    </row>
    <row r="777" spans="2:65" s="1" customFormat="1" ht="38.25" customHeight="1">
      <c r="B777" s="42"/>
      <c r="C777" s="202" t="s">
        <v>1472</v>
      </c>
      <c r="D777" s="202" t="s">
        <v>212</v>
      </c>
      <c r="E777" s="203" t="s">
        <v>1473</v>
      </c>
      <c r="F777" s="204" t="s">
        <v>1474</v>
      </c>
      <c r="G777" s="205" t="s">
        <v>981</v>
      </c>
      <c r="H777" s="270">
        <f>SUM(J773:J776)/100</f>
        <v>387.84</v>
      </c>
      <c r="I777" s="207">
        <v>1.79</v>
      </c>
      <c r="J777" s="208">
        <f>ROUND(I777*H777,2)</f>
        <v>694.23</v>
      </c>
      <c r="K777" s="204" t="s">
        <v>216</v>
      </c>
      <c r="L777" s="62"/>
      <c r="M777" s="209" t="s">
        <v>24</v>
      </c>
      <c r="N777" s="210" t="s">
        <v>50</v>
      </c>
      <c r="O777" s="43"/>
      <c r="P777" s="211">
        <f>O777*H777</f>
        <v>0</v>
      </c>
      <c r="Q777" s="211">
        <v>0</v>
      </c>
      <c r="R777" s="211">
        <f>Q777*H777</f>
        <v>0</v>
      </c>
      <c r="S777" s="211">
        <v>0</v>
      </c>
      <c r="T777" s="212">
        <f>S777*H777</f>
        <v>0</v>
      </c>
      <c r="AR777" s="25" t="s">
        <v>142</v>
      </c>
      <c r="AT777" s="25" t="s">
        <v>212</v>
      </c>
      <c r="AU777" s="25" t="s">
        <v>87</v>
      </c>
      <c r="AY777" s="25" t="s">
        <v>210</v>
      </c>
      <c r="BE777" s="213">
        <f>IF(N777="základní",J777,0)</f>
        <v>0</v>
      </c>
      <c r="BF777" s="213">
        <f>IF(N777="snížená",J777,0)</f>
        <v>694.23</v>
      </c>
      <c r="BG777" s="213">
        <f>IF(N777="zákl. přenesená",J777,0)</f>
        <v>0</v>
      </c>
      <c r="BH777" s="213">
        <f>IF(N777="sníž. přenesená",J777,0)</f>
        <v>0</v>
      </c>
      <c r="BI777" s="213">
        <f>IF(N777="nulová",J777,0)</f>
        <v>0</v>
      </c>
      <c r="BJ777" s="25" t="s">
        <v>87</v>
      </c>
      <c r="BK777" s="213">
        <f>ROUND(I777*H777,2)</f>
        <v>694.23</v>
      </c>
      <c r="BL777" s="25" t="s">
        <v>142</v>
      </c>
      <c r="BM777" s="25" t="s">
        <v>1475</v>
      </c>
    </row>
    <row r="778" spans="2:65" s="1" customFormat="1" ht="121.5">
      <c r="B778" s="42"/>
      <c r="C778" s="64"/>
      <c r="D778" s="214" t="s">
        <v>218</v>
      </c>
      <c r="E778" s="64"/>
      <c r="F778" s="215" t="s">
        <v>1476</v>
      </c>
      <c r="G778" s="64"/>
      <c r="H778" s="64"/>
      <c r="I778" s="173"/>
      <c r="J778" s="64"/>
      <c r="K778" s="64"/>
      <c r="L778" s="62"/>
      <c r="M778" s="216"/>
      <c r="N778" s="43"/>
      <c r="O778" s="43"/>
      <c r="P778" s="43"/>
      <c r="Q778" s="43"/>
      <c r="R778" s="43"/>
      <c r="S778" s="43"/>
      <c r="T778" s="79"/>
      <c r="AT778" s="25" t="s">
        <v>218</v>
      </c>
      <c r="AU778" s="25" t="s">
        <v>87</v>
      </c>
    </row>
    <row r="779" spans="2:65" s="11" customFormat="1" ht="29.85" customHeight="1">
      <c r="B779" s="186"/>
      <c r="C779" s="187"/>
      <c r="D779" s="188" t="s">
        <v>77</v>
      </c>
      <c r="E779" s="200" t="s">
        <v>1477</v>
      </c>
      <c r="F779" s="200" t="s">
        <v>1478</v>
      </c>
      <c r="G779" s="187"/>
      <c r="H779" s="187"/>
      <c r="I779" s="190"/>
      <c r="J779" s="201">
        <f>BK779</f>
        <v>263472.03000000003</v>
      </c>
      <c r="K779" s="187"/>
      <c r="L779" s="192"/>
      <c r="M779" s="193"/>
      <c r="N779" s="194"/>
      <c r="O779" s="194"/>
      <c r="P779" s="195">
        <f>SUM(P780:P830)</f>
        <v>0</v>
      </c>
      <c r="Q779" s="194"/>
      <c r="R779" s="195">
        <f>SUM(R780:R830)</f>
        <v>2.6126681500000002</v>
      </c>
      <c r="S779" s="194"/>
      <c r="T779" s="196">
        <f>SUM(T780:T830)</f>
        <v>0</v>
      </c>
      <c r="AR779" s="197" t="s">
        <v>87</v>
      </c>
      <c r="AT779" s="198" t="s">
        <v>77</v>
      </c>
      <c r="AU779" s="198" t="s">
        <v>83</v>
      </c>
      <c r="AY779" s="197" t="s">
        <v>210</v>
      </c>
      <c r="BK779" s="199">
        <f>SUM(BK780:BK830)</f>
        <v>263472.03000000003</v>
      </c>
    </row>
    <row r="780" spans="2:65" s="1" customFormat="1" ht="25.5" customHeight="1">
      <c r="B780" s="42"/>
      <c r="C780" s="202" t="s">
        <v>1479</v>
      </c>
      <c r="D780" s="202" t="s">
        <v>212</v>
      </c>
      <c r="E780" s="203" t="s">
        <v>1480</v>
      </c>
      <c r="F780" s="204" t="s">
        <v>1481</v>
      </c>
      <c r="G780" s="205" t="s">
        <v>295</v>
      </c>
      <c r="H780" s="206">
        <v>31.19</v>
      </c>
      <c r="I780" s="207">
        <v>124</v>
      </c>
      <c r="J780" s="208">
        <f>ROUND(I780*H780,2)</f>
        <v>3867.56</v>
      </c>
      <c r="K780" s="204" t="s">
        <v>216</v>
      </c>
      <c r="L780" s="62"/>
      <c r="M780" s="209" t="s">
        <v>24</v>
      </c>
      <c r="N780" s="210" t="s">
        <v>50</v>
      </c>
      <c r="O780" s="43"/>
      <c r="P780" s="211">
        <f>O780*H780</f>
        <v>0</v>
      </c>
      <c r="Q780" s="211">
        <v>6.2E-4</v>
      </c>
      <c r="R780" s="211">
        <f>Q780*H780</f>
        <v>1.9337800000000002E-2</v>
      </c>
      <c r="S780" s="211">
        <v>0</v>
      </c>
      <c r="T780" s="212">
        <f>S780*H780</f>
        <v>0</v>
      </c>
      <c r="AR780" s="25" t="s">
        <v>142</v>
      </c>
      <c r="AT780" s="25" t="s">
        <v>212</v>
      </c>
      <c r="AU780" s="25" t="s">
        <v>87</v>
      </c>
      <c r="AY780" s="25" t="s">
        <v>210</v>
      </c>
      <c r="BE780" s="213">
        <f>IF(N780="základní",J780,0)</f>
        <v>0</v>
      </c>
      <c r="BF780" s="213">
        <f>IF(N780="snížená",J780,0)</f>
        <v>3867.56</v>
      </c>
      <c r="BG780" s="213">
        <f>IF(N780="zákl. přenesená",J780,0)</f>
        <v>0</v>
      </c>
      <c r="BH780" s="213">
        <f>IF(N780="sníž. přenesená",J780,0)</f>
        <v>0</v>
      </c>
      <c r="BI780" s="213">
        <f>IF(N780="nulová",J780,0)</f>
        <v>0</v>
      </c>
      <c r="BJ780" s="25" t="s">
        <v>87</v>
      </c>
      <c r="BK780" s="213">
        <f>ROUND(I780*H780,2)</f>
        <v>3867.56</v>
      </c>
      <c r="BL780" s="25" t="s">
        <v>142</v>
      </c>
      <c r="BM780" s="25" t="s">
        <v>1482</v>
      </c>
    </row>
    <row r="781" spans="2:65" s="12" customFormat="1" ht="27">
      <c r="B781" s="217"/>
      <c r="C781" s="218"/>
      <c r="D781" s="214" t="s">
        <v>220</v>
      </c>
      <c r="E781" s="219" t="s">
        <v>24</v>
      </c>
      <c r="F781" s="220" t="s">
        <v>1483</v>
      </c>
      <c r="G781" s="218"/>
      <c r="H781" s="221">
        <v>15.23</v>
      </c>
      <c r="I781" s="222"/>
      <c r="J781" s="218"/>
      <c r="K781" s="218"/>
      <c r="L781" s="223"/>
      <c r="M781" s="224"/>
      <c r="N781" s="225"/>
      <c r="O781" s="225"/>
      <c r="P781" s="225"/>
      <c r="Q781" s="225"/>
      <c r="R781" s="225"/>
      <c r="S781" s="225"/>
      <c r="T781" s="226"/>
      <c r="AT781" s="227" t="s">
        <v>220</v>
      </c>
      <c r="AU781" s="227" t="s">
        <v>87</v>
      </c>
      <c r="AV781" s="12" t="s">
        <v>87</v>
      </c>
      <c r="AW781" s="12" t="s">
        <v>41</v>
      </c>
      <c r="AX781" s="12" t="s">
        <v>78</v>
      </c>
      <c r="AY781" s="227" t="s">
        <v>210</v>
      </c>
    </row>
    <row r="782" spans="2:65" s="12" customFormat="1">
      <c r="B782" s="217"/>
      <c r="C782" s="218"/>
      <c r="D782" s="214" t="s">
        <v>220</v>
      </c>
      <c r="E782" s="219" t="s">
        <v>24</v>
      </c>
      <c r="F782" s="220" t="s">
        <v>1484</v>
      </c>
      <c r="G782" s="218"/>
      <c r="H782" s="221">
        <v>15.96</v>
      </c>
      <c r="I782" s="222"/>
      <c r="J782" s="218"/>
      <c r="K782" s="218"/>
      <c r="L782" s="223"/>
      <c r="M782" s="224"/>
      <c r="N782" s="225"/>
      <c r="O782" s="225"/>
      <c r="P782" s="225"/>
      <c r="Q782" s="225"/>
      <c r="R782" s="225"/>
      <c r="S782" s="225"/>
      <c r="T782" s="226"/>
      <c r="AT782" s="227" t="s">
        <v>220</v>
      </c>
      <c r="AU782" s="227" t="s">
        <v>87</v>
      </c>
      <c r="AV782" s="12" t="s">
        <v>87</v>
      </c>
      <c r="AW782" s="12" t="s">
        <v>41</v>
      </c>
      <c r="AX782" s="12" t="s">
        <v>78</v>
      </c>
      <c r="AY782" s="227" t="s">
        <v>210</v>
      </c>
    </row>
    <row r="783" spans="2:65" s="13" customFormat="1">
      <c r="B783" s="228"/>
      <c r="C783" s="229"/>
      <c r="D783" s="214" t="s">
        <v>220</v>
      </c>
      <c r="E783" s="230" t="s">
        <v>24</v>
      </c>
      <c r="F783" s="231" t="s">
        <v>235</v>
      </c>
      <c r="G783" s="229"/>
      <c r="H783" s="232">
        <v>31.19</v>
      </c>
      <c r="I783" s="233"/>
      <c r="J783" s="229"/>
      <c r="K783" s="229"/>
      <c r="L783" s="234"/>
      <c r="M783" s="235"/>
      <c r="N783" s="236"/>
      <c r="O783" s="236"/>
      <c r="P783" s="236"/>
      <c r="Q783" s="236"/>
      <c r="R783" s="236"/>
      <c r="S783" s="236"/>
      <c r="T783" s="237"/>
      <c r="AT783" s="238" t="s">
        <v>220</v>
      </c>
      <c r="AU783" s="238" t="s">
        <v>87</v>
      </c>
      <c r="AV783" s="13" t="s">
        <v>93</v>
      </c>
      <c r="AW783" s="13" t="s">
        <v>41</v>
      </c>
      <c r="AX783" s="13" t="s">
        <v>83</v>
      </c>
      <c r="AY783" s="238" t="s">
        <v>210</v>
      </c>
    </row>
    <row r="784" spans="2:65" s="1" customFormat="1" ht="25.5" customHeight="1">
      <c r="B784" s="42"/>
      <c r="C784" s="202" t="s">
        <v>1485</v>
      </c>
      <c r="D784" s="202" t="s">
        <v>212</v>
      </c>
      <c r="E784" s="203" t="s">
        <v>1486</v>
      </c>
      <c r="F784" s="204" t="s">
        <v>1487</v>
      </c>
      <c r="G784" s="205" t="s">
        <v>295</v>
      </c>
      <c r="H784" s="206">
        <v>103.08</v>
      </c>
      <c r="I784" s="207">
        <v>88.1</v>
      </c>
      <c r="J784" s="208">
        <f>ROUND(I784*H784,2)</f>
        <v>9081.35</v>
      </c>
      <c r="K784" s="204" t="s">
        <v>216</v>
      </c>
      <c r="L784" s="62"/>
      <c r="M784" s="209" t="s">
        <v>24</v>
      </c>
      <c r="N784" s="210" t="s">
        <v>50</v>
      </c>
      <c r="O784" s="43"/>
      <c r="P784" s="211">
        <f>O784*H784</f>
        <v>0</v>
      </c>
      <c r="Q784" s="211">
        <v>6.2E-4</v>
      </c>
      <c r="R784" s="211">
        <f>Q784*H784</f>
        <v>6.3909599999999997E-2</v>
      </c>
      <c r="S784" s="211">
        <v>0</v>
      </c>
      <c r="T784" s="212">
        <f>S784*H784</f>
        <v>0</v>
      </c>
      <c r="AR784" s="25" t="s">
        <v>142</v>
      </c>
      <c r="AT784" s="25" t="s">
        <v>212</v>
      </c>
      <c r="AU784" s="25" t="s">
        <v>87</v>
      </c>
      <c r="AY784" s="25" t="s">
        <v>210</v>
      </c>
      <c r="BE784" s="213">
        <f>IF(N784="základní",J784,0)</f>
        <v>0</v>
      </c>
      <c r="BF784" s="213">
        <f>IF(N784="snížená",J784,0)</f>
        <v>9081.35</v>
      </c>
      <c r="BG784" s="213">
        <f>IF(N784="zákl. přenesená",J784,0)</f>
        <v>0</v>
      </c>
      <c r="BH784" s="213">
        <f>IF(N784="sníž. přenesená",J784,0)</f>
        <v>0</v>
      </c>
      <c r="BI784" s="213">
        <f>IF(N784="nulová",J784,0)</f>
        <v>0</v>
      </c>
      <c r="BJ784" s="25" t="s">
        <v>87</v>
      </c>
      <c r="BK784" s="213">
        <f>ROUND(I784*H784,2)</f>
        <v>9081.35</v>
      </c>
      <c r="BL784" s="25" t="s">
        <v>142</v>
      </c>
      <c r="BM784" s="25" t="s">
        <v>1488</v>
      </c>
    </row>
    <row r="785" spans="2:65" s="12" customFormat="1" ht="40.5">
      <c r="B785" s="217"/>
      <c r="C785" s="218"/>
      <c r="D785" s="214" t="s">
        <v>220</v>
      </c>
      <c r="E785" s="219" t="s">
        <v>24</v>
      </c>
      <c r="F785" s="220" t="s">
        <v>1489</v>
      </c>
      <c r="G785" s="218"/>
      <c r="H785" s="221">
        <v>27.67</v>
      </c>
      <c r="I785" s="222"/>
      <c r="J785" s="218"/>
      <c r="K785" s="218"/>
      <c r="L785" s="223"/>
      <c r="M785" s="224"/>
      <c r="N785" s="225"/>
      <c r="O785" s="225"/>
      <c r="P785" s="225"/>
      <c r="Q785" s="225"/>
      <c r="R785" s="225"/>
      <c r="S785" s="225"/>
      <c r="T785" s="226"/>
      <c r="AT785" s="227" t="s">
        <v>220</v>
      </c>
      <c r="AU785" s="227" t="s">
        <v>87</v>
      </c>
      <c r="AV785" s="12" t="s">
        <v>87</v>
      </c>
      <c r="AW785" s="12" t="s">
        <v>41</v>
      </c>
      <c r="AX785" s="12" t="s">
        <v>78</v>
      </c>
      <c r="AY785" s="227" t="s">
        <v>210</v>
      </c>
    </row>
    <row r="786" spans="2:65" s="12" customFormat="1">
      <c r="B786" s="217"/>
      <c r="C786" s="218"/>
      <c r="D786" s="214" t="s">
        <v>220</v>
      </c>
      <c r="E786" s="219" t="s">
        <v>24</v>
      </c>
      <c r="F786" s="220" t="s">
        <v>1490</v>
      </c>
      <c r="G786" s="218"/>
      <c r="H786" s="221">
        <v>13.89</v>
      </c>
      <c r="I786" s="222"/>
      <c r="J786" s="218"/>
      <c r="K786" s="218"/>
      <c r="L786" s="223"/>
      <c r="M786" s="224"/>
      <c r="N786" s="225"/>
      <c r="O786" s="225"/>
      <c r="P786" s="225"/>
      <c r="Q786" s="225"/>
      <c r="R786" s="225"/>
      <c r="S786" s="225"/>
      <c r="T786" s="226"/>
      <c r="AT786" s="227" t="s">
        <v>220</v>
      </c>
      <c r="AU786" s="227" t="s">
        <v>87</v>
      </c>
      <c r="AV786" s="12" t="s">
        <v>87</v>
      </c>
      <c r="AW786" s="12" t="s">
        <v>41</v>
      </c>
      <c r="AX786" s="12" t="s">
        <v>78</v>
      </c>
      <c r="AY786" s="227" t="s">
        <v>210</v>
      </c>
    </row>
    <row r="787" spans="2:65" s="12" customFormat="1" ht="27">
      <c r="B787" s="217"/>
      <c r="C787" s="218"/>
      <c r="D787" s="214" t="s">
        <v>220</v>
      </c>
      <c r="E787" s="219" t="s">
        <v>24</v>
      </c>
      <c r="F787" s="220" t="s">
        <v>1491</v>
      </c>
      <c r="G787" s="218"/>
      <c r="H787" s="221">
        <v>64.900000000000006</v>
      </c>
      <c r="I787" s="222"/>
      <c r="J787" s="218"/>
      <c r="K787" s="218"/>
      <c r="L787" s="223"/>
      <c r="M787" s="224"/>
      <c r="N787" s="225"/>
      <c r="O787" s="225"/>
      <c r="P787" s="225"/>
      <c r="Q787" s="225"/>
      <c r="R787" s="225"/>
      <c r="S787" s="225"/>
      <c r="T787" s="226"/>
      <c r="AT787" s="227" t="s">
        <v>220</v>
      </c>
      <c r="AU787" s="227" t="s">
        <v>87</v>
      </c>
      <c r="AV787" s="12" t="s">
        <v>87</v>
      </c>
      <c r="AW787" s="12" t="s">
        <v>41</v>
      </c>
      <c r="AX787" s="12" t="s">
        <v>78</v>
      </c>
      <c r="AY787" s="227" t="s">
        <v>210</v>
      </c>
    </row>
    <row r="788" spans="2:65" s="12" customFormat="1">
      <c r="B788" s="217"/>
      <c r="C788" s="218"/>
      <c r="D788" s="214" t="s">
        <v>220</v>
      </c>
      <c r="E788" s="219" t="s">
        <v>24</v>
      </c>
      <c r="F788" s="220" t="s">
        <v>1492</v>
      </c>
      <c r="G788" s="218"/>
      <c r="H788" s="221">
        <v>-9.7799999999999994</v>
      </c>
      <c r="I788" s="222"/>
      <c r="J788" s="218"/>
      <c r="K788" s="218"/>
      <c r="L788" s="223"/>
      <c r="M788" s="224"/>
      <c r="N788" s="225"/>
      <c r="O788" s="225"/>
      <c r="P788" s="225"/>
      <c r="Q788" s="225"/>
      <c r="R788" s="225"/>
      <c r="S788" s="225"/>
      <c r="T788" s="226"/>
      <c r="AT788" s="227" t="s">
        <v>220</v>
      </c>
      <c r="AU788" s="227" t="s">
        <v>87</v>
      </c>
      <c r="AV788" s="12" t="s">
        <v>87</v>
      </c>
      <c r="AW788" s="12" t="s">
        <v>41</v>
      </c>
      <c r="AX788" s="12" t="s">
        <v>78</v>
      </c>
      <c r="AY788" s="227" t="s">
        <v>210</v>
      </c>
    </row>
    <row r="789" spans="2:65" s="12" customFormat="1">
      <c r="B789" s="217"/>
      <c r="C789" s="218"/>
      <c r="D789" s="214" t="s">
        <v>220</v>
      </c>
      <c r="E789" s="219" t="s">
        <v>24</v>
      </c>
      <c r="F789" s="220" t="s">
        <v>1493</v>
      </c>
      <c r="G789" s="218"/>
      <c r="H789" s="221">
        <v>6.4</v>
      </c>
      <c r="I789" s="222"/>
      <c r="J789" s="218"/>
      <c r="K789" s="218"/>
      <c r="L789" s="223"/>
      <c r="M789" s="224"/>
      <c r="N789" s="225"/>
      <c r="O789" s="225"/>
      <c r="P789" s="225"/>
      <c r="Q789" s="225"/>
      <c r="R789" s="225"/>
      <c r="S789" s="225"/>
      <c r="T789" s="226"/>
      <c r="AT789" s="227" t="s">
        <v>220</v>
      </c>
      <c r="AU789" s="227" t="s">
        <v>87</v>
      </c>
      <c r="AV789" s="12" t="s">
        <v>87</v>
      </c>
      <c r="AW789" s="12" t="s">
        <v>41</v>
      </c>
      <c r="AX789" s="12" t="s">
        <v>78</v>
      </c>
      <c r="AY789" s="227" t="s">
        <v>210</v>
      </c>
    </row>
    <row r="790" spans="2:65" s="13" customFormat="1">
      <c r="B790" s="228"/>
      <c r="C790" s="229"/>
      <c r="D790" s="214" t="s">
        <v>220</v>
      </c>
      <c r="E790" s="230" t="s">
        <v>24</v>
      </c>
      <c r="F790" s="231" t="s">
        <v>235</v>
      </c>
      <c r="G790" s="229"/>
      <c r="H790" s="232">
        <v>103.08</v>
      </c>
      <c r="I790" s="233"/>
      <c r="J790" s="229"/>
      <c r="K790" s="229"/>
      <c r="L790" s="234"/>
      <c r="M790" s="235"/>
      <c r="N790" s="236"/>
      <c r="O790" s="236"/>
      <c r="P790" s="236"/>
      <c r="Q790" s="236"/>
      <c r="R790" s="236"/>
      <c r="S790" s="236"/>
      <c r="T790" s="237"/>
      <c r="AT790" s="238" t="s">
        <v>220</v>
      </c>
      <c r="AU790" s="238" t="s">
        <v>87</v>
      </c>
      <c r="AV790" s="13" t="s">
        <v>93</v>
      </c>
      <c r="AW790" s="13" t="s">
        <v>41</v>
      </c>
      <c r="AX790" s="13" t="s">
        <v>83</v>
      </c>
      <c r="AY790" s="238" t="s">
        <v>210</v>
      </c>
    </row>
    <row r="791" spans="2:65" s="1" customFormat="1" ht="25.5" customHeight="1">
      <c r="B791" s="42"/>
      <c r="C791" s="239" t="s">
        <v>1494</v>
      </c>
      <c r="D791" s="239" t="s">
        <v>358</v>
      </c>
      <c r="E791" s="240" t="s">
        <v>1495</v>
      </c>
      <c r="F791" s="241" t="s">
        <v>1496</v>
      </c>
      <c r="G791" s="242" t="s">
        <v>348</v>
      </c>
      <c r="H791" s="243">
        <v>469.94499999999999</v>
      </c>
      <c r="I791" s="244">
        <v>340</v>
      </c>
      <c r="J791" s="245">
        <f>ROUND(I791*H791,2)</f>
        <v>159781.29999999999</v>
      </c>
      <c r="K791" s="241" t="s">
        <v>24</v>
      </c>
      <c r="L791" s="246"/>
      <c r="M791" s="247" t="s">
        <v>24</v>
      </c>
      <c r="N791" s="248" t="s">
        <v>50</v>
      </c>
      <c r="O791" s="43"/>
      <c r="P791" s="211">
        <f>O791*H791</f>
        <v>0</v>
      </c>
      <c r="Q791" s="211">
        <v>4.4999999999999999E-4</v>
      </c>
      <c r="R791" s="211">
        <f>Q791*H791</f>
        <v>0.21147525</v>
      </c>
      <c r="S791" s="211">
        <v>0</v>
      </c>
      <c r="T791" s="212">
        <f>S791*H791</f>
        <v>0</v>
      </c>
      <c r="AR791" s="25" t="s">
        <v>397</v>
      </c>
      <c r="AT791" s="25" t="s">
        <v>358</v>
      </c>
      <c r="AU791" s="25" t="s">
        <v>87</v>
      </c>
      <c r="AY791" s="25" t="s">
        <v>210</v>
      </c>
      <c r="BE791" s="213">
        <f>IF(N791="základní",J791,0)</f>
        <v>0</v>
      </c>
      <c r="BF791" s="213">
        <f>IF(N791="snížená",J791,0)</f>
        <v>159781.29999999999</v>
      </c>
      <c r="BG791" s="213">
        <f>IF(N791="zákl. přenesená",J791,0)</f>
        <v>0</v>
      </c>
      <c r="BH791" s="213">
        <f>IF(N791="sníž. přenesená",J791,0)</f>
        <v>0</v>
      </c>
      <c r="BI791" s="213">
        <f>IF(N791="nulová",J791,0)</f>
        <v>0</v>
      </c>
      <c r="BJ791" s="25" t="s">
        <v>87</v>
      </c>
      <c r="BK791" s="213">
        <f>ROUND(I791*H791,2)</f>
        <v>159781.29999999999</v>
      </c>
      <c r="BL791" s="25" t="s">
        <v>142</v>
      </c>
      <c r="BM791" s="25" t="s">
        <v>1497</v>
      </c>
    </row>
    <row r="792" spans="2:65" s="12" customFormat="1">
      <c r="B792" s="217"/>
      <c r="C792" s="218"/>
      <c r="D792" s="214" t="s">
        <v>220</v>
      </c>
      <c r="E792" s="219" t="s">
        <v>24</v>
      </c>
      <c r="F792" s="220" t="s">
        <v>1498</v>
      </c>
      <c r="G792" s="218"/>
      <c r="H792" s="221">
        <v>469.94499999999999</v>
      </c>
      <c r="I792" s="222"/>
      <c r="J792" s="218"/>
      <c r="K792" s="218"/>
      <c r="L792" s="223"/>
      <c r="M792" s="224"/>
      <c r="N792" s="225"/>
      <c r="O792" s="225"/>
      <c r="P792" s="225"/>
      <c r="Q792" s="225"/>
      <c r="R792" s="225"/>
      <c r="S792" s="225"/>
      <c r="T792" s="226"/>
      <c r="AT792" s="227" t="s">
        <v>220</v>
      </c>
      <c r="AU792" s="227" t="s">
        <v>87</v>
      </c>
      <c r="AV792" s="12" t="s">
        <v>87</v>
      </c>
      <c r="AW792" s="12" t="s">
        <v>41</v>
      </c>
      <c r="AX792" s="12" t="s">
        <v>83</v>
      </c>
      <c r="AY792" s="227" t="s">
        <v>210</v>
      </c>
    </row>
    <row r="793" spans="2:65" s="1" customFormat="1" ht="25.5" customHeight="1">
      <c r="B793" s="42"/>
      <c r="C793" s="202" t="s">
        <v>1499</v>
      </c>
      <c r="D793" s="202" t="s">
        <v>212</v>
      </c>
      <c r="E793" s="203" t="s">
        <v>1500</v>
      </c>
      <c r="F793" s="204" t="s">
        <v>1501</v>
      </c>
      <c r="G793" s="205" t="s">
        <v>215</v>
      </c>
      <c r="H793" s="206">
        <v>87.19</v>
      </c>
      <c r="I793" s="207">
        <v>284</v>
      </c>
      <c r="J793" s="208">
        <f>ROUND(I793*H793,2)</f>
        <v>24761.96</v>
      </c>
      <c r="K793" s="204" t="s">
        <v>216</v>
      </c>
      <c r="L793" s="62"/>
      <c r="M793" s="209" t="s">
        <v>24</v>
      </c>
      <c r="N793" s="210" t="s">
        <v>50</v>
      </c>
      <c r="O793" s="43"/>
      <c r="P793" s="211">
        <f>O793*H793</f>
        <v>0</v>
      </c>
      <c r="Q793" s="211">
        <v>3.6700000000000001E-3</v>
      </c>
      <c r="R793" s="211">
        <f>Q793*H793</f>
        <v>0.31998729999999997</v>
      </c>
      <c r="S793" s="211">
        <v>0</v>
      </c>
      <c r="T793" s="212">
        <f>S793*H793</f>
        <v>0</v>
      </c>
      <c r="AR793" s="25" t="s">
        <v>142</v>
      </c>
      <c r="AT793" s="25" t="s">
        <v>212</v>
      </c>
      <c r="AU793" s="25" t="s">
        <v>87</v>
      </c>
      <c r="AY793" s="25" t="s">
        <v>210</v>
      </c>
      <c r="BE793" s="213">
        <f>IF(N793="základní",J793,0)</f>
        <v>0</v>
      </c>
      <c r="BF793" s="213">
        <f>IF(N793="snížená",J793,0)</f>
        <v>24761.96</v>
      </c>
      <c r="BG793" s="213">
        <f>IF(N793="zákl. přenesená",J793,0)</f>
        <v>0</v>
      </c>
      <c r="BH793" s="213">
        <f>IF(N793="sníž. přenesená",J793,0)</f>
        <v>0</v>
      </c>
      <c r="BI793" s="213">
        <f>IF(N793="nulová",J793,0)</f>
        <v>0</v>
      </c>
      <c r="BJ793" s="25" t="s">
        <v>87</v>
      </c>
      <c r="BK793" s="213">
        <f>ROUND(I793*H793,2)</f>
        <v>24761.96</v>
      </c>
      <c r="BL793" s="25" t="s">
        <v>142</v>
      </c>
      <c r="BM793" s="25" t="s">
        <v>1502</v>
      </c>
    </row>
    <row r="794" spans="2:65" s="12" customFormat="1">
      <c r="B794" s="217"/>
      <c r="C794" s="218"/>
      <c r="D794" s="214" t="s">
        <v>220</v>
      </c>
      <c r="E794" s="219" t="s">
        <v>24</v>
      </c>
      <c r="F794" s="220" t="s">
        <v>1503</v>
      </c>
      <c r="G794" s="218"/>
      <c r="H794" s="221">
        <v>48.19</v>
      </c>
      <c r="I794" s="222"/>
      <c r="J794" s="218"/>
      <c r="K794" s="218"/>
      <c r="L794" s="223"/>
      <c r="M794" s="224"/>
      <c r="N794" s="225"/>
      <c r="O794" s="225"/>
      <c r="P794" s="225"/>
      <c r="Q794" s="225"/>
      <c r="R794" s="225"/>
      <c r="S794" s="225"/>
      <c r="T794" s="226"/>
      <c r="AT794" s="227" t="s">
        <v>220</v>
      </c>
      <c r="AU794" s="227" t="s">
        <v>87</v>
      </c>
      <c r="AV794" s="12" t="s">
        <v>87</v>
      </c>
      <c r="AW794" s="12" t="s">
        <v>41</v>
      </c>
      <c r="AX794" s="12" t="s">
        <v>78</v>
      </c>
      <c r="AY794" s="227" t="s">
        <v>210</v>
      </c>
    </row>
    <row r="795" spans="2:65" s="12" customFormat="1">
      <c r="B795" s="217"/>
      <c r="C795" s="218"/>
      <c r="D795" s="214" t="s">
        <v>220</v>
      </c>
      <c r="E795" s="219" t="s">
        <v>24</v>
      </c>
      <c r="F795" s="220" t="s">
        <v>1504</v>
      </c>
      <c r="G795" s="218"/>
      <c r="H795" s="221">
        <v>39</v>
      </c>
      <c r="I795" s="222"/>
      <c r="J795" s="218"/>
      <c r="K795" s="218"/>
      <c r="L795" s="223"/>
      <c r="M795" s="224"/>
      <c r="N795" s="225"/>
      <c r="O795" s="225"/>
      <c r="P795" s="225"/>
      <c r="Q795" s="225"/>
      <c r="R795" s="225"/>
      <c r="S795" s="225"/>
      <c r="T795" s="226"/>
      <c r="AT795" s="227" t="s">
        <v>220</v>
      </c>
      <c r="AU795" s="227" t="s">
        <v>87</v>
      </c>
      <c r="AV795" s="12" t="s">
        <v>87</v>
      </c>
      <c r="AW795" s="12" t="s">
        <v>41</v>
      </c>
      <c r="AX795" s="12" t="s">
        <v>78</v>
      </c>
      <c r="AY795" s="227" t="s">
        <v>210</v>
      </c>
    </row>
    <row r="796" spans="2:65" s="13" customFormat="1">
      <c r="B796" s="228"/>
      <c r="C796" s="229"/>
      <c r="D796" s="214" t="s">
        <v>220</v>
      </c>
      <c r="E796" s="230" t="s">
        <v>24</v>
      </c>
      <c r="F796" s="231" t="s">
        <v>235</v>
      </c>
      <c r="G796" s="229"/>
      <c r="H796" s="232">
        <v>87.19</v>
      </c>
      <c r="I796" s="233"/>
      <c r="J796" s="229"/>
      <c r="K796" s="229"/>
      <c r="L796" s="234"/>
      <c r="M796" s="235"/>
      <c r="N796" s="236"/>
      <c r="O796" s="236"/>
      <c r="P796" s="236"/>
      <c r="Q796" s="236"/>
      <c r="R796" s="236"/>
      <c r="S796" s="236"/>
      <c r="T796" s="237"/>
      <c r="AT796" s="238" t="s">
        <v>220</v>
      </c>
      <c r="AU796" s="238" t="s">
        <v>87</v>
      </c>
      <c r="AV796" s="13" t="s">
        <v>93</v>
      </c>
      <c r="AW796" s="13" t="s">
        <v>41</v>
      </c>
      <c r="AX796" s="13" t="s">
        <v>83</v>
      </c>
      <c r="AY796" s="238" t="s">
        <v>210</v>
      </c>
    </row>
    <row r="797" spans="2:65" s="1" customFormat="1" ht="25.5" customHeight="1">
      <c r="B797" s="42"/>
      <c r="C797" s="239" t="s">
        <v>1505</v>
      </c>
      <c r="D797" s="239" t="s">
        <v>358</v>
      </c>
      <c r="E797" s="240" t="s">
        <v>1506</v>
      </c>
      <c r="F797" s="241" t="s">
        <v>1507</v>
      </c>
      <c r="G797" s="242" t="s">
        <v>215</v>
      </c>
      <c r="H797" s="243">
        <v>59.807000000000002</v>
      </c>
      <c r="I797" s="244">
        <v>320</v>
      </c>
      <c r="J797" s="245">
        <f>ROUND(I797*H797,2)</f>
        <v>19138.240000000002</v>
      </c>
      <c r="K797" s="241" t="s">
        <v>24</v>
      </c>
      <c r="L797" s="246"/>
      <c r="M797" s="247" t="s">
        <v>24</v>
      </c>
      <c r="N797" s="248" t="s">
        <v>50</v>
      </c>
      <c r="O797" s="43"/>
      <c r="P797" s="211">
        <f>O797*H797</f>
        <v>0</v>
      </c>
      <c r="Q797" s="211">
        <v>1.9199999999999998E-2</v>
      </c>
      <c r="R797" s="211">
        <f>Q797*H797</f>
        <v>1.1482943999999999</v>
      </c>
      <c r="S797" s="211">
        <v>0</v>
      </c>
      <c r="T797" s="212">
        <f>S797*H797</f>
        <v>0</v>
      </c>
      <c r="AR797" s="25" t="s">
        <v>397</v>
      </c>
      <c r="AT797" s="25" t="s">
        <v>358</v>
      </c>
      <c r="AU797" s="25" t="s">
        <v>87</v>
      </c>
      <c r="AY797" s="25" t="s">
        <v>210</v>
      </c>
      <c r="BE797" s="213">
        <f>IF(N797="základní",J797,0)</f>
        <v>0</v>
      </c>
      <c r="BF797" s="213">
        <f>IF(N797="snížená",J797,0)</f>
        <v>19138.240000000002</v>
      </c>
      <c r="BG797" s="213">
        <f>IF(N797="zákl. přenesená",J797,0)</f>
        <v>0</v>
      </c>
      <c r="BH797" s="213">
        <f>IF(N797="sníž. přenesená",J797,0)</f>
        <v>0</v>
      </c>
      <c r="BI797" s="213">
        <f>IF(N797="nulová",J797,0)</f>
        <v>0</v>
      </c>
      <c r="BJ797" s="25" t="s">
        <v>87</v>
      </c>
      <c r="BK797" s="213">
        <f>ROUND(I797*H797,2)</f>
        <v>19138.240000000002</v>
      </c>
      <c r="BL797" s="25" t="s">
        <v>142</v>
      </c>
      <c r="BM797" s="25" t="s">
        <v>1508</v>
      </c>
    </row>
    <row r="798" spans="2:65" s="12" customFormat="1">
      <c r="B798" s="217"/>
      <c r="C798" s="218"/>
      <c r="D798" s="214" t="s">
        <v>220</v>
      </c>
      <c r="E798" s="219" t="s">
        <v>24</v>
      </c>
      <c r="F798" s="220" t="s">
        <v>1509</v>
      </c>
      <c r="G798" s="218"/>
      <c r="H798" s="221">
        <v>39.380000000000003</v>
      </c>
      <c r="I798" s="222"/>
      <c r="J798" s="218"/>
      <c r="K798" s="218"/>
      <c r="L798" s="223"/>
      <c r="M798" s="224"/>
      <c r="N798" s="225"/>
      <c r="O798" s="225"/>
      <c r="P798" s="225"/>
      <c r="Q798" s="225"/>
      <c r="R798" s="225"/>
      <c r="S798" s="225"/>
      <c r="T798" s="226"/>
      <c r="AT798" s="227" t="s">
        <v>220</v>
      </c>
      <c r="AU798" s="227" t="s">
        <v>87</v>
      </c>
      <c r="AV798" s="12" t="s">
        <v>87</v>
      </c>
      <c r="AW798" s="12" t="s">
        <v>41</v>
      </c>
      <c r="AX798" s="12" t="s">
        <v>78</v>
      </c>
      <c r="AY798" s="227" t="s">
        <v>210</v>
      </c>
    </row>
    <row r="799" spans="2:65" s="12" customFormat="1">
      <c r="B799" s="217"/>
      <c r="C799" s="218"/>
      <c r="D799" s="214" t="s">
        <v>220</v>
      </c>
      <c r="E799" s="219" t="s">
        <v>24</v>
      </c>
      <c r="F799" s="220" t="s">
        <v>1510</v>
      </c>
      <c r="G799" s="218"/>
      <c r="H799" s="221">
        <v>20.427</v>
      </c>
      <c r="I799" s="222"/>
      <c r="J799" s="218"/>
      <c r="K799" s="218"/>
      <c r="L799" s="223"/>
      <c r="M799" s="224"/>
      <c r="N799" s="225"/>
      <c r="O799" s="225"/>
      <c r="P799" s="225"/>
      <c r="Q799" s="225"/>
      <c r="R799" s="225"/>
      <c r="S799" s="225"/>
      <c r="T799" s="226"/>
      <c r="AT799" s="227" t="s">
        <v>220</v>
      </c>
      <c r="AU799" s="227" t="s">
        <v>87</v>
      </c>
      <c r="AV799" s="12" t="s">
        <v>87</v>
      </c>
      <c r="AW799" s="12" t="s">
        <v>41</v>
      </c>
      <c r="AX799" s="12" t="s">
        <v>78</v>
      </c>
      <c r="AY799" s="227" t="s">
        <v>210</v>
      </c>
    </row>
    <row r="800" spans="2:65" s="13" customFormat="1">
      <c r="B800" s="228"/>
      <c r="C800" s="229"/>
      <c r="D800" s="214" t="s">
        <v>220</v>
      </c>
      <c r="E800" s="230" t="s">
        <v>24</v>
      </c>
      <c r="F800" s="231" t="s">
        <v>235</v>
      </c>
      <c r="G800" s="229"/>
      <c r="H800" s="232">
        <v>59.807000000000002</v>
      </c>
      <c r="I800" s="233"/>
      <c r="J800" s="229"/>
      <c r="K800" s="229"/>
      <c r="L800" s="234"/>
      <c r="M800" s="235"/>
      <c r="N800" s="236"/>
      <c r="O800" s="236"/>
      <c r="P800" s="236"/>
      <c r="Q800" s="236"/>
      <c r="R800" s="236"/>
      <c r="S800" s="236"/>
      <c r="T800" s="237"/>
      <c r="AT800" s="238" t="s">
        <v>220</v>
      </c>
      <c r="AU800" s="238" t="s">
        <v>87</v>
      </c>
      <c r="AV800" s="13" t="s">
        <v>93</v>
      </c>
      <c r="AW800" s="13" t="s">
        <v>41</v>
      </c>
      <c r="AX800" s="13" t="s">
        <v>83</v>
      </c>
      <c r="AY800" s="238" t="s">
        <v>210</v>
      </c>
    </row>
    <row r="801" spans="2:65" s="1" customFormat="1" ht="16.5" customHeight="1">
      <c r="B801" s="42"/>
      <c r="C801" s="239" t="s">
        <v>1511</v>
      </c>
      <c r="D801" s="239" t="s">
        <v>358</v>
      </c>
      <c r="E801" s="240" t="s">
        <v>1512</v>
      </c>
      <c r="F801" s="241" t="s">
        <v>1513</v>
      </c>
      <c r="G801" s="242" t="s">
        <v>215</v>
      </c>
      <c r="H801" s="243">
        <v>36.101999999999997</v>
      </c>
      <c r="I801" s="244">
        <v>340</v>
      </c>
      <c r="J801" s="245">
        <f>ROUND(I801*H801,2)</f>
        <v>12274.68</v>
      </c>
      <c r="K801" s="241" t="s">
        <v>24</v>
      </c>
      <c r="L801" s="246"/>
      <c r="M801" s="247" t="s">
        <v>24</v>
      </c>
      <c r="N801" s="248" t="s">
        <v>50</v>
      </c>
      <c r="O801" s="43"/>
      <c r="P801" s="211">
        <f>O801*H801</f>
        <v>0</v>
      </c>
      <c r="Q801" s="211">
        <v>1.9199999999999998E-2</v>
      </c>
      <c r="R801" s="211">
        <f>Q801*H801</f>
        <v>0.69315839999999984</v>
      </c>
      <c r="S801" s="211">
        <v>0</v>
      </c>
      <c r="T801" s="212">
        <f>S801*H801</f>
        <v>0</v>
      </c>
      <c r="AR801" s="25" t="s">
        <v>397</v>
      </c>
      <c r="AT801" s="25" t="s">
        <v>358</v>
      </c>
      <c r="AU801" s="25" t="s">
        <v>87</v>
      </c>
      <c r="AY801" s="25" t="s">
        <v>210</v>
      </c>
      <c r="BE801" s="213">
        <f>IF(N801="základní",J801,0)</f>
        <v>0</v>
      </c>
      <c r="BF801" s="213">
        <f>IF(N801="snížená",J801,0)</f>
        <v>12274.68</v>
      </c>
      <c r="BG801" s="213">
        <f>IF(N801="zákl. přenesená",J801,0)</f>
        <v>0</v>
      </c>
      <c r="BH801" s="213">
        <f>IF(N801="sníž. přenesená",J801,0)</f>
        <v>0</v>
      </c>
      <c r="BI801" s="213">
        <f>IF(N801="nulová",J801,0)</f>
        <v>0</v>
      </c>
      <c r="BJ801" s="25" t="s">
        <v>87</v>
      </c>
      <c r="BK801" s="213">
        <f>ROUND(I801*H801,2)</f>
        <v>12274.68</v>
      </c>
      <c r="BL801" s="25" t="s">
        <v>142</v>
      </c>
      <c r="BM801" s="25" t="s">
        <v>1514</v>
      </c>
    </row>
    <row r="802" spans="2:65" s="12" customFormat="1">
      <c r="B802" s="217"/>
      <c r="C802" s="218"/>
      <c r="D802" s="214" t="s">
        <v>220</v>
      </c>
      <c r="E802" s="219" t="s">
        <v>24</v>
      </c>
      <c r="F802" s="220" t="s">
        <v>1515</v>
      </c>
      <c r="G802" s="218"/>
      <c r="H802" s="221">
        <v>13.629</v>
      </c>
      <c r="I802" s="222"/>
      <c r="J802" s="218"/>
      <c r="K802" s="218"/>
      <c r="L802" s="223"/>
      <c r="M802" s="224"/>
      <c r="N802" s="225"/>
      <c r="O802" s="225"/>
      <c r="P802" s="225"/>
      <c r="Q802" s="225"/>
      <c r="R802" s="225"/>
      <c r="S802" s="225"/>
      <c r="T802" s="226"/>
      <c r="AT802" s="227" t="s">
        <v>220</v>
      </c>
      <c r="AU802" s="227" t="s">
        <v>87</v>
      </c>
      <c r="AV802" s="12" t="s">
        <v>87</v>
      </c>
      <c r="AW802" s="12" t="s">
        <v>41</v>
      </c>
      <c r="AX802" s="12" t="s">
        <v>78</v>
      </c>
      <c r="AY802" s="227" t="s">
        <v>210</v>
      </c>
    </row>
    <row r="803" spans="2:65" s="12" customFormat="1">
      <c r="B803" s="217"/>
      <c r="C803" s="218"/>
      <c r="D803" s="214" t="s">
        <v>220</v>
      </c>
      <c r="E803" s="219" t="s">
        <v>24</v>
      </c>
      <c r="F803" s="220" t="s">
        <v>1516</v>
      </c>
      <c r="G803" s="218"/>
      <c r="H803" s="221">
        <v>22.472999999999999</v>
      </c>
      <c r="I803" s="222"/>
      <c r="J803" s="218"/>
      <c r="K803" s="218"/>
      <c r="L803" s="223"/>
      <c r="M803" s="224"/>
      <c r="N803" s="225"/>
      <c r="O803" s="225"/>
      <c r="P803" s="225"/>
      <c r="Q803" s="225"/>
      <c r="R803" s="225"/>
      <c r="S803" s="225"/>
      <c r="T803" s="226"/>
      <c r="AT803" s="227" t="s">
        <v>220</v>
      </c>
      <c r="AU803" s="227" t="s">
        <v>87</v>
      </c>
      <c r="AV803" s="12" t="s">
        <v>87</v>
      </c>
      <c r="AW803" s="12" t="s">
        <v>41</v>
      </c>
      <c r="AX803" s="12" t="s">
        <v>78</v>
      </c>
      <c r="AY803" s="227" t="s">
        <v>210</v>
      </c>
    </row>
    <row r="804" spans="2:65" s="13" customFormat="1">
      <c r="B804" s="228"/>
      <c r="C804" s="229"/>
      <c r="D804" s="214" t="s">
        <v>220</v>
      </c>
      <c r="E804" s="230" t="s">
        <v>24</v>
      </c>
      <c r="F804" s="231" t="s">
        <v>235</v>
      </c>
      <c r="G804" s="229"/>
      <c r="H804" s="232">
        <v>36.101999999999997</v>
      </c>
      <c r="I804" s="233"/>
      <c r="J804" s="229"/>
      <c r="K804" s="229"/>
      <c r="L804" s="234"/>
      <c r="M804" s="235"/>
      <c r="N804" s="236"/>
      <c r="O804" s="236"/>
      <c r="P804" s="236"/>
      <c r="Q804" s="236"/>
      <c r="R804" s="236"/>
      <c r="S804" s="236"/>
      <c r="T804" s="237"/>
      <c r="AT804" s="238" t="s">
        <v>220</v>
      </c>
      <c r="AU804" s="238" t="s">
        <v>87</v>
      </c>
      <c r="AV804" s="13" t="s">
        <v>93</v>
      </c>
      <c r="AW804" s="13" t="s">
        <v>41</v>
      </c>
      <c r="AX804" s="13" t="s">
        <v>83</v>
      </c>
      <c r="AY804" s="238" t="s">
        <v>210</v>
      </c>
    </row>
    <row r="805" spans="2:65" s="1" customFormat="1" ht="25.5" customHeight="1">
      <c r="B805" s="42"/>
      <c r="C805" s="202" t="s">
        <v>1517</v>
      </c>
      <c r="D805" s="202" t="s">
        <v>212</v>
      </c>
      <c r="E805" s="203" t="s">
        <v>1518</v>
      </c>
      <c r="F805" s="204" t="s">
        <v>1519</v>
      </c>
      <c r="G805" s="205" t="s">
        <v>215</v>
      </c>
      <c r="H805" s="206">
        <v>6.26</v>
      </c>
      <c r="I805" s="207">
        <v>420</v>
      </c>
      <c r="J805" s="208">
        <f>ROUND(I805*H805,2)</f>
        <v>2629.2</v>
      </c>
      <c r="K805" s="204" t="s">
        <v>24</v>
      </c>
      <c r="L805" s="62"/>
      <c r="M805" s="209" t="s">
        <v>24</v>
      </c>
      <c r="N805" s="210" t="s">
        <v>50</v>
      </c>
      <c r="O805" s="43"/>
      <c r="P805" s="211">
        <f>O805*H805</f>
        <v>0</v>
      </c>
      <c r="Q805" s="211">
        <v>3.6700000000000001E-3</v>
      </c>
      <c r="R805" s="211">
        <f>Q805*H805</f>
        <v>2.29742E-2</v>
      </c>
      <c r="S805" s="211">
        <v>0</v>
      </c>
      <c r="T805" s="212">
        <f>S805*H805</f>
        <v>0</v>
      </c>
      <c r="AR805" s="25" t="s">
        <v>142</v>
      </c>
      <c r="AT805" s="25" t="s">
        <v>212</v>
      </c>
      <c r="AU805" s="25" t="s">
        <v>87</v>
      </c>
      <c r="AY805" s="25" t="s">
        <v>210</v>
      </c>
      <c r="BE805" s="213">
        <f>IF(N805="základní",J805,0)</f>
        <v>0</v>
      </c>
      <c r="BF805" s="213">
        <f>IF(N805="snížená",J805,0)</f>
        <v>2629.2</v>
      </c>
      <c r="BG805" s="213">
        <f>IF(N805="zákl. přenesená",J805,0)</f>
        <v>0</v>
      </c>
      <c r="BH805" s="213">
        <f>IF(N805="sníž. přenesená",J805,0)</f>
        <v>0</v>
      </c>
      <c r="BI805" s="213">
        <f>IF(N805="nulová",J805,0)</f>
        <v>0</v>
      </c>
      <c r="BJ805" s="25" t="s">
        <v>87</v>
      </c>
      <c r="BK805" s="213">
        <f>ROUND(I805*H805,2)</f>
        <v>2629.2</v>
      </c>
      <c r="BL805" s="25" t="s">
        <v>142</v>
      </c>
      <c r="BM805" s="25" t="s">
        <v>1520</v>
      </c>
    </row>
    <row r="806" spans="2:65" s="12" customFormat="1">
      <c r="B806" s="217"/>
      <c r="C806" s="218"/>
      <c r="D806" s="214" t="s">
        <v>220</v>
      </c>
      <c r="E806" s="219" t="s">
        <v>24</v>
      </c>
      <c r="F806" s="220" t="s">
        <v>1521</v>
      </c>
      <c r="G806" s="218"/>
      <c r="H806" s="221">
        <v>6.26</v>
      </c>
      <c r="I806" s="222"/>
      <c r="J806" s="218"/>
      <c r="K806" s="218"/>
      <c r="L806" s="223"/>
      <c r="M806" s="224"/>
      <c r="N806" s="225"/>
      <c r="O806" s="225"/>
      <c r="P806" s="225"/>
      <c r="Q806" s="225"/>
      <c r="R806" s="225"/>
      <c r="S806" s="225"/>
      <c r="T806" s="226"/>
      <c r="AT806" s="227" t="s">
        <v>220</v>
      </c>
      <c r="AU806" s="227" t="s">
        <v>87</v>
      </c>
      <c r="AV806" s="12" t="s">
        <v>87</v>
      </c>
      <c r="AW806" s="12" t="s">
        <v>41</v>
      </c>
      <c r="AX806" s="12" t="s">
        <v>83</v>
      </c>
      <c r="AY806" s="227" t="s">
        <v>210</v>
      </c>
    </row>
    <row r="807" spans="2:65" s="1" customFormat="1" ht="25.5" customHeight="1">
      <c r="B807" s="42"/>
      <c r="C807" s="239" t="s">
        <v>1522</v>
      </c>
      <c r="D807" s="239" t="s">
        <v>358</v>
      </c>
      <c r="E807" s="240" t="s">
        <v>1523</v>
      </c>
      <c r="F807" s="241" t="s">
        <v>1524</v>
      </c>
      <c r="G807" s="242" t="s">
        <v>215</v>
      </c>
      <c r="H807" s="243">
        <v>6.8860000000000001</v>
      </c>
      <c r="I807" s="244">
        <v>340</v>
      </c>
      <c r="J807" s="245">
        <f>ROUND(I807*H807,2)</f>
        <v>2341.2399999999998</v>
      </c>
      <c r="K807" s="241" t="s">
        <v>24</v>
      </c>
      <c r="L807" s="246"/>
      <c r="M807" s="247" t="s">
        <v>24</v>
      </c>
      <c r="N807" s="248" t="s">
        <v>50</v>
      </c>
      <c r="O807" s="43"/>
      <c r="P807" s="211">
        <f>O807*H807</f>
        <v>0</v>
      </c>
      <c r="Q807" s="211">
        <v>1.9199999999999998E-2</v>
      </c>
      <c r="R807" s="211">
        <f>Q807*H807</f>
        <v>0.1322112</v>
      </c>
      <c r="S807" s="211">
        <v>0</v>
      </c>
      <c r="T807" s="212">
        <f>S807*H807</f>
        <v>0</v>
      </c>
      <c r="AR807" s="25" t="s">
        <v>397</v>
      </c>
      <c r="AT807" s="25" t="s">
        <v>358</v>
      </c>
      <c r="AU807" s="25" t="s">
        <v>87</v>
      </c>
      <c r="AY807" s="25" t="s">
        <v>210</v>
      </c>
      <c r="BE807" s="213">
        <f>IF(N807="základní",J807,0)</f>
        <v>0</v>
      </c>
      <c r="BF807" s="213">
        <f>IF(N807="snížená",J807,0)</f>
        <v>2341.2399999999998</v>
      </c>
      <c r="BG807" s="213">
        <f>IF(N807="zákl. přenesená",J807,0)</f>
        <v>0</v>
      </c>
      <c r="BH807" s="213">
        <f>IF(N807="sníž. přenesená",J807,0)</f>
        <v>0</v>
      </c>
      <c r="BI807" s="213">
        <f>IF(N807="nulová",J807,0)</f>
        <v>0</v>
      </c>
      <c r="BJ807" s="25" t="s">
        <v>87</v>
      </c>
      <c r="BK807" s="213">
        <f>ROUND(I807*H807,2)</f>
        <v>2341.2399999999998</v>
      </c>
      <c r="BL807" s="25" t="s">
        <v>142</v>
      </c>
      <c r="BM807" s="25" t="s">
        <v>1525</v>
      </c>
    </row>
    <row r="808" spans="2:65" s="12" customFormat="1">
      <c r="B808" s="217"/>
      <c r="C808" s="218"/>
      <c r="D808" s="214" t="s">
        <v>220</v>
      </c>
      <c r="E808" s="219" t="s">
        <v>24</v>
      </c>
      <c r="F808" s="220" t="s">
        <v>1526</v>
      </c>
      <c r="G808" s="218"/>
      <c r="H808" s="221">
        <v>6.8860000000000001</v>
      </c>
      <c r="I808" s="222"/>
      <c r="J808" s="218"/>
      <c r="K808" s="218"/>
      <c r="L808" s="223"/>
      <c r="M808" s="224"/>
      <c r="N808" s="225"/>
      <c r="O808" s="225"/>
      <c r="P808" s="225"/>
      <c r="Q808" s="225"/>
      <c r="R808" s="225"/>
      <c r="S808" s="225"/>
      <c r="T808" s="226"/>
      <c r="AT808" s="227" t="s">
        <v>220</v>
      </c>
      <c r="AU808" s="227" t="s">
        <v>87</v>
      </c>
      <c r="AV808" s="12" t="s">
        <v>87</v>
      </c>
      <c r="AW808" s="12" t="s">
        <v>41</v>
      </c>
      <c r="AX808" s="12" t="s">
        <v>83</v>
      </c>
      <c r="AY808" s="227" t="s">
        <v>210</v>
      </c>
    </row>
    <row r="809" spans="2:65" s="1" customFormat="1" ht="16.5" customHeight="1">
      <c r="B809" s="42"/>
      <c r="C809" s="202" t="s">
        <v>1527</v>
      </c>
      <c r="D809" s="202" t="s">
        <v>212</v>
      </c>
      <c r="E809" s="203" t="s">
        <v>1528</v>
      </c>
      <c r="F809" s="204" t="s">
        <v>1529</v>
      </c>
      <c r="G809" s="205" t="s">
        <v>215</v>
      </c>
      <c r="H809" s="206">
        <v>6.26</v>
      </c>
      <c r="I809" s="207">
        <v>35</v>
      </c>
      <c r="J809" s="208">
        <f>ROUND(I809*H809,2)</f>
        <v>219.1</v>
      </c>
      <c r="K809" s="204" t="s">
        <v>24</v>
      </c>
      <c r="L809" s="62"/>
      <c r="M809" s="209" t="s">
        <v>24</v>
      </c>
      <c r="N809" s="210" t="s">
        <v>50</v>
      </c>
      <c r="O809" s="43"/>
      <c r="P809" s="211">
        <f>O809*H809</f>
        <v>0</v>
      </c>
      <c r="Q809" s="211">
        <v>0</v>
      </c>
      <c r="R809" s="211">
        <f>Q809*H809</f>
        <v>0</v>
      </c>
      <c r="S809" s="211">
        <v>0</v>
      </c>
      <c r="T809" s="212">
        <f>S809*H809</f>
        <v>0</v>
      </c>
      <c r="AR809" s="25" t="s">
        <v>142</v>
      </c>
      <c r="AT809" s="25" t="s">
        <v>212</v>
      </c>
      <c r="AU809" s="25" t="s">
        <v>87</v>
      </c>
      <c r="AY809" s="25" t="s">
        <v>210</v>
      </c>
      <c r="BE809" s="213">
        <f>IF(N809="základní",J809,0)</f>
        <v>0</v>
      </c>
      <c r="BF809" s="213">
        <f>IF(N809="snížená",J809,0)</f>
        <v>219.1</v>
      </c>
      <c r="BG809" s="213">
        <f>IF(N809="zákl. přenesená",J809,0)</f>
        <v>0</v>
      </c>
      <c r="BH809" s="213">
        <f>IF(N809="sníž. přenesená",J809,0)</f>
        <v>0</v>
      </c>
      <c r="BI809" s="213">
        <f>IF(N809="nulová",J809,0)</f>
        <v>0</v>
      </c>
      <c r="BJ809" s="25" t="s">
        <v>87</v>
      </c>
      <c r="BK809" s="213">
        <f>ROUND(I809*H809,2)</f>
        <v>219.1</v>
      </c>
      <c r="BL809" s="25" t="s">
        <v>142</v>
      </c>
      <c r="BM809" s="25" t="s">
        <v>1530</v>
      </c>
    </row>
    <row r="810" spans="2:65" s="12" customFormat="1">
      <c r="B810" s="217"/>
      <c r="C810" s="218"/>
      <c r="D810" s="214" t="s">
        <v>220</v>
      </c>
      <c r="E810" s="219" t="s">
        <v>24</v>
      </c>
      <c r="F810" s="220" t="s">
        <v>1521</v>
      </c>
      <c r="G810" s="218"/>
      <c r="H810" s="221">
        <v>6.26</v>
      </c>
      <c r="I810" s="222"/>
      <c r="J810" s="218"/>
      <c r="K810" s="218"/>
      <c r="L810" s="223"/>
      <c r="M810" s="224"/>
      <c r="N810" s="225"/>
      <c r="O810" s="225"/>
      <c r="P810" s="225"/>
      <c r="Q810" s="225"/>
      <c r="R810" s="225"/>
      <c r="S810" s="225"/>
      <c r="T810" s="226"/>
      <c r="AT810" s="227" t="s">
        <v>220</v>
      </c>
      <c r="AU810" s="227" t="s">
        <v>87</v>
      </c>
      <c r="AV810" s="12" t="s">
        <v>87</v>
      </c>
      <c r="AW810" s="12" t="s">
        <v>41</v>
      </c>
      <c r="AX810" s="12" t="s">
        <v>83</v>
      </c>
      <c r="AY810" s="227" t="s">
        <v>210</v>
      </c>
    </row>
    <row r="811" spans="2:65" s="1" customFormat="1" ht="25.5" customHeight="1">
      <c r="B811" s="42"/>
      <c r="C811" s="202" t="s">
        <v>1531</v>
      </c>
      <c r="D811" s="202" t="s">
        <v>212</v>
      </c>
      <c r="E811" s="203" t="s">
        <v>1532</v>
      </c>
      <c r="F811" s="204" t="s">
        <v>1533</v>
      </c>
      <c r="G811" s="205" t="s">
        <v>215</v>
      </c>
      <c r="H811" s="206">
        <v>6.26</v>
      </c>
      <c r="I811" s="207">
        <v>120</v>
      </c>
      <c r="J811" s="208">
        <f>ROUND(I811*H811,2)</f>
        <v>751.2</v>
      </c>
      <c r="K811" s="204" t="s">
        <v>24</v>
      </c>
      <c r="L811" s="62"/>
      <c r="M811" s="209" t="s">
        <v>24</v>
      </c>
      <c r="N811" s="210" t="s">
        <v>50</v>
      </c>
      <c r="O811" s="43"/>
      <c r="P811" s="211">
        <f>O811*H811</f>
        <v>0</v>
      </c>
      <c r="Q811" s="211">
        <v>0</v>
      </c>
      <c r="R811" s="211">
        <f>Q811*H811</f>
        <v>0</v>
      </c>
      <c r="S811" s="211">
        <v>0</v>
      </c>
      <c r="T811" s="212">
        <f>S811*H811</f>
        <v>0</v>
      </c>
      <c r="AR811" s="25" t="s">
        <v>142</v>
      </c>
      <c r="AT811" s="25" t="s">
        <v>212</v>
      </c>
      <c r="AU811" s="25" t="s">
        <v>87</v>
      </c>
      <c r="AY811" s="25" t="s">
        <v>210</v>
      </c>
      <c r="BE811" s="213">
        <f>IF(N811="základní",J811,0)</f>
        <v>0</v>
      </c>
      <c r="BF811" s="213">
        <f>IF(N811="snížená",J811,0)</f>
        <v>751.2</v>
      </c>
      <c r="BG811" s="213">
        <f>IF(N811="zákl. přenesená",J811,0)</f>
        <v>0</v>
      </c>
      <c r="BH811" s="213">
        <f>IF(N811="sníž. přenesená",J811,0)</f>
        <v>0</v>
      </c>
      <c r="BI811" s="213">
        <f>IF(N811="nulová",J811,0)</f>
        <v>0</v>
      </c>
      <c r="BJ811" s="25" t="s">
        <v>87</v>
      </c>
      <c r="BK811" s="213">
        <f>ROUND(I811*H811,2)</f>
        <v>751.2</v>
      </c>
      <c r="BL811" s="25" t="s">
        <v>142</v>
      </c>
      <c r="BM811" s="25" t="s">
        <v>1534</v>
      </c>
    </row>
    <row r="812" spans="2:65" s="12" customFormat="1">
      <c r="B812" s="217"/>
      <c r="C812" s="218"/>
      <c r="D812" s="214" t="s">
        <v>220</v>
      </c>
      <c r="E812" s="219" t="s">
        <v>24</v>
      </c>
      <c r="F812" s="220" t="s">
        <v>1521</v>
      </c>
      <c r="G812" s="218"/>
      <c r="H812" s="221">
        <v>6.26</v>
      </c>
      <c r="I812" s="222"/>
      <c r="J812" s="218"/>
      <c r="K812" s="218"/>
      <c r="L812" s="223"/>
      <c r="M812" s="224"/>
      <c r="N812" s="225"/>
      <c r="O812" s="225"/>
      <c r="P812" s="225"/>
      <c r="Q812" s="225"/>
      <c r="R812" s="225"/>
      <c r="S812" s="225"/>
      <c r="T812" s="226"/>
      <c r="AT812" s="227" t="s">
        <v>220</v>
      </c>
      <c r="AU812" s="227" t="s">
        <v>87</v>
      </c>
      <c r="AV812" s="12" t="s">
        <v>87</v>
      </c>
      <c r="AW812" s="12" t="s">
        <v>41</v>
      </c>
      <c r="AX812" s="12" t="s">
        <v>83</v>
      </c>
      <c r="AY812" s="227" t="s">
        <v>210</v>
      </c>
    </row>
    <row r="813" spans="2:65" s="1" customFormat="1" ht="16.5" customHeight="1">
      <c r="B813" s="42"/>
      <c r="C813" s="202" t="s">
        <v>1535</v>
      </c>
      <c r="D813" s="202" t="s">
        <v>212</v>
      </c>
      <c r="E813" s="203" t="s">
        <v>1536</v>
      </c>
      <c r="F813" s="204" t="s">
        <v>1537</v>
      </c>
      <c r="G813" s="205" t="s">
        <v>215</v>
      </c>
      <c r="H813" s="206">
        <v>6.26</v>
      </c>
      <c r="I813" s="207">
        <v>45</v>
      </c>
      <c r="J813" s="208">
        <f>ROUND(I813*H813,2)</f>
        <v>281.7</v>
      </c>
      <c r="K813" s="204" t="s">
        <v>24</v>
      </c>
      <c r="L813" s="62"/>
      <c r="M813" s="209" t="s">
        <v>24</v>
      </c>
      <c r="N813" s="210" t="s">
        <v>50</v>
      </c>
      <c r="O813" s="43"/>
      <c r="P813" s="211">
        <f>O813*H813</f>
        <v>0</v>
      </c>
      <c r="Q813" s="211">
        <v>0</v>
      </c>
      <c r="R813" s="211">
        <f>Q813*H813</f>
        <v>0</v>
      </c>
      <c r="S813" s="211">
        <v>0</v>
      </c>
      <c r="T813" s="212">
        <f>S813*H813</f>
        <v>0</v>
      </c>
      <c r="AR813" s="25" t="s">
        <v>142</v>
      </c>
      <c r="AT813" s="25" t="s">
        <v>212</v>
      </c>
      <c r="AU813" s="25" t="s">
        <v>87</v>
      </c>
      <c r="AY813" s="25" t="s">
        <v>210</v>
      </c>
      <c r="BE813" s="213">
        <f>IF(N813="základní",J813,0)</f>
        <v>0</v>
      </c>
      <c r="BF813" s="213">
        <f>IF(N813="snížená",J813,0)</f>
        <v>281.7</v>
      </c>
      <c r="BG813" s="213">
        <f>IF(N813="zákl. přenesená",J813,0)</f>
        <v>0</v>
      </c>
      <c r="BH813" s="213">
        <f>IF(N813="sníž. přenesená",J813,0)</f>
        <v>0</v>
      </c>
      <c r="BI813" s="213">
        <f>IF(N813="nulová",J813,0)</f>
        <v>0</v>
      </c>
      <c r="BJ813" s="25" t="s">
        <v>87</v>
      </c>
      <c r="BK813" s="213">
        <f>ROUND(I813*H813,2)</f>
        <v>281.7</v>
      </c>
      <c r="BL813" s="25" t="s">
        <v>142</v>
      </c>
      <c r="BM813" s="25" t="s">
        <v>1538</v>
      </c>
    </row>
    <row r="814" spans="2:65" s="12" customFormat="1">
      <c r="B814" s="217"/>
      <c r="C814" s="218"/>
      <c r="D814" s="214" t="s">
        <v>220</v>
      </c>
      <c r="E814" s="219" t="s">
        <v>24</v>
      </c>
      <c r="F814" s="220" t="s">
        <v>1521</v>
      </c>
      <c r="G814" s="218"/>
      <c r="H814" s="221">
        <v>6.26</v>
      </c>
      <c r="I814" s="222"/>
      <c r="J814" s="218"/>
      <c r="K814" s="218"/>
      <c r="L814" s="223"/>
      <c r="M814" s="224"/>
      <c r="N814" s="225"/>
      <c r="O814" s="225"/>
      <c r="P814" s="225"/>
      <c r="Q814" s="225"/>
      <c r="R814" s="225"/>
      <c r="S814" s="225"/>
      <c r="T814" s="226"/>
      <c r="AT814" s="227" t="s">
        <v>220</v>
      </c>
      <c r="AU814" s="227" t="s">
        <v>87</v>
      </c>
      <c r="AV814" s="12" t="s">
        <v>87</v>
      </c>
      <c r="AW814" s="12" t="s">
        <v>41</v>
      </c>
      <c r="AX814" s="12" t="s">
        <v>83</v>
      </c>
      <c r="AY814" s="227" t="s">
        <v>210</v>
      </c>
    </row>
    <row r="815" spans="2:65" s="1" customFormat="1" ht="16.5" customHeight="1">
      <c r="B815" s="42"/>
      <c r="C815" s="202" t="s">
        <v>1539</v>
      </c>
      <c r="D815" s="202" t="s">
        <v>212</v>
      </c>
      <c r="E815" s="203" t="s">
        <v>1540</v>
      </c>
      <c r="F815" s="204" t="s">
        <v>1541</v>
      </c>
      <c r="G815" s="205" t="s">
        <v>295</v>
      </c>
      <c r="H815" s="206">
        <v>10</v>
      </c>
      <c r="I815" s="207">
        <v>25</v>
      </c>
      <c r="J815" s="208">
        <f>ROUND(I815*H815,2)</f>
        <v>250</v>
      </c>
      <c r="K815" s="204" t="s">
        <v>24</v>
      </c>
      <c r="L815" s="62"/>
      <c r="M815" s="209" t="s">
        <v>24</v>
      </c>
      <c r="N815" s="210" t="s">
        <v>50</v>
      </c>
      <c r="O815" s="43"/>
      <c r="P815" s="211">
        <f>O815*H815</f>
        <v>0</v>
      </c>
      <c r="Q815" s="211">
        <v>0</v>
      </c>
      <c r="R815" s="211">
        <f>Q815*H815</f>
        <v>0</v>
      </c>
      <c r="S815" s="211">
        <v>0</v>
      </c>
      <c r="T815" s="212">
        <f>S815*H815</f>
        <v>0</v>
      </c>
      <c r="AR815" s="25" t="s">
        <v>142</v>
      </c>
      <c r="AT815" s="25" t="s">
        <v>212</v>
      </c>
      <c r="AU815" s="25" t="s">
        <v>87</v>
      </c>
      <c r="AY815" s="25" t="s">
        <v>210</v>
      </c>
      <c r="BE815" s="213">
        <f>IF(N815="základní",J815,0)</f>
        <v>0</v>
      </c>
      <c r="BF815" s="213">
        <f>IF(N815="snížená",J815,0)</f>
        <v>250</v>
      </c>
      <c r="BG815" s="213">
        <f>IF(N815="zákl. přenesená",J815,0)</f>
        <v>0</v>
      </c>
      <c r="BH815" s="213">
        <f>IF(N815="sníž. přenesená",J815,0)</f>
        <v>0</v>
      </c>
      <c r="BI815" s="213">
        <f>IF(N815="nulová",J815,0)</f>
        <v>0</v>
      </c>
      <c r="BJ815" s="25" t="s">
        <v>87</v>
      </c>
      <c r="BK815" s="213">
        <f>ROUND(I815*H815,2)</f>
        <v>250</v>
      </c>
      <c r="BL815" s="25" t="s">
        <v>142</v>
      </c>
      <c r="BM815" s="25" t="s">
        <v>1542</v>
      </c>
    </row>
    <row r="816" spans="2:65" s="12" customFormat="1">
      <c r="B816" s="217"/>
      <c r="C816" s="218"/>
      <c r="D816" s="214" t="s">
        <v>220</v>
      </c>
      <c r="E816" s="219" t="s">
        <v>24</v>
      </c>
      <c r="F816" s="220" t="s">
        <v>1543</v>
      </c>
      <c r="G816" s="218"/>
      <c r="H816" s="221">
        <v>10</v>
      </c>
      <c r="I816" s="222"/>
      <c r="J816" s="218"/>
      <c r="K816" s="218"/>
      <c r="L816" s="223"/>
      <c r="M816" s="224"/>
      <c r="N816" s="225"/>
      <c r="O816" s="225"/>
      <c r="P816" s="225"/>
      <c r="Q816" s="225"/>
      <c r="R816" s="225"/>
      <c r="S816" s="225"/>
      <c r="T816" s="226"/>
      <c r="AT816" s="227" t="s">
        <v>220</v>
      </c>
      <c r="AU816" s="227" t="s">
        <v>87</v>
      </c>
      <c r="AV816" s="12" t="s">
        <v>87</v>
      </c>
      <c r="AW816" s="12" t="s">
        <v>41</v>
      </c>
      <c r="AX816" s="12" t="s">
        <v>83</v>
      </c>
      <c r="AY816" s="227" t="s">
        <v>210</v>
      </c>
    </row>
    <row r="817" spans="2:65" s="1" customFormat="1" ht="16.5" customHeight="1">
      <c r="B817" s="42"/>
      <c r="C817" s="202" t="s">
        <v>1544</v>
      </c>
      <c r="D817" s="202" t="s">
        <v>212</v>
      </c>
      <c r="E817" s="203" t="s">
        <v>1545</v>
      </c>
      <c r="F817" s="204" t="s">
        <v>1546</v>
      </c>
      <c r="G817" s="205" t="s">
        <v>295</v>
      </c>
      <c r="H817" s="206">
        <v>10</v>
      </c>
      <c r="I817" s="207">
        <v>35</v>
      </c>
      <c r="J817" s="208">
        <f>ROUND(I817*H817,2)</f>
        <v>350</v>
      </c>
      <c r="K817" s="204" t="s">
        <v>24</v>
      </c>
      <c r="L817" s="62"/>
      <c r="M817" s="209" t="s">
        <v>24</v>
      </c>
      <c r="N817" s="210" t="s">
        <v>50</v>
      </c>
      <c r="O817" s="43"/>
      <c r="P817" s="211">
        <f>O817*H817</f>
        <v>0</v>
      </c>
      <c r="Q817" s="211">
        <v>0</v>
      </c>
      <c r="R817" s="211">
        <f>Q817*H817</f>
        <v>0</v>
      </c>
      <c r="S817" s="211">
        <v>0</v>
      </c>
      <c r="T817" s="212">
        <f>S817*H817</f>
        <v>0</v>
      </c>
      <c r="AR817" s="25" t="s">
        <v>142</v>
      </c>
      <c r="AT817" s="25" t="s">
        <v>212</v>
      </c>
      <c r="AU817" s="25" t="s">
        <v>87</v>
      </c>
      <c r="AY817" s="25" t="s">
        <v>210</v>
      </c>
      <c r="BE817" s="213">
        <f>IF(N817="základní",J817,0)</f>
        <v>0</v>
      </c>
      <c r="BF817" s="213">
        <f>IF(N817="snížená",J817,0)</f>
        <v>350</v>
      </c>
      <c r="BG817" s="213">
        <f>IF(N817="zákl. přenesená",J817,0)</f>
        <v>0</v>
      </c>
      <c r="BH817" s="213">
        <f>IF(N817="sníž. přenesená",J817,0)</f>
        <v>0</v>
      </c>
      <c r="BI817" s="213">
        <f>IF(N817="nulová",J817,0)</f>
        <v>0</v>
      </c>
      <c r="BJ817" s="25" t="s">
        <v>87</v>
      </c>
      <c r="BK817" s="213">
        <f>ROUND(I817*H817,2)</f>
        <v>350</v>
      </c>
      <c r="BL817" s="25" t="s">
        <v>142</v>
      </c>
      <c r="BM817" s="25" t="s">
        <v>1547</v>
      </c>
    </row>
    <row r="818" spans="2:65" s="12" customFormat="1">
      <c r="B818" s="217"/>
      <c r="C818" s="218"/>
      <c r="D818" s="214" t="s">
        <v>220</v>
      </c>
      <c r="E818" s="219" t="s">
        <v>24</v>
      </c>
      <c r="F818" s="220" t="s">
        <v>1543</v>
      </c>
      <c r="G818" s="218"/>
      <c r="H818" s="221">
        <v>10</v>
      </c>
      <c r="I818" s="222"/>
      <c r="J818" s="218"/>
      <c r="K818" s="218"/>
      <c r="L818" s="223"/>
      <c r="M818" s="224"/>
      <c r="N818" s="225"/>
      <c r="O818" s="225"/>
      <c r="P818" s="225"/>
      <c r="Q818" s="225"/>
      <c r="R818" s="225"/>
      <c r="S818" s="225"/>
      <c r="T818" s="226"/>
      <c r="AT818" s="227" t="s">
        <v>220</v>
      </c>
      <c r="AU818" s="227" t="s">
        <v>87</v>
      </c>
      <c r="AV818" s="12" t="s">
        <v>87</v>
      </c>
      <c r="AW818" s="12" t="s">
        <v>41</v>
      </c>
      <c r="AX818" s="12" t="s">
        <v>83</v>
      </c>
      <c r="AY818" s="227" t="s">
        <v>210</v>
      </c>
    </row>
    <row r="819" spans="2:65" s="1" customFormat="1" ht="16.5" customHeight="1">
      <c r="B819" s="42"/>
      <c r="C819" s="202" t="s">
        <v>1548</v>
      </c>
      <c r="D819" s="202" t="s">
        <v>212</v>
      </c>
      <c r="E819" s="203" t="s">
        <v>1549</v>
      </c>
      <c r="F819" s="204" t="s">
        <v>1550</v>
      </c>
      <c r="G819" s="205" t="s">
        <v>215</v>
      </c>
      <c r="H819" s="206">
        <v>48.19</v>
      </c>
      <c r="I819" s="207">
        <v>25</v>
      </c>
      <c r="J819" s="208">
        <f>ROUND(I819*H819,2)</f>
        <v>1204.75</v>
      </c>
      <c r="K819" s="204" t="s">
        <v>24</v>
      </c>
      <c r="L819" s="62"/>
      <c r="M819" s="209" t="s">
        <v>24</v>
      </c>
      <c r="N819" s="210" t="s">
        <v>50</v>
      </c>
      <c r="O819" s="43"/>
      <c r="P819" s="211">
        <f>O819*H819</f>
        <v>0</v>
      </c>
      <c r="Q819" s="211">
        <v>0</v>
      </c>
      <c r="R819" s="211">
        <f>Q819*H819</f>
        <v>0</v>
      </c>
      <c r="S819" s="211">
        <v>0</v>
      </c>
      <c r="T819" s="212">
        <f>S819*H819</f>
        <v>0</v>
      </c>
      <c r="AR819" s="25" t="s">
        <v>142</v>
      </c>
      <c r="AT819" s="25" t="s">
        <v>212</v>
      </c>
      <c r="AU819" s="25" t="s">
        <v>87</v>
      </c>
      <c r="AY819" s="25" t="s">
        <v>210</v>
      </c>
      <c r="BE819" s="213">
        <f>IF(N819="základní",J819,0)</f>
        <v>0</v>
      </c>
      <c r="BF819" s="213">
        <f>IF(N819="snížená",J819,0)</f>
        <v>1204.75</v>
      </c>
      <c r="BG819" s="213">
        <f>IF(N819="zákl. přenesená",J819,0)</f>
        <v>0</v>
      </c>
      <c r="BH819" s="213">
        <f>IF(N819="sníž. přenesená",J819,0)</f>
        <v>0</v>
      </c>
      <c r="BI819" s="213">
        <f>IF(N819="nulová",J819,0)</f>
        <v>0</v>
      </c>
      <c r="BJ819" s="25" t="s">
        <v>87</v>
      </c>
      <c r="BK819" s="213">
        <f>ROUND(I819*H819,2)</f>
        <v>1204.75</v>
      </c>
      <c r="BL819" s="25" t="s">
        <v>142</v>
      </c>
      <c r="BM819" s="25" t="s">
        <v>1551</v>
      </c>
    </row>
    <row r="820" spans="2:65" s="12" customFormat="1">
      <c r="B820" s="217"/>
      <c r="C820" s="218"/>
      <c r="D820" s="214" t="s">
        <v>220</v>
      </c>
      <c r="E820" s="219" t="s">
        <v>24</v>
      </c>
      <c r="F820" s="220" t="s">
        <v>1503</v>
      </c>
      <c r="G820" s="218"/>
      <c r="H820" s="221">
        <v>48.19</v>
      </c>
      <c r="I820" s="222"/>
      <c r="J820" s="218"/>
      <c r="K820" s="218"/>
      <c r="L820" s="223"/>
      <c r="M820" s="224"/>
      <c r="N820" s="225"/>
      <c r="O820" s="225"/>
      <c r="P820" s="225"/>
      <c r="Q820" s="225"/>
      <c r="R820" s="225"/>
      <c r="S820" s="225"/>
      <c r="T820" s="226"/>
      <c r="AT820" s="227" t="s">
        <v>220</v>
      </c>
      <c r="AU820" s="227" t="s">
        <v>87</v>
      </c>
      <c r="AV820" s="12" t="s">
        <v>87</v>
      </c>
      <c r="AW820" s="12" t="s">
        <v>41</v>
      </c>
      <c r="AX820" s="12" t="s">
        <v>83</v>
      </c>
      <c r="AY820" s="227" t="s">
        <v>210</v>
      </c>
    </row>
    <row r="821" spans="2:65" s="1" customFormat="1" ht="16.5" customHeight="1">
      <c r="B821" s="42"/>
      <c r="C821" s="202" t="s">
        <v>1552</v>
      </c>
      <c r="D821" s="202" t="s">
        <v>212</v>
      </c>
      <c r="E821" s="203" t="s">
        <v>1553</v>
      </c>
      <c r="F821" s="204" t="s">
        <v>1554</v>
      </c>
      <c r="G821" s="205" t="s">
        <v>215</v>
      </c>
      <c r="H821" s="206">
        <v>24.78</v>
      </c>
      <c r="I821" s="207">
        <v>120</v>
      </c>
      <c r="J821" s="208">
        <f>ROUND(I821*H821,2)</f>
        <v>2973.6</v>
      </c>
      <c r="K821" s="204" t="s">
        <v>24</v>
      </c>
      <c r="L821" s="62"/>
      <c r="M821" s="209" t="s">
        <v>24</v>
      </c>
      <c r="N821" s="210" t="s">
        <v>50</v>
      </c>
      <c r="O821" s="43"/>
      <c r="P821" s="211">
        <f>O821*H821</f>
        <v>0</v>
      </c>
      <c r="Q821" s="211">
        <v>0</v>
      </c>
      <c r="R821" s="211">
        <f>Q821*H821</f>
        <v>0</v>
      </c>
      <c r="S821" s="211">
        <v>0</v>
      </c>
      <c r="T821" s="212">
        <f>S821*H821</f>
        <v>0</v>
      </c>
      <c r="AR821" s="25" t="s">
        <v>142</v>
      </c>
      <c r="AT821" s="25" t="s">
        <v>212</v>
      </c>
      <c r="AU821" s="25" t="s">
        <v>87</v>
      </c>
      <c r="AY821" s="25" t="s">
        <v>210</v>
      </c>
      <c r="BE821" s="213">
        <f>IF(N821="základní",J821,0)</f>
        <v>0</v>
      </c>
      <c r="BF821" s="213">
        <f>IF(N821="snížená",J821,0)</f>
        <v>2973.6</v>
      </c>
      <c r="BG821" s="213">
        <f>IF(N821="zákl. přenesená",J821,0)</f>
        <v>0</v>
      </c>
      <c r="BH821" s="213">
        <f>IF(N821="sníž. přenesená",J821,0)</f>
        <v>0</v>
      </c>
      <c r="BI821" s="213">
        <f>IF(N821="nulová",J821,0)</f>
        <v>0</v>
      </c>
      <c r="BJ821" s="25" t="s">
        <v>87</v>
      </c>
      <c r="BK821" s="213">
        <f>ROUND(I821*H821,2)</f>
        <v>2973.6</v>
      </c>
      <c r="BL821" s="25" t="s">
        <v>142</v>
      </c>
      <c r="BM821" s="25" t="s">
        <v>1555</v>
      </c>
    </row>
    <row r="822" spans="2:65" s="12" customFormat="1">
      <c r="B822" s="217"/>
      <c r="C822" s="218"/>
      <c r="D822" s="214" t="s">
        <v>220</v>
      </c>
      <c r="E822" s="219" t="s">
        <v>24</v>
      </c>
      <c r="F822" s="220" t="s">
        <v>1556</v>
      </c>
      <c r="G822" s="218"/>
      <c r="H822" s="221">
        <v>24.78</v>
      </c>
      <c r="I822" s="222"/>
      <c r="J822" s="218"/>
      <c r="K822" s="218"/>
      <c r="L822" s="223"/>
      <c r="M822" s="224"/>
      <c r="N822" s="225"/>
      <c r="O822" s="225"/>
      <c r="P822" s="225"/>
      <c r="Q822" s="225"/>
      <c r="R822" s="225"/>
      <c r="S822" s="225"/>
      <c r="T822" s="226"/>
      <c r="AT822" s="227" t="s">
        <v>220</v>
      </c>
      <c r="AU822" s="227" t="s">
        <v>87</v>
      </c>
      <c r="AV822" s="12" t="s">
        <v>87</v>
      </c>
      <c r="AW822" s="12" t="s">
        <v>41</v>
      </c>
      <c r="AX822" s="12" t="s">
        <v>83</v>
      </c>
      <c r="AY822" s="227" t="s">
        <v>210</v>
      </c>
    </row>
    <row r="823" spans="2:65" s="1" customFormat="1" ht="16.5" customHeight="1">
      <c r="B823" s="42"/>
      <c r="C823" s="202" t="s">
        <v>1557</v>
      </c>
      <c r="D823" s="202" t="s">
        <v>212</v>
      </c>
      <c r="E823" s="203" t="s">
        <v>1558</v>
      </c>
      <c r="F823" s="204" t="s">
        <v>1559</v>
      </c>
      <c r="G823" s="205" t="s">
        <v>862</v>
      </c>
      <c r="H823" s="206">
        <v>8</v>
      </c>
      <c r="I823" s="207">
        <v>350</v>
      </c>
      <c r="J823" s="208">
        <f>ROUND(I823*H823,2)</f>
        <v>2800</v>
      </c>
      <c r="K823" s="204" t="s">
        <v>24</v>
      </c>
      <c r="L823" s="62"/>
      <c r="M823" s="209" t="s">
        <v>24</v>
      </c>
      <c r="N823" s="210" t="s">
        <v>50</v>
      </c>
      <c r="O823" s="43"/>
      <c r="P823" s="211">
        <f>O823*H823</f>
        <v>0</v>
      </c>
      <c r="Q823" s="211">
        <v>0</v>
      </c>
      <c r="R823" s="211">
        <f>Q823*H823</f>
        <v>0</v>
      </c>
      <c r="S823" s="211">
        <v>0</v>
      </c>
      <c r="T823" s="212">
        <f>S823*H823</f>
        <v>0</v>
      </c>
      <c r="AR823" s="25" t="s">
        <v>142</v>
      </c>
      <c r="AT823" s="25" t="s">
        <v>212</v>
      </c>
      <c r="AU823" s="25" t="s">
        <v>87</v>
      </c>
      <c r="AY823" s="25" t="s">
        <v>210</v>
      </c>
      <c r="BE823" s="213">
        <f>IF(N823="základní",J823,0)</f>
        <v>0</v>
      </c>
      <c r="BF823" s="213">
        <f>IF(N823="snížená",J823,0)</f>
        <v>2800</v>
      </c>
      <c r="BG823" s="213">
        <f>IF(N823="zákl. přenesená",J823,0)</f>
        <v>0</v>
      </c>
      <c r="BH823" s="213">
        <f>IF(N823="sníž. přenesená",J823,0)</f>
        <v>0</v>
      </c>
      <c r="BI823" s="213">
        <f>IF(N823="nulová",J823,0)</f>
        <v>0</v>
      </c>
      <c r="BJ823" s="25" t="s">
        <v>87</v>
      </c>
      <c r="BK823" s="213">
        <f>ROUND(I823*H823,2)</f>
        <v>2800</v>
      </c>
      <c r="BL823" s="25" t="s">
        <v>142</v>
      </c>
      <c r="BM823" s="25" t="s">
        <v>1560</v>
      </c>
    </row>
    <row r="824" spans="2:65" s="12" customFormat="1">
      <c r="B824" s="217"/>
      <c r="C824" s="218"/>
      <c r="D824" s="214" t="s">
        <v>220</v>
      </c>
      <c r="E824" s="219" t="s">
        <v>24</v>
      </c>
      <c r="F824" s="220" t="s">
        <v>119</v>
      </c>
      <c r="G824" s="218"/>
      <c r="H824" s="221">
        <v>8</v>
      </c>
      <c r="I824" s="222"/>
      <c r="J824" s="218"/>
      <c r="K824" s="218"/>
      <c r="L824" s="223"/>
      <c r="M824" s="224"/>
      <c r="N824" s="225"/>
      <c r="O824" s="225"/>
      <c r="P824" s="225"/>
      <c r="Q824" s="225"/>
      <c r="R824" s="225"/>
      <c r="S824" s="225"/>
      <c r="T824" s="226"/>
      <c r="AT824" s="227" t="s">
        <v>220</v>
      </c>
      <c r="AU824" s="227" t="s">
        <v>87</v>
      </c>
      <c r="AV824" s="12" t="s">
        <v>87</v>
      </c>
      <c r="AW824" s="12" t="s">
        <v>41</v>
      </c>
      <c r="AX824" s="12" t="s">
        <v>83</v>
      </c>
      <c r="AY824" s="227" t="s">
        <v>210</v>
      </c>
    </row>
    <row r="825" spans="2:65" s="1" customFormat="1" ht="16.5" customHeight="1">
      <c r="B825" s="42"/>
      <c r="C825" s="202" t="s">
        <v>1561</v>
      </c>
      <c r="D825" s="202" t="s">
        <v>212</v>
      </c>
      <c r="E825" s="203" t="s">
        <v>1562</v>
      </c>
      <c r="F825" s="204" t="s">
        <v>1563</v>
      </c>
      <c r="G825" s="205" t="s">
        <v>295</v>
      </c>
      <c r="H825" s="206">
        <v>24</v>
      </c>
      <c r="I825" s="207">
        <v>18.100000000000001</v>
      </c>
      <c r="J825" s="208">
        <f>ROUND(I825*H825,2)</f>
        <v>434.4</v>
      </c>
      <c r="K825" s="204" t="s">
        <v>216</v>
      </c>
      <c r="L825" s="62"/>
      <c r="M825" s="209" t="s">
        <v>24</v>
      </c>
      <c r="N825" s="210" t="s">
        <v>50</v>
      </c>
      <c r="O825" s="43"/>
      <c r="P825" s="211">
        <f>O825*H825</f>
        <v>0</v>
      </c>
      <c r="Q825" s="211">
        <v>0</v>
      </c>
      <c r="R825" s="211">
        <f>Q825*H825</f>
        <v>0</v>
      </c>
      <c r="S825" s="211">
        <v>0</v>
      </c>
      <c r="T825" s="212">
        <f>S825*H825</f>
        <v>0</v>
      </c>
      <c r="AR825" s="25" t="s">
        <v>142</v>
      </c>
      <c r="AT825" s="25" t="s">
        <v>212</v>
      </c>
      <c r="AU825" s="25" t="s">
        <v>87</v>
      </c>
      <c r="AY825" s="25" t="s">
        <v>210</v>
      </c>
      <c r="BE825" s="213">
        <f>IF(N825="základní",J825,0)</f>
        <v>0</v>
      </c>
      <c r="BF825" s="213">
        <f>IF(N825="snížená",J825,0)</f>
        <v>434.4</v>
      </c>
      <c r="BG825" s="213">
        <f>IF(N825="zákl. přenesená",J825,0)</f>
        <v>0</v>
      </c>
      <c r="BH825" s="213">
        <f>IF(N825="sníž. přenesená",J825,0)</f>
        <v>0</v>
      </c>
      <c r="BI825" s="213">
        <f>IF(N825="nulová",J825,0)</f>
        <v>0</v>
      </c>
      <c r="BJ825" s="25" t="s">
        <v>87</v>
      </c>
      <c r="BK825" s="213">
        <f>ROUND(I825*H825,2)</f>
        <v>434.4</v>
      </c>
      <c r="BL825" s="25" t="s">
        <v>142</v>
      </c>
      <c r="BM825" s="25" t="s">
        <v>1564</v>
      </c>
    </row>
    <row r="826" spans="2:65" s="1" customFormat="1" ht="40.5">
      <c r="B826" s="42"/>
      <c r="C826" s="64"/>
      <c r="D826" s="214" t="s">
        <v>218</v>
      </c>
      <c r="E826" s="64"/>
      <c r="F826" s="215" t="s">
        <v>1565</v>
      </c>
      <c r="G826" s="64"/>
      <c r="H826" s="64"/>
      <c r="I826" s="173"/>
      <c r="J826" s="64"/>
      <c r="K826" s="64"/>
      <c r="L826" s="62"/>
      <c r="M826" s="216"/>
      <c r="N826" s="43"/>
      <c r="O826" s="43"/>
      <c r="P826" s="43"/>
      <c r="Q826" s="43"/>
      <c r="R826" s="43"/>
      <c r="S826" s="43"/>
      <c r="T826" s="79"/>
      <c r="AT826" s="25" t="s">
        <v>218</v>
      </c>
      <c r="AU826" s="25" t="s">
        <v>87</v>
      </c>
    </row>
    <row r="827" spans="2:65" s="1" customFormat="1" ht="16.5" customHeight="1">
      <c r="B827" s="42"/>
      <c r="C827" s="239" t="s">
        <v>1566</v>
      </c>
      <c r="D827" s="239" t="s">
        <v>358</v>
      </c>
      <c r="E827" s="240" t="s">
        <v>1567</v>
      </c>
      <c r="F827" s="241" t="s">
        <v>1568</v>
      </c>
      <c r="G827" s="242" t="s">
        <v>295</v>
      </c>
      <c r="H827" s="243">
        <v>26.4</v>
      </c>
      <c r="I827" s="244">
        <v>154</v>
      </c>
      <c r="J827" s="245">
        <f>ROUND(I827*H827,2)</f>
        <v>4065.6</v>
      </c>
      <c r="K827" s="241" t="s">
        <v>24</v>
      </c>
      <c r="L827" s="246"/>
      <c r="M827" s="247" t="s">
        <v>24</v>
      </c>
      <c r="N827" s="248" t="s">
        <v>50</v>
      </c>
      <c r="O827" s="43"/>
      <c r="P827" s="211">
        <f>O827*H827</f>
        <v>0</v>
      </c>
      <c r="Q827" s="211">
        <v>5.0000000000000002E-5</v>
      </c>
      <c r="R827" s="211">
        <f>Q827*H827</f>
        <v>1.32E-3</v>
      </c>
      <c r="S827" s="211">
        <v>0</v>
      </c>
      <c r="T827" s="212">
        <f>S827*H827</f>
        <v>0</v>
      </c>
      <c r="AR827" s="25" t="s">
        <v>397</v>
      </c>
      <c r="AT827" s="25" t="s">
        <v>358</v>
      </c>
      <c r="AU827" s="25" t="s">
        <v>87</v>
      </c>
      <c r="AY827" s="25" t="s">
        <v>210</v>
      </c>
      <c r="BE827" s="213">
        <f>IF(N827="základní",J827,0)</f>
        <v>0</v>
      </c>
      <c r="BF827" s="213">
        <f>IF(N827="snížená",J827,0)</f>
        <v>4065.6</v>
      </c>
      <c r="BG827" s="213">
        <f>IF(N827="zákl. přenesená",J827,0)</f>
        <v>0</v>
      </c>
      <c r="BH827" s="213">
        <f>IF(N827="sníž. přenesená",J827,0)</f>
        <v>0</v>
      </c>
      <c r="BI827" s="213">
        <f>IF(N827="nulová",J827,0)</f>
        <v>0</v>
      </c>
      <c r="BJ827" s="25" t="s">
        <v>87</v>
      </c>
      <c r="BK827" s="213">
        <f>ROUND(I827*H827,2)</f>
        <v>4065.6</v>
      </c>
      <c r="BL827" s="25" t="s">
        <v>142</v>
      </c>
      <c r="BM827" s="25" t="s">
        <v>1569</v>
      </c>
    </row>
    <row r="828" spans="2:65" s="12" customFormat="1">
      <c r="B828" s="217"/>
      <c r="C828" s="218"/>
      <c r="D828" s="214" t="s">
        <v>220</v>
      </c>
      <c r="E828" s="218"/>
      <c r="F828" s="220" t="s">
        <v>1570</v>
      </c>
      <c r="G828" s="218"/>
      <c r="H828" s="221">
        <v>26.4</v>
      </c>
      <c r="I828" s="222"/>
      <c r="J828" s="218"/>
      <c r="K828" s="218"/>
      <c r="L828" s="223"/>
      <c r="M828" s="224"/>
      <c r="N828" s="225"/>
      <c r="O828" s="225"/>
      <c r="P828" s="225"/>
      <c r="Q828" s="225"/>
      <c r="R828" s="225"/>
      <c r="S828" s="225"/>
      <c r="T828" s="226"/>
      <c r="AT828" s="227" t="s">
        <v>220</v>
      </c>
      <c r="AU828" s="227" t="s">
        <v>87</v>
      </c>
      <c r="AV828" s="12" t="s">
        <v>87</v>
      </c>
      <c r="AW828" s="12" t="s">
        <v>6</v>
      </c>
      <c r="AX828" s="12" t="s">
        <v>83</v>
      </c>
      <c r="AY828" s="227" t="s">
        <v>210</v>
      </c>
    </row>
    <row r="829" spans="2:65" s="1" customFormat="1" ht="38.25" customHeight="1">
      <c r="B829" s="42"/>
      <c r="C829" s="202" t="s">
        <v>1571</v>
      </c>
      <c r="D829" s="202" t="s">
        <v>212</v>
      </c>
      <c r="E829" s="203" t="s">
        <v>1572</v>
      </c>
      <c r="F829" s="204" t="s">
        <v>1573</v>
      </c>
      <c r="G829" s="205" t="s">
        <v>981</v>
      </c>
      <c r="H829" s="270">
        <f>SUM(J780:J828)/100</f>
        <v>2472.0588000000002</v>
      </c>
      <c r="I829" s="207">
        <v>6.58</v>
      </c>
      <c r="J829" s="208">
        <f>ROUND(I829*H829,2)</f>
        <v>16266.15</v>
      </c>
      <c r="K829" s="204" t="s">
        <v>216</v>
      </c>
      <c r="L829" s="62"/>
      <c r="M829" s="209" t="s">
        <v>24</v>
      </c>
      <c r="N829" s="210" t="s">
        <v>50</v>
      </c>
      <c r="O829" s="43"/>
      <c r="P829" s="211">
        <f>O829*H829</f>
        <v>0</v>
      </c>
      <c r="Q829" s="211">
        <v>0</v>
      </c>
      <c r="R829" s="211">
        <f>Q829*H829</f>
        <v>0</v>
      </c>
      <c r="S829" s="211">
        <v>0</v>
      </c>
      <c r="T829" s="212">
        <f>S829*H829</f>
        <v>0</v>
      </c>
      <c r="AR829" s="25" t="s">
        <v>142</v>
      </c>
      <c r="AT829" s="25" t="s">
        <v>212</v>
      </c>
      <c r="AU829" s="25" t="s">
        <v>87</v>
      </c>
      <c r="AY829" s="25" t="s">
        <v>210</v>
      </c>
      <c r="BE829" s="213">
        <f>IF(N829="základní",J829,0)</f>
        <v>0</v>
      </c>
      <c r="BF829" s="213">
        <f>IF(N829="snížená",J829,0)</f>
        <v>16266.15</v>
      </c>
      <c r="BG829" s="213">
        <f>IF(N829="zákl. přenesená",J829,0)</f>
        <v>0</v>
      </c>
      <c r="BH829" s="213">
        <f>IF(N829="sníž. přenesená",J829,0)</f>
        <v>0</v>
      </c>
      <c r="BI829" s="213">
        <f>IF(N829="nulová",J829,0)</f>
        <v>0</v>
      </c>
      <c r="BJ829" s="25" t="s">
        <v>87</v>
      </c>
      <c r="BK829" s="213">
        <f>ROUND(I829*H829,2)</f>
        <v>16266.15</v>
      </c>
      <c r="BL829" s="25" t="s">
        <v>142</v>
      </c>
      <c r="BM829" s="25" t="s">
        <v>1574</v>
      </c>
    </row>
    <row r="830" spans="2:65" s="1" customFormat="1" ht="121.5">
      <c r="B830" s="42"/>
      <c r="C830" s="64"/>
      <c r="D830" s="214" t="s">
        <v>218</v>
      </c>
      <c r="E830" s="64"/>
      <c r="F830" s="215" t="s">
        <v>983</v>
      </c>
      <c r="G830" s="64"/>
      <c r="H830" s="64"/>
      <c r="I830" s="173"/>
      <c r="J830" s="64"/>
      <c r="K830" s="64"/>
      <c r="L830" s="62"/>
      <c r="M830" s="216"/>
      <c r="N830" s="43"/>
      <c r="O830" s="43"/>
      <c r="P830" s="43"/>
      <c r="Q830" s="43"/>
      <c r="R830" s="43"/>
      <c r="S830" s="43"/>
      <c r="T830" s="79"/>
      <c r="AT830" s="25" t="s">
        <v>218</v>
      </c>
      <c r="AU830" s="25" t="s">
        <v>87</v>
      </c>
    </row>
    <row r="831" spans="2:65" s="11" customFormat="1" ht="29.85" customHeight="1">
      <c r="B831" s="186"/>
      <c r="C831" s="187"/>
      <c r="D831" s="188" t="s">
        <v>77</v>
      </c>
      <c r="E831" s="200" t="s">
        <v>1575</v>
      </c>
      <c r="F831" s="200" t="s">
        <v>1576</v>
      </c>
      <c r="G831" s="187"/>
      <c r="H831" s="187"/>
      <c r="I831" s="190"/>
      <c r="J831" s="201">
        <f>BK831</f>
        <v>234770.11</v>
      </c>
      <c r="K831" s="187"/>
      <c r="L831" s="192"/>
      <c r="M831" s="193"/>
      <c r="N831" s="194"/>
      <c r="O831" s="194"/>
      <c r="P831" s="195">
        <f>SUM(P832:P853)</f>
        <v>0</v>
      </c>
      <c r="Q831" s="194"/>
      <c r="R831" s="195">
        <f>SUM(R832:R853)</f>
        <v>0.84728391999999997</v>
      </c>
      <c r="S831" s="194"/>
      <c r="T831" s="196">
        <f>SUM(T832:T853)</f>
        <v>0.87858000000000003</v>
      </c>
      <c r="AR831" s="197" t="s">
        <v>87</v>
      </c>
      <c r="AT831" s="198" t="s">
        <v>77</v>
      </c>
      <c r="AU831" s="198" t="s">
        <v>83</v>
      </c>
      <c r="AY831" s="197" t="s">
        <v>210</v>
      </c>
      <c r="BK831" s="199">
        <f>SUM(BK832:BK853)</f>
        <v>234770.11</v>
      </c>
    </row>
    <row r="832" spans="2:65" s="1" customFormat="1" ht="16.5" customHeight="1">
      <c r="B832" s="42"/>
      <c r="C832" s="202" t="s">
        <v>1577</v>
      </c>
      <c r="D832" s="202" t="s">
        <v>212</v>
      </c>
      <c r="E832" s="203" t="s">
        <v>1578</v>
      </c>
      <c r="F832" s="204" t="s">
        <v>1579</v>
      </c>
      <c r="G832" s="205" t="s">
        <v>295</v>
      </c>
      <c r="H832" s="206">
        <v>212.39</v>
      </c>
      <c r="I832" s="207">
        <v>22</v>
      </c>
      <c r="J832" s="208">
        <f>ROUND(I832*H832,2)</f>
        <v>4672.58</v>
      </c>
      <c r="K832" s="204" t="s">
        <v>264</v>
      </c>
      <c r="L832" s="62"/>
      <c r="M832" s="209" t="s">
        <v>24</v>
      </c>
      <c r="N832" s="210" t="s">
        <v>50</v>
      </c>
      <c r="O832" s="43"/>
      <c r="P832" s="211">
        <f>O832*H832</f>
        <v>0</v>
      </c>
      <c r="Q832" s="211">
        <v>2.0000000000000002E-5</v>
      </c>
      <c r="R832" s="211">
        <f>Q832*H832</f>
        <v>4.2478000000000004E-3</v>
      </c>
      <c r="S832" s="211">
        <v>0</v>
      </c>
      <c r="T832" s="212">
        <f>S832*H832</f>
        <v>0</v>
      </c>
      <c r="AR832" s="25" t="s">
        <v>142</v>
      </c>
      <c r="AT832" s="25" t="s">
        <v>212</v>
      </c>
      <c r="AU832" s="25" t="s">
        <v>87</v>
      </c>
      <c r="AY832" s="25" t="s">
        <v>210</v>
      </c>
      <c r="BE832" s="213">
        <f>IF(N832="základní",J832,0)</f>
        <v>0</v>
      </c>
      <c r="BF832" s="213">
        <f>IF(N832="snížená",J832,0)</f>
        <v>4672.58</v>
      </c>
      <c r="BG832" s="213">
        <f>IF(N832="zákl. přenesená",J832,0)</f>
        <v>0</v>
      </c>
      <c r="BH832" s="213">
        <f>IF(N832="sníž. přenesená",J832,0)</f>
        <v>0</v>
      </c>
      <c r="BI832" s="213">
        <f>IF(N832="nulová",J832,0)</f>
        <v>0</v>
      </c>
      <c r="BJ832" s="25" t="s">
        <v>87</v>
      </c>
      <c r="BK832" s="213">
        <f>ROUND(I832*H832,2)</f>
        <v>4672.58</v>
      </c>
      <c r="BL832" s="25" t="s">
        <v>142</v>
      </c>
      <c r="BM832" s="25" t="s">
        <v>1580</v>
      </c>
    </row>
    <row r="833" spans="2:65" s="12" customFormat="1" ht="27">
      <c r="B833" s="217"/>
      <c r="C833" s="218"/>
      <c r="D833" s="214" t="s">
        <v>220</v>
      </c>
      <c r="E833" s="219" t="s">
        <v>24</v>
      </c>
      <c r="F833" s="220" t="s">
        <v>1581</v>
      </c>
      <c r="G833" s="218"/>
      <c r="H833" s="221">
        <v>55.18</v>
      </c>
      <c r="I833" s="222"/>
      <c r="J833" s="218"/>
      <c r="K833" s="218"/>
      <c r="L833" s="223"/>
      <c r="M833" s="224"/>
      <c r="N833" s="225"/>
      <c r="O833" s="225"/>
      <c r="P833" s="225"/>
      <c r="Q833" s="225"/>
      <c r="R833" s="225"/>
      <c r="S833" s="225"/>
      <c r="T833" s="226"/>
      <c r="AT833" s="227" t="s">
        <v>220</v>
      </c>
      <c r="AU833" s="227" t="s">
        <v>87</v>
      </c>
      <c r="AV833" s="12" t="s">
        <v>87</v>
      </c>
      <c r="AW833" s="12" t="s">
        <v>41</v>
      </c>
      <c r="AX833" s="12" t="s">
        <v>78</v>
      </c>
      <c r="AY833" s="227" t="s">
        <v>210</v>
      </c>
    </row>
    <row r="834" spans="2:65" s="12" customFormat="1">
      <c r="B834" s="217"/>
      <c r="C834" s="218"/>
      <c r="D834" s="214" t="s">
        <v>220</v>
      </c>
      <c r="E834" s="219" t="s">
        <v>24</v>
      </c>
      <c r="F834" s="220" t="s">
        <v>1582</v>
      </c>
      <c r="G834" s="218"/>
      <c r="H834" s="221">
        <v>36.090000000000003</v>
      </c>
      <c r="I834" s="222"/>
      <c r="J834" s="218"/>
      <c r="K834" s="218"/>
      <c r="L834" s="223"/>
      <c r="M834" s="224"/>
      <c r="N834" s="225"/>
      <c r="O834" s="225"/>
      <c r="P834" s="225"/>
      <c r="Q834" s="225"/>
      <c r="R834" s="225"/>
      <c r="S834" s="225"/>
      <c r="T834" s="226"/>
      <c r="AT834" s="227" t="s">
        <v>220</v>
      </c>
      <c r="AU834" s="227" t="s">
        <v>87</v>
      </c>
      <c r="AV834" s="12" t="s">
        <v>87</v>
      </c>
      <c r="AW834" s="12" t="s">
        <v>41</v>
      </c>
      <c r="AX834" s="12" t="s">
        <v>78</v>
      </c>
      <c r="AY834" s="227" t="s">
        <v>210</v>
      </c>
    </row>
    <row r="835" spans="2:65" s="14" customFormat="1">
      <c r="B835" s="249"/>
      <c r="C835" s="250"/>
      <c r="D835" s="214" t="s">
        <v>220</v>
      </c>
      <c r="E835" s="251" t="s">
        <v>24</v>
      </c>
      <c r="F835" s="252" t="s">
        <v>393</v>
      </c>
      <c r="G835" s="250"/>
      <c r="H835" s="253">
        <v>91.27</v>
      </c>
      <c r="I835" s="254"/>
      <c r="J835" s="250"/>
      <c r="K835" s="250"/>
      <c r="L835" s="255"/>
      <c r="M835" s="256"/>
      <c r="N835" s="257"/>
      <c r="O835" s="257"/>
      <c r="P835" s="257"/>
      <c r="Q835" s="257"/>
      <c r="R835" s="257"/>
      <c r="S835" s="257"/>
      <c r="T835" s="258"/>
      <c r="AT835" s="259" t="s">
        <v>220</v>
      </c>
      <c r="AU835" s="259" t="s">
        <v>87</v>
      </c>
      <c r="AV835" s="14" t="s">
        <v>90</v>
      </c>
      <c r="AW835" s="14" t="s">
        <v>41</v>
      </c>
      <c r="AX835" s="14" t="s">
        <v>78</v>
      </c>
      <c r="AY835" s="259" t="s">
        <v>210</v>
      </c>
    </row>
    <row r="836" spans="2:65" s="12" customFormat="1" ht="27">
      <c r="B836" s="217"/>
      <c r="C836" s="218"/>
      <c r="D836" s="214" t="s">
        <v>220</v>
      </c>
      <c r="E836" s="219" t="s">
        <v>24</v>
      </c>
      <c r="F836" s="220" t="s">
        <v>1583</v>
      </c>
      <c r="G836" s="218"/>
      <c r="H836" s="221">
        <v>121.12</v>
      </c>
      <c r="I836" s="222"/>
      <c r="J836" s="218"/>
      <c r="K836" s="218"/>
      <c r="L836" s="223"/>
      <c r="M836" s="224"/>
      <c r="N836" s="225"/>
      <c r="O836" s="225"/>
      <c r="P836" s="225"/>
      <c r="Q836" s="225"/>
      <c r="R836" s="225"/>
      <c r="S836" s="225"/>
      <c r="T836" s="226"/>
      <c r="AT836" s="227" t="s">
        <v>220</v>
      </c>
      <c r="AU836" s="227" t="s">
        <v>87</v>
      </c>
      <c r="AV836" s="12" t="s">
        <v>87</v>
      </c>
      <c r="AW836" s="12" t="s">
        <v>41</v>
      </c>
      <c r="AX836" s="12" t="s">
        <v>78</v>
      </c>
      <c r="AY836" s="227" t="s">
        <v>210</v>
      </c>
    </row>
    <row r="837" spans="2:65" s="13" customFormat="1">
      <c r="B837" s="228"/>
      <c r="C837" s="229"/>
      <c r="D837" s="214" t="s">
        <v>220</v>
      </c>
      <c r="E837" s="230" t="s">
        <v>24</v>
      </c>
      <c r="F837" s="231" t="s">
        <v>235</v>
      </c>
      <c r="G837" s="229"/>
      <c r="H837" s="232">
        <v>212.39</v>
      </c>
      <c r="I837" s="233"/>
      <c r="J837" s="229"/>
      <c r="K837" s="229"/>
      <c r="L837" s="234"/>
      <c r="M837" s="235"/>
      <c r="N837" s="236"/>
      <c r="O837" s="236"/>
      <c r="P837" s="236"/>
      <c r="Q837" s="236"/>
      <c r="R837" s="236"/>
      <c r="S837" s="236"/>
      <c r="T837" s="237"/>
      <c r="AT837" s="238" t="s">
        <v>220</v>
      </c>
      <c r="AU837" s="238" t="s">
        <v>87</v>
      </c>
      <c r="AV837" s="13" t="s">
        <v>93</v>
      </c>
      <c r="AW837" s="13" t="s">
        <v>41</v>
      </c>
      <c r="AX837" s="13" t="s">
        <v>83</v>
      </c>
      <c r="AY837" s="238" t="s">
        <v>210</v>
      </c>
    </row>
    <row r="838" spans="2:65" s="1" customFormat="1" ht="16.5" customHeight="1">
      <c r="B838" s="42"/>
      <c r="C838" s="239" t="s">
        <v>1584</v>
      </c>
      <c r="D838" s="239" t="s">
        <v>358</v>
      </c>
      <c r="E838" s="240" t="s">
        <v>1585</v>
      </c>
      <c r="F838" s="241" t="s">
        <v>1586</v>
      </c>
      <c r="G838" s="242" t="s">
        <v>295</v>
      </c>
      <c r="H838" s="243">
        <v>233.62899999999999</v>
      </c>
      <c r="I838" s="244">
        <v>45.4</v>
      </c>
      <c r="J838" s="245">
        <f>ROUND(I838*H838,2)</f>
        <v>10606.76</v>
      </c>
      <c r="K838" s="241" t="s">
        <v>216</v>
      </c>
      <c r="L838" s="246"/>
      <c r="M838" s="247" t="s">
        <v>24</v>
      </c>
      <c r="N838" s="248" t="s">
        <v>50</v>
      </c>
      <c r="O838" s="43"/>
      <c r="P838" s="211">
        <f>O838*H838</f>
        <v>0</v>
      </c>
      <c r="Q838" s="211">
        <v>2.7999999999999998E-4</v>
      </c>
      <c r="R838" s="211">
        <f>Q838*H838</f>
        <v>6.5416119999999994E-2</v>
      </c>
      <c r="S838" s="211">
        <v>0</v>
      </c>
      <c r="T838" s="212">
        <f>S838*H838</f>
        <v>0</v>
      </c>
      <c r="AR838" s="25" t="s">
        <v>397</v>
      </c>
      <c r="AT838" s="25" t="s">
        <v>358</v>
      </c>
      <c r="AU838" s="25" t="s">
        <v>87</v>
      </c>
      <c r="AY838" s="25" t="s">
        <v>210</v>
      </c>
      <c r="BE838" s="213">
        <f>IF(N838="základní",J838,0)</f>
        <v>0</v>
      </c>
      <c r="BF838" s="213">
        <f>IF(N838="snížená",J838,0)</f>
        <v>10606.76</v>
      </c>
      <c r="BG838" s="213">
        <f>IF(N838="zákl. přenesená",J838,0)</f>
        <v>0</v>
      </c>
      <c r="BH838" s="213">
        <f>IF(N838="sníž. přenesená",J838,0)</f>
        <v>0</v>
      </c>
      <c r="BI838" s="213">
        <f>IF(N838="nulová",J838,0)</f>
        <v>0</v>
      </c>
      <c r="BJ838" s="25" t="s">
        <v>87</v>
      </c>
      <c r="BK838" s="213">
        <f>ROUND(I838*H838,2)</f>
        <v>10606.76</v>
      </c>
      <c r="BL838" s="25" t="s">
        <v>142</v>
      </c>
      <c r="BM838" s="25" t="s">
        <v>1587</v>
      </c>
    </row>
    <row r="839" spans="2:65" s="12" customFormat="1">
      <c r="B839" s="217"/>
      <c r="C839" s="218"/>
      <c r="D839" s="214" t="s">
        <v>220</v>
      </c>
      <c r="E839" s="219" t="s">
        <v>24</v>
      </c>
      <c r="F839" s="220" t="s">
        <v>1588</v>
      </c>
      <c r="G839" s="218"/>
      <c r="H839" s="221">
        <v>233.62899999999999</v>
      </c>
      <c r="I839" s="222"/>
      <c r="J839" s="218"/>
      <c r="K839" s="218"/>
      <c r="L839" s="223"/>
      <c r="M839" s="224"/>
      <c r="N839" s="225"/>
      <c r="O839" s="225"/>
      <c r="P839" s="225"/>
      <c r="Q839" s="225"/>
      <c r="R839" s="225"/>
      <c r="S839" s="225"/>
      <c r="T839" s="226"/>
      <c r="AT839" s="227" t="s">
        <v>220</v>
      </c>
      <c r="AU839" s="227" t="s">
        <v>87</v>
      </c>
      <c r="AV839" s="12" t="s">
        <v>87</v>
      </c>
      <c r="AW839" s="12" t="s">
        <v>41</v>
      </c>
      <c r="AX839" s="12" t="s">
        <v>83</v>
      </c>
      <c r="AY839" s="227" t="s">
        <v>210</v>
      </c>
    </row>
    <row r="840" spans="2:65" s="1" customFormat="1" ht="16.5" customHeight="1">
      <c r="B840" s="42"/>
      <c r="C840" s="202" t="s">
        <v>1589</v>
      </c>
      <c r="D840" s="202" t="s">
        <v>212</v>
      </c>
      <c r="E840" s="203" t="s">
        <v>1590</v>
      </c>
      <c r="F840" s="204" t="s">
        <v>1591</v>
      </c>
      <c r="G840" s="205" t="s">
        <v>215</v>
      </c>
      <c r="H840" s="206">
        <v>292.86</v>
      </c>
      <c r="I840" s="207">
        <v>107</v>
      </c>
      <c r="J840" s="208">
        <f>ROUND(I840*H840,2)</f>
        <v>31336.02</v>
      </c>
      <c r="K840" s="204" t="s">
        <v>264</v>
      </c>
      <c r="L840" s="62"/>
      <c r="M840" s="209" t="s">
        <v>24</v>
      </c>
      <c r="N840" s="210" t="s">
        <v>50</v>
      </c>
      <c r="O840" s="43"/>
      <c r="P840" s="211">
        <f>O840*H840</f>
        <v>0</v>
      </c>
      <c r="Q840" s="211">
        <v>0</v>
      </c>
      <c r="R840" s="211">
        <f>Q840*H840</f>
        <v>0</v>
      </c>
      <c r="S840" s="211">
        <v>3.0000000000000001E-3</v>
      </c>
      <c r="T840" s="212">
        <f>S840*H840</f>
        <v>0.87858000000000003</v>
      </c>
      <c r="AR840" s="25" t="s">
        <v>142</v>
      </c>
      <c r="AT840" s="25" t="s">
        <v>212</v>
      </c>
      <c r="AU840" s="25" t="s">
        <v>87</v>
      </c>
      <c r="AY840" s="25" t="s">
        <v>210</v>
      </c>
      <c r="BE840" s="213">
        <f>IF(N840="základní",J840,0)</f>
        <v>0</v>
      </c>
      <c r="BF840" s="213">
        <f>IF(N840="snížená",J840,0)</f>
        <v>31336.02</v>
      </c>
      <c r="BG840" s="213">
        <f>IF(N840="zákl. přenesená",J840,0)</f>
        <v>0</v>
      </c>
      <c r="BH840" s="213">
        <f>IF(N840="sníž. přenesená",J840,0)</f>
        <v>0</v>
      </c>
      <c r="BI840" s="213">
        <f>IF(N840="nulová",J840,0)</f>
        <v>0</v>
      </c>
      <c r="BJ840" s="25" t="s">
        <v>87</v>
      </c>
      <c r="BK840" s="213">
        <f>ROUND(I840*H840,2)</f>
        <v>31336.02</v>
      </c>
      <c r="BL840" s="25" t="s">
        <v>142</v>
      </c>
      <c r="BM840" s="25" t="s">
        <v>1592</v>
      </c>
    </row>
    <row r="841" spans="2:65" s="12" customFormat="1" ht="40.5">
      <c r="B841" s="217"/>
      <c r="C841" s="218"/>
      <c r="D841" s="214" t="s">
        <v>220</v>
      </c>
      <c r="E841" s="219" t="s">
        <v>24</v>
      </c>
      <c r="F841" s="220" t="s">
        <v>1593</v>
      </c>
      <c r="G841" s="218"/>
      <c r="H841" s="221">
        <v>141.25</v>
      </c>
      <c r="I841" s="222"/>
      <c r="J841" s="218"/>
      <c r="K841" s="218"/>
      <c r="L841" s="223"/>
      <c r="M841" s="224"/>
      <c r="N841" s="225"/>
      <c r="O841" s="225"/>
      <c r="P841" s="225"/>
      <c r="Q841" s="225"/>
      <c r="R841" s="225"/>
      <c r="S841" s="225"/>
      <c r="T841" s="226"/>
      <c r="AT841" s="227" t="s">
        <v>220</v>
      </c>
      <c r="AU841" s="227" t="s">
        <v>87</v>
      </c>
      <c r="AV841" s="12" t="s">
        <v>87</v>
      </c>
      <c r="AW841" s="12" t="s">
        <v>41</v>
      </c>
      <c r="AX841" s="12" t="s">
        <v>78</v>
      </c>
      <c r="AY841" s="227" t="s">
        <v>210</v>
      </c>
    </row>
    <row r="842" spans="2:65" s="15" customFormat="1">
      <c r="B842" s="260"/>
      <c r="C842" s="261"/>
      <c r="D842" s="214" t="s">
        <v>220</v>
      </c>
      <c r="E842" s="262" t="s">
        <v>24</v>
      </c>
      <c r="F842" s="263" t="s">
        <v>1175</v>
      </c>
      <c r="G842" s="261"/>
      <c r="H842" s="262" t="s">
        <v>24</v>
      </c>
      <c r="I842" s="264"/>
      <c r="J842" s="261"/>
      <c r="K842" s="261"/>
      <c r="L842" s="265"/>
      <c r="M842" s="266"/>
      <c r="N842" s="267"/>
      <c r="O842" s="267"/>
      <c r="P842" s="267"/>
      <c r="Q842" s="267"/>
      <c r="R842" s="267"/>
      <c r="S842" s="267"/>
      <c r="T842" s="268"/>
      <c r="AT842" s="269" t="s">
        <v>220</v>
      </c>
      <c r="AU842" s="269" t="s">
        <v>87</v>
      </c>
      <c r="AV842" s="15" t="s">
        <v>83</v>
      </c>
      <c r="AW842" s="15" t="s">
        <v>41</v>
      </c>
      <c r="AX842" s="15" t="s">
        <v>78</v>
      </c>
      <c r="AY842" s="269" t="s">
        <v>210</v>
      </c>
    </row>
    <row r="843" spans="2:65" s="12" customFormat="1" ht="27">
      <c r="B843" s="217"/>
      <c r="C843" s="218"/>
      <c r="D843" s="214" t="s">
        <v>220</v>
      </c>
      <c r="E843" s="219" t="s">
        <v>24</v>
      </c>
      <c r="F843" s="220" t="s">
        <v>1176</v>
      </c>
      <c r="G843" s="218"/>
      <c r="H843" s="221">
        <v>151.61000000000001</v>
      </c>
      <c r="I843" s="222"/>
      <c r="J843" s="218"/>
      <c r="K843" s="218"/>
      <c r="L843" s="223"/>
      <c r="M843" s="224"/>
      <c r="N843" s="225"/>
      <c r="O843" s="225"/>
      <c r="P843" s="225"/>
      <c r="Q843" s="225"/>
      <c r="R843" s="225"/>
      <c r="S843" s="225"/>
      <c r="T843" s="226"/>
      <c r="AT843" s="227" t="s">
        <v>220</v>
      </c>
      <c r="AU843" s="227" t="s">
        <v>87</v>
      </c>
      <c r="AV843" s="12" t="s">
        <v>87</v>
      </c>
      <c r="AW843" s="12" t="s">
        <v>41</v>
      </c>
      <c r="AX843" s="12" t="s">
        <v>78</v>
      </c>
      <c r="AY843" s="227" t="s">
        <v>210</v>
      </c>
    </row>
    <row r="844" spans="2:65" s="13" customFormat="1">
      <c r="B844" s="228"/>
      <c r="C844" s="229"/>
      <c r="D844" s="214" t="s">
        <v>220</v>
      </c>
      <c r="E844" s="230" t="s">
        <v>24</v>
      </c>
      <c r="F844" s="231" t="s">
        <v>235</v>
      </c>
      <c r="G844" s="229"/>
      <c r="H844" s="232">
        <v>292.86</v>
      </c>
      <c r="I844" s="233"/>
      <c r="J844" s="229"/>
      <c r="K844" s="229"/>
      <c r="L844" s="234"/>
      <c r="M844" s="235"/>
      <c r="N844" s="236"/>
      <c r="O844" s="236"/>
      <c r="P844" s="236"/>
      <c r="Q844" s="236"/>
      <c r="R844" s="236"/>
      <c r="S844" s="236"/>
      <c r="T844" s="237"/>
      <c r="AT844" s="238" t="s">
        <v>220</v>
      </c>
      <c r="AU844" s="238" t="s">
        <v>87</v>
      </c>
      <c r="AV844" s="13" t="s">
        <v>93</v>
      </c>
      <c r="AW844" s="13" t="s">
        <v>41</v>
      </c>
      <c r="AX844" s="13" t="s">
        <v>83</v>
      </c>
      <c r="AY844" s="238" t="s">
        <v>210</v>
      </c>
    </row>
    <row r="845" spans="2:65" s="1" customFormat="1" ht="16.5" customHeight="1">
      <c r="B845" s="42"/>
      <c r="C845" s="202" t="s">
        <v>1594</v>
      </c>
      <c r="D845" s="202" t="s">
        <v>212</v>
      </c>
      <c r="E845" s="203" t="s">
        <v>1595</v>
      </c>
      <c r="F845" s="204" t="s">
        <v>1596</v>
      </c>
      <c r="G845" s="205" t="s">
        <v>215</v>
      </c>
      <c r="H845" s="206">
        <v>236</v>
      </c>
      <c r="I845" s="207">
        <v>95</v>
      </c>
      <c r="J845" s="208">
        <f>ROUND(I845*H845,2)</f>
        <v>22420</v>
      </c>
      <c r="K845" s="204" t="s">
        <v>264</v>
      </c>
      <c r="L845" s="62"/>
      <c r="M845" s="209" t="s">
        <v>24</v>
      </c>
      <c r="N845" s="210" t="s">
        <v>50</v>
      </c>
      <c r="O845" s="43"/>
      <c r="P845" s="211">
        <f>O845*H845</f>
        <v>0</v>
      </c>
      <c r="Q845" s="211">
        <v>2.7E-4</v>
      </c>
      <c r="R845" s="211">
        <f>Q845*H845</f>
        <v>6.3719999999999999E-2</v>
      </c>
      <c r="S845" s="211">
        <v>0</v>
      </c>
      <c r="T845" s="212">
        <f>S845*H845</f>
        <v>0</v>
      </c>
      <c r="AR845" s="25" t="s">
        <v>142</v>
      </c>
      <c r="AT845" s="25" t="s">
        <v>212</v>
      </c>
      <c r="AU845" s="25" t="s">
        <v>87</v>
      </c>
      <c r="AY845" s="25" t="s">
        <v>210</v>
      </c>
      <c r="BE845" s="213">
        <f>IF(N845="základní",J845,0)</f>
        <v>0</v>
      </c>
      <c r="BF845" s="213">
        <f>IF(N845="snížená",J845,0)</f>
        <v>22420</v>
      </c>
      <c r="BG845" s="213">
        <f>IF(N845="zákl. přenesená",J845,0)</f>
        <v>0</v>
      </c>
      <c r="BH845" s="213">
        <f>IF(N845="sníž. přenesená",J845,0)</f>
        <v>0</v>
      </c>
      <c r="BI845" s="213">
        <f>IF(N845="nulová",J845,0)</f>
        <v>0</v>
      </c>
      <c r="BJ845" s="25" t="s">
        <v>87</v>
      </c>
      <c r="BK845" s="213">
        <f>ROUND(I845*H845,2)</f>
        <v>22420</v>
      </c>
      <c r="BL845" s="25" t="s">
        <v>142</v>
      </c>
      <c r="BM845" s="25" t="s">
        <v>1597</v>
      </c>
    </row>
    <row r="846" spans="2:65" s="12" customFormat="1">
      <c r="B846" s="217"/>
      <c r="C846" s="218"/>
      <c r="D846" s="214" t="s">
        <v>220</v>
      </c>
      <c r="E846" s="219" t="s">
        <v>24</v>
      </c>
      <c r="F846" s="220" t="s">
        <v>1598</v>
      </c>
      <c r="G846" s="218"/>
      <c r="H846" s="221">
        <v>104.82</v>
      </c>
      <c r="I846" s="222"/>
      <c r="J846" s="218"/>
      <c r="K846" s="218"/>
      <c r="L846" s="223"/>
      <c r="M846" s="224"/>
      <c r="N846" s="225"/>
      <c r="O846" s="225"/>
      <c r="P846" s="225"/>
      <c r="Q846" s="225"/>
      <c r="R846" s="225"/>
      <c r="S846" s="225"/>
      <c r="T846" s="226"/>
      <c r="AT846" s="227" t="s">
        <v>220</v>
      </c>
      <c r="AU846" s="227" t="s">
        <v>87</v>
      </c>
      <c r="AV846" s="12" t="s">
        <v>87</v>
      </c>
      <c r="AW846" s="12" t="s">
        <v>41</v>
      </c>
      <c r="AX846" s="12" t="s">
        <v>78</v>
      </c>
      <c r="AY846" s="227" t="s">
        <v>210</v>
      </c>
    </row>
    <row r="847" spans="2:65" s="12" customFormat="1">
      <c r="B847" s="217"/>
      <c r="C847" s="218"/>
      <c r="D847" s="214" t="s">
        <v>220</v>
      </c>
      <c r="E847" s="219" t="s">
        <v>24</v>
      </c>
      <c r="F847" s="220" t="s">
        <v>1599</v>
      </c>
      <c r="G847" s="218"/>
      <c r="H847" s="221">
        <v>131.18</v>
      </c>
      <c r="I847" s="222"/>
      <c r="J847" s="218"/>
      <c r="K847" s="218"/>
      <c r="L847" s="223"/>
      <c r="M847" s="224"/>
      <c r="N847" s="225"/>
      <c r="O847" s="225"/>
      <c r="P847" s="225"/>
      <c r="Q847" s="225"/>
      <c r="R847" s="225"/>
      <c r="S847" s="225"/>
      <c r="T847" s="226"/>
      <c r="AT847" s="227" t="s">
        <v>220</v>
      </c>
      <c r="AU847" s="227" t="s">
        <v>87</v>
      </c>
      <c r="AV847" s="12" t="s">
        <v>87</v>
      </c>
      <c r="AW847" s="12" t="s">
        <v>41</v>
      </c>
      <c r="AX847" s="12" t="s">
        <v>78</v>
      </c>
      <c r="AY847" s="227" t="s">
        <v>210</v>
      </c>
    </row>
    <row r="848" spans="2:65" s="13" customFormat="1">
      <c r="B848" s="228"/>
      <c r="C848" s="229"/>
      <c r="D848" s="214" t="s">
        <v>220</v>
      </c>
      <c r="E848" s="230" t="s">
        <v>24</v>
      </c>
      <c r="F848" s="231" t="s">
        <v>235</v>
      </c>
      <c r="G848" s="229"/>
      <c r="H848" s="232">
        <v>236</v>
      </c>
      <c r="I848" s="233"/>
      <c r="J848" s="229"/>
      <c r="K848" s="229"/>
      <c r="L848" s="234"/>
      <c r="M848" s="235"/>
      <c r="N848" s="236"/>
      <c r="O848" s="236"/>
      <c r="P848" s="236"/>
      <c r="Q848" s="236"/>
      <c r="R848" s="236"/>
      <c r="S848" s="236"/>
      <c r="T848" s="237"/>
      <c r="AT848" s="238" t="s">
        <v>220</v>
      </c>
      <c r="AU848" s="238" t="s">
        <v>87</v>
      </c>
      <c r="AV848" s="13" t="s">
        <v>93</v>
      </c>
      <c r="AW848" s="13" t="s">
        <v>41</v>
      </c>
      <c r="AX848" s="13" t="s">
        <v>83</v>
      </c>
      <c r="AY848" s="238" t="s">
        <v>210</v>
      </c>
    </row>
    <row r="849" spans="2:65" s="1" customFormat="1" ht="25.5" customHeight="1">
      <c r="B849" s="42"/>
      <c r="C849" s="239" t="s">
        <v>1600</v>
      </c>
      <c r="D849" s="239" t="s">
        <v>358</v>
      </c>
      <c r="E849" s="240" t="s">
        <v>1601</v>
      </c>
      <c r="F849" s="241" t="s">
        <v>1602</v>
      </c>
      <c r="G849" s="242" t="s">
        <v>215</v>
      </c>
      <c r="H849" s="243">
        <v>259.60000000000002</v>
      </c>
      <c r="I849" s="244">
        <v>635</v>
      </c>
      <c r="J849" s="245">
        <f>ROUND(I849*H849,2)</f>
        <v>164846</v>
      </c>
      <c r="K849" s="241" t="s">
        <v>216</v>
      </c>
      <c r="L849" s="246"/>
      <c r="M849" s="247" t="s">
        <v>24</v>
      </c>
      <c r="N849" s="248" t="s">
        <v>50</v>
      </c>
      <c r="O849" s="43"/>
      <c r="P849" s="211">
        <f>O849*H849</f>
        <v>0</v>
      </c>
      <c r="Q849" s="211">
        <v>2.7499999999999998E-3</v>
      </c>
      <c r="R849" s="211">
        <f>Q849*H849</f>
        <v>0.71389999999999998</v>
      </c>
      <c r="S849" s="211">
        <v>0</v>
      </c>
      <c r="T849" s="212">
        <f>S849*H849</f>
        <v>0</v>
      </c>
      <c r="AR849" s="25" t="s">
        <v>397</v>
      </c>
      <c r="AT849" s="25" t="s">
        <v>358</v>
      </c>
      <c r="AU849" s="25" t="s">
        <v>87</v>
      </c>
      <c r="AY849" s="25" t="s">
        <v>210</v>
      </c>
      <c r="BE849" s="213">
        <f>IF(N849="základní",J849,0)</f>
        <v>0</v>
      </c>
      <c r="BF849" s="213">
        <f>IF(N849="snížená",J849,0)</f>
        <v>164846</v>
      </c>
      <c r="BG849" s="213">
        <f>IF(N849="zákl. přenesená",J849,0)</f>
        <v>0</v>
      </c>
      <c r="BH849" s="213">
        <f>IF(N849="sníž. přenesená",J849,0)</f>
        <v>0</v>
      </c>
      <c r="BI849" s="213">
        <f>IF(N849="nulová",J849,0)</f>
        <v>0</v>
      </c>
      <c r="BJ849" s="25" t="s">
        <v>87</v>
      </c>
      <c r="BK849" s="213">
        <f>ROUND(I849*H849,2)</f>
        <v>164846</v>
      </c>
      <c r="BL849" s="25" t="s">
        <v>142</v>
      </c>
      <c r="BM849" s="25" t="s">
        <v>1603</v>
      </c>
    </row>
    <row r="850" spans="2:65" s="1" customFormat="1" ht="27">
      <c r="B850" s="42"/>
      <c r="C850" s="64"/>
      <c r="D850" s="214" t="s">
        <v>362</v>
      </c>
      <c r="E850" s="64"/>
      <c r="F850" s="215" t="s">
        <v>1604</v>
      </c>
      <c r="G850" s="64"/>
      <c r="H850" s="64"/>
      <c r="I850" s="173"/>
      <c r="J850" s="64"/>
      <c r="K850" s="64"/>
      <c r="L850" s="62"/>
      <c r="M850" s="216"/>
      <c r="N850" s="43"/>
      <c r="O850" s="43"/>
      <c r="P850" s="43"/>
      <c r="Q850" s="43"/>
      <c r="R850" s="43"/>
      <c r="S850" s="43"/>
      <c r="T850" s="79"/>
      <c r="AT850" s="25" t="s">
        <v>362</v>
      </c>
      <c r="AU850" s="25" t="s">
        <v>87</v>
      </c>
    </row>
    <row r="851" spans="2:65" s="12" customFormat="1">
      <c r="B851" s="217"/>
      <c r="C851" s="218"/>
      <c r="D851" s="214" t="s">
        <v>220</v>
      </c>
      <c r="E851" s="219" t="s">
        <v>24</v>
      </c>
      <c r="F851" s="220" t="s">
        <v>1605</v>
      </c>
      <c r="G851" s="218"/>
      <c r="H851" s="221">
        <v>259.60000000000002</v>
      </c>
      <c r="I851" s="222"/>
      <c r="J851" s="218"/>
      <c r="K851" s="218"/>
      <c r="L851" s="223"/>
      <c r="M851" s="224"/>
      <c r="N851" s="225"/>
      <c r="O851" s="225"/>
      <c r="P851" s="225"/>
      <c r="Q851" s="225"/>
      <c r="R851" s="225"/>
      <c r="S851" s="225"/>
      <c r="T851" s="226"/>
      <c r="AT851" s="227" t="s">
        <v>220</v>
      </c>
      <c r="AU851" s="227" t="s">
        <v>87</v>
      </c>
      <c r="AV851" s="12" t="s">
        <v>87</v>
      </c>
      <c r="AW851" s="12" t="s">
        <v>41</v>
      </c>
      <c r="AX851" s="12" t="s">
        <v>83</v>
      </c>
      <c r="AY851" s="227" t="s">
        <v>210</v>
      </c>
    </row>
    <row r="852" spans="2:65" s="1" customFormat="1" ht="38.25" customHeight="1">
      <c r="B852" s="42"/>
      <c r="C852" s="202" t="s">
        <v>1606</v>
      </c>
      <c r="D852" s="202" t="s">
        <v>212</v>
      </c>
      <c r="E852" s="203" t="s">
        <v>1607</v>
      </c>
      <c r="F852" s="204" t="s">
        <v>1608</v>
      </c>
      <c r="G852" s="205" t="s">
        <v>981</v>
      </c>
      <c r="H852" s="270">
        <f>SUM(J832:J850)/100</f>
        <v>2338.8136</v>
      </c>
      <c r="I852" s="207">
        <v>0.38</v>
      </c>
      <c r="J852" s="208">
        <f>ROUND(I852*H852,2)</f>
        <v>888.75</v>
      </c>
      <c r="K852" s="204" t="s">
        <v>216</v>
      </c>
      <c r="L852" s="62"/>
      <c r="M852" s="209" t="s">
        <v>24</v>
      </c>
      <c r="N852" s="210" t="s">
        <v>50</v>
      </c>
      <c r="O852" s="43"/>
      <c r="P852" s="211">
        <f>O852*H852</f>
        <v>0</v>
      </c>
      <c r="Q852" s="211">
        <v>0</v>
      </c>
      <c r="R852" s="211">
        <f>Q852*H852</f>
        <v>0</v>
      </c>
      <c r="S852" s="211">
        <v>0</v>
      </c>
      <c r="T852" s="212">
        <f>S852*H852</f>
        <v>0</v>
      </c>
      <c r="AR852" s="25" t="s">
        <v>142</v>
      </c>
      <c r="AT852" s="25" t="s">
        <v>212</v>
      </c>
      <c r="AU852" s="25" t="s">
        <v>87</v>
      </c>
      <c r="AY852" s="25" t="s">
        <v>210</v>
      </c>
      <c r="BE852" s="213">
        <f>IF(N852="základní",J852,0)</f>
        <v>0</v>
      </c>
      <c r="BF852" s="213">
        <f>IF(N852="snížená",J852,0)</f>
        <v>888.75</v>
      </c>
      <c r="BG852" s="213">
        <f>IF(N852="zákl. přenesená",J852,0)</f>
        <v>0</v>
      </c>
      <c r="BH852" s="213">
        <f>IF(N852="sníž. přenesená",J852,0)</f>
        <v>0</v>
      </c>
      <c r="BI852" s="213">
        <f>IF(N852="nulová",J852,0)</f>
        <v>0</v>
      </c>
      <c r="BJ852" s="25" t="s">
        <v>87</v>
      </c>
      <c r="BK852" s="213">
        <f>ROUND(I852*H852,2)</f>
        <v>888.75</v>
      </c>
      <c r="BL852" s="25" t="s">
        <v>142</v>
      </c>
      <c r="BM852" s="25" t="s">
        <v>1609</v>
      </c>
    </row>
    <row r="853" spans="2:65" s="1" customFormat="1" ht="121.5">
      <c r="B853" s="42"/>
      <c r="C853" s="64"/>
      <c r="D853" s="214" t="s">
        <v>218</v>
      </c>
      <c r="E853" s="64"/>
      <c r="F853" s="215" t="s">
        <v>1456</v>
      </c>
      <c r="G853" s="64"/>
      <c r="H853" s="64"/>
      <c r="I853" s="173"/>
      <c r="J853" s="64"/>
      <c r="K853" s="64"/>
      <c r="L853" s="62"/>
      <c r="M853" s="216"/>
      <c r="N853" s="43"/>
      <c r="O853" s="43"/>
      <c r="P853" s="43"/>
      <c r="Q853" s="43"/>
      <c r="R853" s="43"/>
      <c r="S853" s="43"/>
      <c r="T853" s="79"/>
      <c r="AT853" s="25" t="s">
        <v>218</v>
      </c>
      <c r="AU853" s="25" t="s">
        <v>87</v>
      </c>
    </row>
    <row r="854" spans="2:65" s="11" customFormat="1" ht="29.85" customHeight="1">
      <c r="B854" s="186"/>
      <c r="C854" s="187"/>
      <c r="D854" s="188" t="s">
        <v>77</v>
      </c>
      <c r="E854" s="200" t="s">
        <v>1610</v>
      </c>
      <c r="F854" s="200" t="s">
        <v>1611</v>
      </c>
      <c r="G854" s="187"/>
      <c r="H854" s="187"/>
      <c r="I854" s="190"/>
      <c r="J854" s="201">
        <f>BK854</f>
        <v>40448.92</v>
      </c>
      <c r="K854" s="187"/>
      <c r="L854" s="192"/>
      <c r="M854" s="193"/>
      <c r="N854" s="194"/>
      <c r="O854" s="194"/>
      <c r="P854" s="195">
        <f>SUM(P855:P862)</f>
        <v>0</v>
      </c>
      <c r="Q854" s="194"/>
      <c r="R854" s="195">
        <f>SUM(R855:R862)</f>
        <v>1.2262719999999998</v>
      </c>
      <c r="S854" s="194"/>
      <c r="T854" s="196">
        <f>SUM(T855:T862)</f>
        <v>0</v>
      </c>
      <c r="AR854" s="197" t="s">
        <v>87</v>
      </c>
      <c r="AT854" s="198" t="s">
        <v>77</v>
      </c>
      <c r="AU854" s="198" t="s">
        <v>83</v>
      </c>
      <c r="AY854" s="197" t="s">
        <v>210</v>
      </c>
      <c r="BK854" s="199">
        <f>SUM(BK855:BK862)</f>
        <v>40448.92</v>
      </c>
    </row>
    <row r="855" spans="2:65" s="1" customFormat="1" ht="16.5" customHeight="1">
      <c r="B855" s="42"/>
      <c r="C855" s="202" t="s">
        <v>1612</v>
      </c>
      <c r="D855" s="202" t="s">
        <v>212</v>
      </c>
      <c r="E855" s="203" t="s">
        <v>1613</v>
      </c>
      <c r="F855" s="204" t="s">
        <v>1614</v>
      </c>
      <c r="G855" s="205" t="s">
        <v>215</v>
      </c>
      <c r="H855" s="206">
        <v>42.08</v>
      </c>
      <c r="I855" s="207">
        <v>270</v>
      </c>
      <c r="J855" s="208">
        <f>ROUND(I855*H855,2)</f>
        <v>11361.6</v>
      </c>
      <c r="K855" s="204" t="s">
        <v>24</v>
      </c>
      <c r="L855" s="62"/>
      <c r="M855" s="209" t="s">
        <v>24</v>
      </c>
      <c r="N855" s="210" t="s">
        <v>50</v>
      </c>
      <c r="O855" s="43"/>
      <c r="P855" s="211">
        <f>O855*H855</f>
        <v>0</v>
      </c>
      <c r="Q855" s="211">
        <v>1.4149999999999999E-2</v>
      </c>
      <c r="R855" s="211">
        <f>Q855*H855</f>
        <v>0.59543199999999996</v>
      </c>
      <c r="S855" s="211">
        <v>0</v>
      </c>
      <c r="T855" s="212">
        <f>S855*H855</f>
        <v>0</v>
      </c>
      <c r="AR855" s="25" t="s">
        <v>142</v>
      </c>
      <c r="AT855" s="25" t="s">
        <v>212</v>
      </c>
      <c r="AU855" s="25" t="s">
        <v>87</v>
      </c>
      <c r="AY855" s="25" t="s">
        <v>210</v>
      </c>
      <c r="BE855" s="213">
        <f>IF(N855="základní",J855,0)</f>
        <v>0</v>
      </c>
      <c r="BF855" s="213">
        <f>IF(N855="snížená",J855,0)</f>
        <v>11361.6</v>
      </c>
      <c r="BG855" s="213">
        <f>IF(N855="zákl. přenesená",J855,0)</f>
        <v>0</v>
      </c>
      <c r="BH855" s="213">
        <f>IF(N855="sníž. přenesená",J855,0)</f>
        <v>0</v>
      </c>
      <c r="BI855" s="213">
        <f>IF(N855="nulová",J855,0)</f>
        <v>0</v>
      </c>
      <c r="BJ855" s="25" t="s">
        <v>87</v>
      </c>
      <c r="BK855" s="213">
        <f>ROUND(I855*H855,2)</f>
        <v>11361.6</v>
      </c>
      <c r="BL855" s="25" t="s">
        <v>142</v>
      </c>
      <c r="BM855" s="25" t="s">
        <v>1615</v>
      </c>
    </row>
    <row r="856" spans="2:65" s="12" customFormat="1">
      <c r="B856" s="217"/>
      <c r="C856" s="218"/>
      <c r="D856" s="214" t="s">
        <v>220</v>
      </c>
      <c r="E856" s="219" t="s">
        <v>24</v>
      </c>
      <c r="F856" s="220" t="s">
        <v>1616</v>
      </c>
      <c r="G856" s="218"/>
      <c r="H856" s="221">
        <v>42.08</v>
      </c>
      <c r="I856" s="222"/>
      <c r="J856" s="218"/>
      <c r="K856" s="218"/>
      <c r="L856" s="223"/>
      <c r="M856" s="224"/>
      <c r="N856" s="225"/>
      <c r="O856" s="225"/>
      <c r="P856" s="225"/>
      <c r="Q856" s="225"/>
      <c r="R856" s="225"/>
      <c r="S856" s="225"/>
      <c r="T856" s="226"/>
      <c r="AT856" s="227" t="s">
        <v>220</v>
      </c>
      <c r="AU856" s="227" t="s">
        <v>87</v>
      </c>
      <c r="AV856" s="12" t="s">
        <v>87</v>
      </c>
      <c r="AW856" s="12" t="s">
        <v>41</v>
      </c>
      <c r="AX856" s="12" t="s">
        <v>83</v>
      </c>
      <c r="AY856" s="227" t="s">
        <v>210</v>
      </c>
    </row>
    <row r="857" spans="2:65" s="1" customFormat="1" ht="16.5" customHeight="1">
      <c r="B857" s="42"/>
      <c r="C857" s="202" t="s">
        <v>1617</v>
      </c>
      <c r="D857" s="202" t="s">
        <v>212</v>
      </c>
      <c r="E857" s="203" t="s">
        <v>1618</v>
      </c>
      <c r="F857" s="204" t="s">
        <v>1619</v>
      </c>
      <c r="G857" s="205" t="s">
        <v>215</v>
      </c>
      <c r="H857" s="206">
        <v>52.57</v>
      </c>
      <c r="I857" s="207">
        <v>403.2</v>
      </c>
      <c r="J857" s="208">
        <f>ROUND(I857*H857,2)</f>
        <v>21196.22</v>
      </c>
      <c r="K857" s="204" t="s">
        <v>264</v>
      </c>
      <c r="L857" s="62"/>
      <c r="M857" s="209" t="s">
        <v>24</v>
      </c>
      <c r="N857" s="210" t="s">
        <v>50</v>
      </c>
      <c r="O857" s="43"/>
      <c r="P857" s="211">
        <f>O857*H857</f>
        <v>0</v>
      </c>
      <c r="Q857" s="211">
        <v>7.4999999999999997E-3</v>
      </c>
      <c r="R857" s="211">
        <f>Q857*H857</f>
        <v>0.39427499999999999</v>
      </c>
      <c r="S857" s="211">
        <v>0</v>
      </c>
      <c r="T857" s="212">
        <f>S857*H857</f>
        <v>0</v>
      </c>
      <c r="AR857" s="25" t="s">
        <v>142</v>
      </c>
      <c r="AT857" s="25" t="s">
        <v>212</v>
      </c>
      <c r="AU857" s="25" t="s">
        <v>87</v>
      </c>
      <c r="AY857" s="25" t="s">
        <v>210</v>
      </c>
      <c r="BE857" s="213">
        <f>IF(N857="základní",J857,0)</f>
        <v>0</v>
      </c>
      <c r="BF857" s="213">
        <f>IF(N857="snížená",J857,0)</f>
        <v>21196.22</v>
      </c>
      <c r="BG857" s="213">
        <f>IF(N857="zákl. přenesená",J857,0)</f>
        <v>0</v>
      </c>
      <c r="BH857" s="213">
        <f>IF(N857="sníž. přenesená",J857,0)</f>
        <v>0</v>
      </c>
      <c r="BI857" s="213">
        <f>IF(N857="nulová",J857,0)</f>
        <v>0</v>
      </c>
      <c r="BJ857" s="25" t="s">
        <v>87</v>
      </c>
      <c r="BK857" s="213">
        <f>ROUND(I857*H857,2)</f>
        <v>21196.22</v>
      </c>
      <c r="BL857" s="25" t="s">
        <v>142</v>
      </c>
      <c r="BM857" s="25" t="s">
        <v>1620</v>
      </c>
    </row>
    <row r="858" spans="2:65" s="12" customFormat="1">
      <c r="B858" s="217"/>
      <c r="C858" s="218"/>
      <c r="D858" s="214" t="s">
        <v>220</v>
      </c>
      <c r="E858" s="219" t="s">
        <v>24</v>
      </c>
      <c r="F858" s="220" t="s">
        <v>1621</v>
      </c>
      <c r="G858" s="218"/>
      <c r="H858" s="221">
        <v>52.57</v>
      </c>
      <c r="I858" s="222"/>
      <c r="J858" s="218"/>
      <c r="K858" s="218"/>
      <c r="L858" s="223"/>
      <c r="M858" s="224"/>
      <c r="N858" s="225"/>
      <c r="O858" s="225"/>
      <c r="P858" s="225"/>
      <c r="Q858" s="225"/>
      <c r="R858" s="225"/>
      <c r="S858" s="225"/>
      <c r="T858" s="226"/>
      <c r="AT858" s="227" t="s">
        <v>220</v>
      </c>
      <c r="AU858" s="227" t="s">
        <v>87</v>
      </c>
      <c r="AV858" s="12" t="s">
        <v>87</v>
      </c>
      <c r="AW858" s="12" t="s">
        <v>41</v>
      </c>
      <c r="AX858" s="12" t="s">
        <v>83</v>
      </c>
      <c r="AY858" s="227" t="s">
        <v>210</v>
      </c>
    </row>
    <row r="859" spans="2:65" s="1" customFormat="1" ht="25.5" customHeight="1">
      <c r="B859" s="42"/>
      <c r="C859" s="202" t="s">
        <v>1622</v>
      </c>
      <c r="D859" s="202" t="s">
        <v>212</v>
      </c>
      <c r="E859" s="203" t="s">
        <v>1623</v>
      </c>
      <c r="F859" s="204" t="s">
        <v>1624</v>
      </c>
      <c r="G859" s="205" t="s">
        <v>215</v>
      </c>
      <c r="H859" s="206">
        <v>157.71</v>
      </c>
      <c r="I859" s="207">
        <v>48</v>
      </c>
      <c r="J859" s="208">
        <f>ROUND(I859*H859,2)</f>
        <v>7570.08</v>
      </c>
      <c r="K859" s="204" t="s">
        <v>264</v>
      </c>
      <c r="L859" s="62"/>
      <c r="M859" s="209" t="s">
        <v>24</v>
      </c>
      <c r="N859" s="210" t="s">
        <v>50</v>
      </c>
      <c r="O859" s="43"/>
      <c r="P859" s="211">
        <f>O859*H859</f>
        <v>0</v>
      </c>
      <c r="Q859" s="211">
        <v>1.5E-3</v>
      </c>
      <c r="R859" s="211">
        <f>Q859*H859</f>
        <v>0.23656500000000003</v>
      </c>
      <c r="S859" s="211">
        <v>0</v>
      </c>
      <c r="T859" s="212">
        <f>S859*H859</f>
        <v>0</v>
      </c>
      <c r="AR859" s="25" t="s">
        <v>142</v>
      </c>
      <c r="AT859" s="25" t="s">
        <v>212</v>
      </c>
      <c r="AU859" s="25" t="s">
        <v>87</v>
      </c>
      <c r="AY859" s="25" t="s">
        <v>210</v>
      </c>
      <c r="BE859" s="213">
        <f>IF(N859="základní",J859,0)</f>
        <v>0</v>
      </c>
      <c r="BF859" s="213">
        <f>IF(N859="snížená",J859,0)</f>
        <v>7570.08</v>
      </c>
      <c r="BG859" s="213">
        <f>IF(N859="zákl. přenesená",J859,0)</f>
        <v>0</v>
      </c>
      <c r="BH859" s="213">
        <f>IF(N859="sníž. přenesená",J859,0)</f>
        <v>0</v>
      </c>
      <c r="BI859" s="213">
        <f>IF(N859="nulová",J859,0)</f>
        <v>0</v>
      </c>
      <c r="BJ859" s="25" t="s">
        <v>87</v>
      </c>
      <c r="BK859" s="213">
        <f>ROUND(I859*H859,2)</f>
        <v>7570.08</v>
      </c>
      <c r="BL859" s="25" t="s">
        <v>142</v>
      </c>
      <c r="BM859" s="25" t="s">
        <v>1625</v>
      </c>
    </row>
    <row r="860" spans="2:65" s="12" customFormat="1">
      <c r="B860" s="217"/>
      <c r="C860" s="218"/>
      <c r="D860" s="214" t="s">
        <v>220</v>
      </c>
      <c r="E860" s="219" t="s">
        <v>24</v>
      </c>
      <c r="F860" s="220" t="s">
        <v>1626</v>
      </c>
      <c r="G860" s="218"/>
      <c r="H860" s="221">
        <v>157.71</v>
      </c>
      <c r="I860" s="222"/>
      <c r="J860" s="218"/>
      <c r="K860" s="218"/>
      <c r="L860" s="223"/>
      <c r="M860" s="224"/>
      <c r="N860" s="225"/>
      <c r="O860" s="225"/>
      <c r="P860" s="225"/>
      <c r="Q860" s="225"/>
      <c r="R860" s="225"/>
      <c r="S860" s="225"/>
      <c r="T860" s="226"/>
      <c r="AT860" s="227" t="s">
        <v>220</v>
      </c>
      <c r="AU860" s="227" t="s">
        <v>87</v>
      </c>
      <c r="AV860" s="12" t="s">
        <v>87</v>
      </c>
      <c r="AW860" s="12" t="s">
        <v>41</v>
      </c>
      <c r="AX860" s="12" t="s">
        <v>83</v>
      </c>
      <c r="AY860" s="227" t="s">
        <v>210</v>
      </c>
    </row>
    <row r="861" spans="2:65" s="1" customFormat="1" ht="38.25" customHeight="1">
      <c r="B861" s="42"/>
      <c r="C861" s="202" t="s">
        <v>1627</v>
      </c>
      <c r="D861" s="202" t="s">
        <v>212</v>
      </c>
      <c r="E861" s="203" t="s">
        <v>1628</v>
      </c>
      <c r="F861" s="204" t="s">
        <v>1629</v>
      </c>
      <c r="G861" s="205" t="s">
        <v>981</v>
      </c>
      <c r="H861" s="270">
        <f>SUM(J855:J860)/100</f>
        <v>401.279</v>
      </c>
      <c r="I861" s="207">
        <v>0.8</v>
      </c>
      <c r="J861" s="208">
        <f>ROUND(I861*H861,2)</f>
        <v>321.02</v>
      </c>
      <c r="K861" s="204" t="s">
        <v>216</v>
      </c>
      <c r="L861" s="62"/>
      <c r="M861" s="209" t="s">
        <v>24</v>
      </c>
      <c r="N861" s="210" t="s">
        <v>50</v>
      </c>
      <c r="O861" s="43"/>
      <c r="P861" s="211">
        <f>O861*H861</f>
        <v>0</v>
      </c>
      <c r="Q861" s="211">
        <v>0</v>
      </c>
      <c r="R861" s="211">
        <f>Q861*H861</f>
        <v>0</v>
      </c>
      <c r="S861" s="211">
        <v>0</v>
      </c>
      <c r="T861" s="212">
        <f>S861*H861</f>
        <v>0</v>
      </c>
      <c r="AR861" s="25" t="s">
        <v>142</v>
      </c>
      <c r="AT861" s="25" t="s">
        <v>212</v>
      </c>
      <c r="AU861" s="25" t="s">
        <v>87</v>
      </c>
      <c r="AY861" s="25" t="s">
        <v>210</v>
      </c>
      <c r="BE861" s="213">
        <f>IF(N861="základní",J861,0)</f>
        <v>0</v>
      </c>
      <c r="BF861" s="213">
        <f>IF(N861="snížená",J861,0)</f>
        <v>321.02</v>
      </c>
      <c r="BG861" s="213">
        <f>IF(N861="zákl. přenesená",J861,0)</f>
        <v>0</v>
      </c>
      <c r="BH861" s="213">
        <f>IF(N861="sníž. přenesená",J861,0)</f>
        <v>0</v>
      </c>
      <c r="BI861" s="213">
        <f>IF(N861="nulová",J861,0)</f>
        <v>0</v>
      </c>
      <c r="BJ861" s="25" t="s">
        <v>87</v>
      </c>
      <c r="BK861" s="213">
        <f>ROUND(I861*H861,2)</f>
        <v>321.02</v>
      </c>
      <c r="BL861" s="25" t="s">
        <v>142</v>
      </c>
      <c r="BM861" s="25" t="s">
        <v>1630</v>
      </c>
    </row>
    <row r="862" spans="2:65" s="1" customFormat="1" ht="121.5">
      <c r="B862" s="42"/>
      <c r="C862" s="64"/>
      <c r="D862" s="214" t="s">
        <v>218</v>
      </c>
      <c r="E862" s="64"/>
      <c r="F862" s="215" t="s">
        <v>1476</v>
      </c>
      <c r="G862" s="64"/>
      <c r="H862" s="64"/>
      <c r="I862" s="173"/>
      <c r="J862" s="64"/>
      <c r="K862" s="64"/>
      <c r="L862" s="62"/>
      <c r="M862" s="216"/>
      <c r="N862" s="43"/>
      <c r="O862" s="43"/>
      <c r="P862" s="43"/>
      <c r="Q862" s="43"/>
      <c r="R862" s="43"/>
      <c r="S862" s="43"/>
      <c r="T862" s="79"/>
      <c r="AT862" s="25" t="s">
        <v>218</v>
      </c>
      <c r="AU862" s="25" t="s">
        <v>87</v>
      </c>
    </row>
    <row r="863" spans="2:65" s="11" customFormat="1" ht="29.85" customHeight="1">
      <c r="B863" s="186"/>
      <c r="C863" s="187"/>
      <c r="D863" s="188" t="s">
        <v>77</v>
      </c>
      <c r="E863" s="200" t="s">
        <v>1631</v>
      </c>
      <c r="F863" s="200" t="s">
        <v>1632</v>
      </c>
      <c r="G863" s="187"/>
      <c r="H863" s="187"/>
      <c r="I863" s="190"/>
      <c r="J863" s="201">
        <f>BK863</f>
        <v>112091.12000000001</v>
      </c>
      <c r="K863" s="187"/>
      <c r="L863" s="192"/>
      <c r="M863" s="193"/>
      <c r="N863" s="194"/>
      <c r="O863" s="194"/>
      <c r="P863" s="195">
        <f>SUM(P864:P872)</f>
        <v>0</v>
      </c>
      <c r="Q863" s="194"/>
      <c r="R863" s="195">
        <f>SUM(R864:R872)</f>
        <v>1.9000219999999999</v>
      </c>
      <c r="S863" s="194"/>
      <c r="T863" s="196">
        <f>SUM(T864:T872)</f>
        <v>0</v>
      </c>
      <c r="AR863" s="197" t="s">
        <v>87</v>
      </c>
      <c r="AT863" s="198" t="s">
        <v>77</v>
      </c>
      <c r="AU863" s="198" t="s">
        <v>83</v>
      </c>
      <c r="AY863" s="197" t="s">
        <v>210</v>
      </c>
      <c r="BK863" s="199">
        <f>SUM(BK864:BK872)</f>
        <v>112091.12000000001</v>
      </c>
    </row>
    <row r="864" spans="2:65" s="1" customFormat="1" ht="25.5" customHeight="1">
      <c r="B864" s="42"/>
      <c r="C864" s="202" t="s">
        <v>1633</v>
      </c>
      <c r="D864" s="202" t="s">
        <v>212</v>
      </c>
      <c r="E864" s="203" t="s">
        <v>1634</v>
      </c>
      <c r="F864" s="204" t="s">
        <v>1635</v>
      </c>
      <c r="G864" s="205" t="s">
        <v>215</v>
      </c>
      <c r="H864" s="206">
        <v>118.9</v>
      </c>
      <c r="I864" s="207">
        <v>450</v>
      </c>
      <c r="J864" s="208">
        <f>ROUND(I864*H864,2)</f>
        <v>53505</v>
      </c>
      <c r="K864" s="204" t="s">
        <v>216</v>
      </c>
      <c r="L864" s="62"/>
      <c r="M864" s="209" t="s">
        <v>24</v>
      </c>
      <c r="N864" s="210" t="s">
        <v>50</v>
      </c>
      <c r="O864" s="43"/>
      <c r="P864" s="211">
        <f>O864*H864</f>
        <v>0</v>
      </c>
      <c r="Q864" s="211">
        <v>3.0000000000000001E-3</v>
      </c>
      <c r="R864" s="211">
        <f>Q864*H864</f>
        <v>0.35670000000000002</v>
      </c>
      <c r="S864" s="211">
        <v>0</v>
      </c>
      <c r="T864" s="212">
        <f>S864*H864</f>
        <v>0</v>
      </c>
      <c r="AR864" s="25" t="s">
        <v>142</v>
      </c>
      <c r="AT864" s="25" t="s">
        <v>212</v>
      </c>
      <c r="AU864" s="25" t="s">
        <v>87</v>
      </c>
      <c r="AY864" s="25" t="s">
        <v>210</v>
      </c>
      <c r="BE864" s="213">
        <f>IF(N864="základní",J864,0)</f>
        <v>0</v>
      </c>
      <c r="BF864" s="213">
        <f>IF(N864="snížená",J864,0)</f>
        <v>53505</v>
      </c>
      <c r="BG864" s="213">
        <f>IF(N864="zákl. přenesená",J864,0)</f>
        <v>0</v>
      </c>
      <c r="BH864" s="213">
        <f>IF(N864="sníž. přenesená",J864,0)</f>
        <v>0</v>
      </c>
      <c r="BI864" s="213">
        <f>IF(N864="nulová",J864,0)</f>
        <v>0</v>
      </c>
      <c r="BJ864" s="25" t="s">
        <v>87</v>
      </c>
      <c r="BK864" s="213">
        <f>ROUND(I864*H864,2)</f>
        <v>53505</v>
      </c>
      <c r="BL864" s="25" t="s">
        <v>142</v>
      </c>
      <c r="BM864" s="25" t="s">
        <v>1636</v>
      </c>
    </row>
    <row r="865" spans="2:65" s="12" customFormat="1" ht="40.5">
      <c r="B865" s="217"/>
      <c r="C865" s="218"/>
      <c r="D865" s="214" t="s">
        <v>220</v>
      </c>
      <c r="E865" s="219" t="s">
        <v>24</v>
      </c>
      <c r="F865" s="220" t="s">
        <v>1637</v>
      </c>
      <c r="G865" s="218"/>
      <c r="H865" s="221">
        <v>61.38</v>
      </c>
      <c r="I865" s="222"/>
      <c r="J865" s="218"/>
      <c r="K865" s="218"/>
      <c r="L865" s="223"/>
      <c r="M865" s="224"/>
      <c r="N865" s="225"/>
      <c r="O865" s="225"/>
      <c r="P865" s="225"/>
      <c r="Q865" s="225"/>
      <c r="R865" s="225"/>
      <c r="S865" s="225"/>
      <c r="T865" s="226"/>
      <c r="AT865" s="227" t="s">
        <v>220</v>
      </c>
      <c r="AU865" s="227" t="s">
        <v>87</v>
      </c>
      <c r="AV865" s="12" t="s">
        <v>87</v>
      </c>
      <c r="AW865" s="12" t="s">
        <v>41</v>
      </c>
      <c r="AX865" s="12" t="s">
        <v>78</v>
      </c>
      <c r="AY865" s="227" t="s">
        <v>210</v>
      </c>
    </row>
    <row r="866" spans="2:65" s="12" customFormat="1">
      <c r="B866" s="217"/>
      <c r="C866" s="218"/>
      <c r="D866" s="214" t="s">
        <v>220</v>
      </c>
      <c r="E866" s="219" t="s">
        <v>24</v>
      </c>
      <c r="F866" s="220" t="s">
        <v>1638</v>
      </c>
      <c r="G866" s="218"/>
      <c r="H866" s="221">
        <v>-4.2</v>
      </c>
      <c r="I866" s="222"/>
      <c r="J866" s="218"/>
      <c r="K866" s="218"/>
      <c r="L866" s="223"/>
      <c r="M866" s="224"/>
      <c r="N866" s="225"/>
      <c r="O866" s="225"/>
      <c r="P866" s="225"/>
      <c r="Q866" s="225"/>
      <c r="R866" s="225"/>
      <c r="S866" s="225"/>
      <c r="T866" s="226"/>
      <c r="AT866" s="227" t="s">
        <v>220</v>
      </c>
      <c r="AU866" s="227" t="s">
        <v>87</v>
      </c>
      <c r="AV866" s="12" t="s">
        <v>87</v>
      </c>
      <c r="AW866" s="12" t="s">
        <v>41</v>
      </c>
      <c r="AX866" s="12" t="s">
        <v>78</v>
      </c>
      <c r="AY866" s="227" t="s">
        <v>210</v>
      </c>
    </row>
    <row r="867" spans="2:65" s="12" customFormat="1">
      <c r="B867" s="217"/>
      <c r="C867" s="218"/>
      <c r="D867" s="214" t="s">
        <v>220</v>
      </c>
      <c r="E867" s="219" t="s">
        <v>24</v>
      </c>
      <c r="F867" s="220" t="s">
        <v>1639</v>
      </c>
      <c r="G867" s="218"/>
      <c r="H867" s="221">
        <v>61.72</v>
      </c>
      <c r="I867" s="222"/>
      <c r="J867" s="218"/>
      <c r="K867" s="218"/>
      <c r="L867" s="223"/>
      <c r="M867" s="224"/>
      <c r="N867" s="225"/>
      <c r="O867" s="225"/>
      <c r="P867" s="225"/>
      <c r="Q867" s="225"/>
      <c r="R867" s="225"/>
      <c r="S867" s="225"/>
      <c r="T867" s="226"/>
      <c r="AT867" s="227" t="s">
        <v>220</v>
      </c>
      <c r="AU867" s="227" t="s">
        <v>87</v>
      </c>
      <c r="AV867" s="12" t="s">
        <v>87</v>
      </c>
      <c r="AW867" s="12" t="s">
        <v>41</v>
      </c>
      <c r="AX867" s="12" t="s">
        <v>78</v>
      </c>
      <c r="AY867" s="227" t="s">
        <v>210</v>
      </c>
    </row>
    <row r="868" spans="2:65" s="13" customFormat="1">
      <c r="B868" s="228"/>
      <c r="C868" s="229"/>
      <c r="D868" s="214" t="s">
        <v>220</v>
      </c>
      <c r="E868" s="230" t="s">
        <v>24</v>
      </c>
      <c r="F868" s="231" t="s">
        <v>235</v>
      </c>
      <c r="G868" s="229"/>
      <c r="H868" s="232">
        <v>118.9</v>
      </c>
      <c r="I868" s="233"/>
      <c r="J868" s="229"/>
      <c r="K868" s="229"/>
      <c r="L868" s="234"/>
      <c r="M868" s="235"/>
      <c r="N868" s="236"/>
      <c r="O868" s="236"/>
      <c r="P868" s="236"/>
      <c r="Q868" s="236"/>
      <c r="R868" s="236"/>
      <c r="S868" s="236"/>
      <c r="T868" s="237"/>
      <c r="AT868" s="238" t="s">
        <v>220</v>
      </c>
      <c r="AU868" s="238" t="s">
        <v>87</v>
      </c>
      <c r="AV868" s="13" t="s">
        <v>93</v>
      </c>
      <c r="AW868" s="13" t="s">
        <v>41</v>
      </c>
      <c r="AX868" s="13" t="s">
        <v>83</v>
      </c>
      <c r="AY868" s="238" t="s">
        <v>210</v>
      </c>
    </row>
    <row r="869" spans="2:65" s="1" customFormat="1" ht="16.5" customHeight="1">
      <c r="B869" s="42"/>
      <c r="C869" s="239" t="s">
        <v>1640</v>
      </c>
      <c r="D869" s="239" t="s">
        <v>358</v>
      </c>
      <c r="E869" s="240" t="s">
        <v>1641</v>
      </c>
      <c r="F869" s="241" t="s">
        <v>1642</v>
      </c>
      <c r="G869" s="242" t="s">
        <v>215</v>
      </c>
      <c r="H869" s="243">
        <v>130.79</v>
      </c>
      <c r="I869" s="244">
        <v>420</v>
      </c>
      <c r="J869" s="245">
        <f>ROUND(I869*H869,2)</f>
        <v>54931.8</v>
      </c>
      <c r="K869" s="241" t="s">
        <v>24</v>
      </c>
      <c r="L869" s="246"/>
      <c r="M869" s="247" t="s">
        <v>24</v>
      </c>
      <c r="N869" s="248" t="s">
        <v>50</v>
      </c>
      <c r="O869" s="43"/>
      <c r="P869" s="211">
        <f>O869*H869</f>
        <v>0</v>
      </c>
      <c r="Q869" s="211">
        <v>1.18E-2</v>
      </c>
      <c r="R869" s="211">
        <f>Q869*H869</f>
        <v>1.5433219999999999</v>
      </c>
      <c r="S869" s="211">
        <v>0</v>
      </c>
      <c r="T869" s="212">
        <f>S869*H869</f>
        <v>0</v>
      </c>
      <c r="AR869" s="25" t="s">
        <v>397</v>
      </c>
      <c r="AT869" s="25" t="s">
        <v>358</v>
      </c>
      <c r="AU869" s="25" t="s">
        <v>87</v>
      </c>
      <c r="AY869" s="25" t="s">
        <v>210</v>
      </c>
      <c r="BE869" s="213">
        <f>IF(N869="základní",J869,0)</f>
        <v>0</v>
      </c>
      <c r="BF869" s="213">
        <f>IF(N869="snížená",J869,0)</f>
        <v>54931.8</v>
      </c>
      <c r="BG869" s="213">
        <f>IF(N869="zákl. přenesená",J869,0)</f>
        <v>0</v>
      </c>
      <c r="BH869" s="213">
        <f>IF(N869="sníž. přenesená",J869,0)</f>
        <v>0</v>
      </c>
      <c r="BI869" s="213">
        <f>IF(N869="nulová",J869,0)</f>
        <v>0</v>
      </c>
      <c r="BJ869" s="25" t="s">
        <v>87</v>
      </c>
      <c r="BK869" s="213">
        <f>ROUND(I869*H869,2)</f>
        <v>54931.8</v>
      </c>
      <c r="BL869" s="25" t="s">
        <v>142</v>
      </c>
      <c r="BM869" s="25" t="s">
        <v>1643</v>
      </c>
    </row>
    <row r="870" spans="2:65" s="12" customFormat="1">
      <c r="B870" s="217"/>
      <c r="C870" s="218"/>
      <c r="D870" s="214" t="s">
        <v>220</v>
      </c>
      <c r="E870" s="218"/>
      <c r="F870" s="220" t="s">
        <v>1644</v>
      </c>
      <c r="G870" s="218"/>
      <c r="H870" s="221">
        <v>130.79</v>
      </c>
      <c r="I870" s="222"/>
      <c r="J870" s="218"/>
      <c r="K870" s="218"/>
      <c r="L870" s="223"/>
      <c r="M870" s="224"/>
      <c r="N870" s="225"/>
      <c r="O870" s="225"/>
      <c r="P870" s="225"/>
      <c r="Q870" s="225"/>
      <c r="R870" s="225"/>
      <c r="S870" s="225"/>
      <c r="T870" s="226"/>
      <c r="AT870" s="227" t="s">
        <v>220</v>
      </c>
      <c r="AU870" s="227" t="s">
        <v>87</v>
      </c>
      <c r="AV870" s="12" t="s">
        <v>87</v>
      </c>
      <c r="AW870" s="12" t="s">
        <v>6</v>
      </c>
      <c r="AX870" s="12" t="s">
        <v>83</v>
      </c>
      <c r="AY870" s="227" t="s">
        <v>210</v>
      </c>
    </row>
    <row r="871" spans="2:65" s="1" customFormat="1" ht="38.25" customHeight="1">
      <c r="B871" s="42"/>
      <c r="C871" s="202" t="s">
        <v>1645</v>
      </c>
      <c r="D871" s="202" t="s">
        <v>212</v>
      </c>
      <c r="E871" s="203" t="s">
        <v>1646</v>
      </c>
      <c r="F871" s="204" t="s">
        <v>1647</v>
      </c>
      <c r="G871" s="205" t="s">
        <v>981</v>
      </c>
      <c r="H871" s="270">
        <f>SUM(J864:J869)/100</f>
        <v>1084.3679999999999</v>
      </c>
      <c r="I871" s="207">
        <v>3.37</v>
      </c>
      <c r="J871" s="208">
        <f>ROUND(I871*H871,2)</f>
        <v>3654.32</v>
      </c>
      <c r="K871" s="204" t="s">
        <v>216</v>
      </c>
      <c r="L871" s="62"/>
      <c r="M871" s="209" t="s">
        <v>24</v>
      </c>
      <c r="N871" s="210" t="s">
        <v>50</v>
      </c>
      <c r="O871" s="43"/>
      <c r="P871" s="211">
        <f>O871*H871</f>
        <v>0</v>
      </c>
      <c r="Q871" s="211">
        <v>0</v>
      </c>
      <c r="R871" s="211">
        <f>Q871*H871</f>
        <v>0</v>
      </c>
      <c r="S871" s="211">
        <v>0</v>
      </c>
      <c r="T871" s="212">
        <f>S871*H871</f>
        <v>0</v>
      </c>
      <c r="AR871" s="25" t="s">
        <v>142</v>
      </c>
      <c r="AT871" s="25" t="s">
        <v>212</v>
      </c>
      <c r="AU871" s="25" t="s">
        <v>87</v>
      </c>
      <c r="AY871" s="25" t="s">
        <v>210</v>
      </c>
      <c r="BE871" s="213">
        <f>IF(N871="základní",J871,0)</f>
        <v>0</v>
      </c>
      <c r="BF871" s="213">
        <f>IF(N871="snížená",J871,0)</f>
        <v>3654.32</v>
      </c>
      <c r="BG871" s="213">
        <f>IF(N871="zákl. přenesená",J871,0)</f>
        <v>0</v>
      </c>
      <c r="BH871" s="213">
        <f>IF(N871="sníž. přenesená",J871,0)</f>
        <v>0</v>
      </c>
      <c r="BI871" s="213">
        <f>IF(N871="nulová",J871,0)</f>
        <v>0</v>
      </c>
      <c r="BJ871" s="25" t="s">
        <v>87</v>
      </c>
      <c r="BK871" s="213">
        <f>ROUND(I871*H871,2)</f>
        <v>3654.32</v>
      </c>
      <c r="BL871" s="25" t="s">
        <v>142</v>
      </c>
      <c r="BM871" s="25" t="s">
        <v>1648</v>
      </c>
    </row>
    <row r="872" spans="2:65" s="1" customFormat="1" ht="121.5">
      <c r="B872" s="42"/>
      <c r="C872" s="64"/>
      <c r="D872" s="214" t="s">
        <v>218</v>
      </c>
      <c r="E872" s="64"/>
      <c r="F872" s="215" t="s">
        <v>983</v>
      </c>
      <c r="G872" s="64"/>
      <c r="H872" s="64"/>
      <c r="I872" s="173"/>
      <c r="J872" s="64"/>
      <c r="K872" s="64"/>
      <c r="L872" s="62"/>
      <c r="M872" s="216"/>
      <c r="N872" s="43"/>
      <c r="O872" s="43"/>
      <c r="P872" s="43"/>
      <c r="Q872" s="43"/>
      <c r="R872" s="43"/>
      <c r="S872" s="43"/>
      <c r="T872" s="79"/>
      <c r="AT872" s="25" t="s">
        <v>218</v>
      </c>
      <c r="AU872" s="25" t="s">
        <v>87</v>
      </c>
    </row>
    <row r="873" spans="2:65" s="11" customFormat="1" ht="29.85" customHeight="1">
      <c r="B873" s="186"/>
      <c r="C873" s="187"/>
      <c r="D873" s="188" t="s">
        <v>77</v>
      </c>
      <c r="E873" s="200" t="s">
        <v>1649</v>
      </c>
      <c r="F873" s="200" t="s">
        <v>1650</v>
      </c>
      <c r="G873" s="187"/>
      <c r="H873" s="187"/>
      <c r="I873" s="190"/>
      <c r="J873" s="201">
        <f>BK873</f>
        <v>8858.7000000000007</v>
      </c>
      <c r="K873" s="187"/>
      <c r="L873" s="192"/>
      <c r="M873" s="193"/>
      <c r="N873" s="194"/>
      <c r="O873" s="194"/>
      <c r="P873" s="195">
        <f>SUM(P874:P877)</f>
        <v>0</v>
      </c>
      <c r="Q873" s="194"/>
      <c r="R873" s="195">
        <f>SUM(R874:R877)</f>
        <v>1.7717400000000001E-2</v>
      </c>
      <c r="S873" s="194"/>
      <c r="T873" s="196">
        <f>SUM(T874:T877)</f>
        <v>0</v>
      </c>
      <c r="AR873" s="197" t="s">
        <v>87</v>
      </c>
      <c r="AT873" s="198" t="s">
        <v>77</v>
      </c>
      <c r="AU873" s="198" t="s">
        <v>83</v>
      </c>
      <c r="AY873" s="197" t="s">
        <v>210</v>
      </c>
      <c r="BK873" s="199">
        <f>SUM(BK874:BK877)</f>
        <v>8858.7000000000007</v>
      </c>
    </row>
    <row r="874" spans="2:65" s="1" customFormat="1" ht="38.25" customHeight="1">
      <c r="B874" s="42"/>
      <c r="C874" s="202" t="s">
        <v>1651</v>
      </c>
      <c r="D874" s="202" t="s">
        <v>212</v>
      </c>
      <c r="E874" s="203" t="s">
        <v>1652</v>
      </c>
      <c r="F874" s="204" t="s">
        <v>1653</v>
      </c>
      <c r="G874" s="205" t="s">
        <v>215</v>
      </c>
      <c r="H874" s="206">
        <v>34.74</v>
      </c>
      <c r="I874" s="207">
        <v>255</v>
      </c>
      <c r="J874" s="208">
        <f>ROUND(I874*H874,2)</f>
        <v>8858.7000000000007</v>
      </c>
      <c r="K874" s="204" t="s">
        <v>264</v>
      </c>
      <c r="L874" s="62"/>
      <c r="M874" s="209" t="s">
        <v>24</v>
      </c>
      <c r="N874" s="210" t="s">
        <v>50</v>
      </c>
      <c r="O874" s="43"/>
      <c r="P874" s="211">
        <f>O874*H874</f>
        <v>0</v>
      </c>
      <c r="Q874" s="211">
        <v>5.1000000000000004E-4</v>
      </c>
      <c r="R874" s="211">
        <f>Q874*H874</f>
        <v>1.7717400000000001E-2</v>
      </c>
      <c r="S874" s="211">
        <v>0</v>
      </c>
      <c r="T874" s="212">
        <f>S874*H874</f>
        <v>0</v>
      </c>
      <c r="AR874" s="25" t="s">
        <v>142</v>
      </c>
      <c r="AT874" s="25" t="s">
        <v>212</v>
      </c>
      <c r="AU874" s="25" t="s">
        <v>87</v>
      </c>
      <c r="AY874" s="25" t="s">
        <v>210</v>
      </c>
      <c r="BE874" s="213">
        <f>IF(N874="základní",J874,0)</f>
        <v>0</v>
      </c>
      <c r="BF874" s="213">
        <f>IF(N874="snížená",J874,0)</f>
        <v>8858.7000000000007</v>
      </c>
      <c r="BG874" s="213">
        <f>IF(N874="zákl. přenesená",J874,0)</f>
        <v>0</v>
      </c>
      <c r="BH874" s="213">
        <f>IF(N874="sníž. přenesená",J874,0)</f>
        <v>0</v>
      </c>
      <c r="BI874" s="213">
        <f>IF(N874="nulová",J874,0)</f>
        <v>0</v>
      </c>
      <c r="BJ874" s="25" t="s">
        <v>87</v>
      </c>
      <c r="BK874" s="213">
        <f>ROUND(I874*H874,2)</f>
        <v>8858.7000000000007</v>
      </c>
      <c r="BL874" s="25" t="s">
        <v>142</v>
      </c>
      <c r="BM874" s="25" t="s">
        <v>1654</v>
      </c>
    </row>
    <row r="875" spans="2:65" s="12" customFormat="1">
      <c r="B875" s="217"/>
      <c r="C875" s="218"/>
      <c r="D875" s="214" t="s">
        <v>220</v>
      </c>
      <c r="E875" s="219" t="s">
        <v>24</v>
      </c>
      <c r="F875" s="220" t="s">
        <v>1655</v>
      </c>
      <c r="G875" s="218"/>
      <c r="H875" s="221">
        <v>12.54</v>
      </c>
      <c r="I875" s="222"/>
      <c r="J875" s="218"/>
      <c r="K875" s="218"/>
      <c r="L875" s="223"/>
      <c r="M875" s="224"/>
      <c r="N875" s="225"/>
      <c r="O875" s="225"/>
      <c r="P875" s="225"/>
      <c r="Q875" s="225"/>
      <c r="R875" s="225"/>
      <c r="S875" s="225"/>
      <c r="T875" s="226"/>
      <c r="AT875" s="227" t="s">
        <v>220</v>
      </c>
      <c r="AU875" s="227" t="s">
        <v>87</v>
      </c>
      <c r="AV875" s="12" t="s">
        <v>87</v>
      </c>
      <c r="AW875" s="12" t="s">
        <v>41</v>
      </c>
      <c r="AX875" s="12" t="s">
        <v>78</v>
      </c>
      <c r="AY875" s="227" t="s">
        <v>210</v>
      </c>
    </row>
    <row r="876" spans="2:65" s="12" customFormat="1">
      <c r="B876" s="217"/>
      <c r="C876" s="218"/>
      <c r="D876" s="214" t="s">
        <v>220</v>
      </c>
      <c r="E876" s="219" t="s">
        <v>24</v>
      </c>
      <c r="F876" s="220" t="s">
        <v>1656</v>
      </c>
      <c r="G876" s="218"/>
      <c r="H876" s="221">
        <v>22.2</v>
      </c>
      <c r="I876" s="222"/>
      <c r="J876" s="218"/>
      <c r="K876" s="218"/>
      <c r="L876" s="223"/>
      <c r="M876" s="224"/>
      <c r="N876" s="225"/>
      <c r="O876" s="225"/>
      <c r="P876" s="225"/>
      <c r="Q876" s="225"/>
      <c r="R876" s="225"/>
      <c r="S876" s="225"/>
      <c r="T876" s="226"/>
      <c r="AT876" s="227" t="s">
        <v>220</v>
      </c>
      <c r="AU876" s="227" t="s">
        <v>87</v>
      </c>
      <c r="AV876" s="12" t="s">
        <v>87</v>
      </c>
      <c r="AW876" s="12" t="s">
        <v>41</v>
      </c>
      <c r="AX876" s="12" t="s">
        <v>78</v>
      </c>
      <c r="AY876" s="227" t="s">
        <v>210</v>
      </c>
    </row>
    <row r="877" spans="2:65" s="13" customFormat="1">
      <c r="B877" s="228"/>
      <c r="C877" s="229"/>
      <c r="D877" s="214" t="s">
        <v>220</v>
      </c>
      <c r="E877" s="230" t="s">
        <v>24</v>
      </c>
      <c r="F877" s="231" t="s">
        <v>235</v>
      </c>
      <c r="G877" s="229"/>
      <c r="H877" s="232">
        <v>34.74</v>
      </c>
      <c r="I877" s="233"/>
      <c r="J877" s="229"/>
      <c r="K877" s="229"/>
      <c r="L877" s="234"/>
      <c r="M877" s="235"/>
      <c r="N877" s="236"/>
      <c r="O877" s="236"/>
      <c r="P877" s="236"/>
      <c r="Q877" s="236"/>
      <c r="R877" s="236"/>
      <c r="S877" s="236"/>
      <c r="T877" s="237"/>
      <c r="AT877" s="238" t="s">
        <v>220</v>
      </c>
      <c r="AU877" s="238" t="s">
        <v>87</v>
      </c>
      <c r="AV877" s="13" t="s">
        <v>93</v>
      </c>
      <c r="AW877" s="13" t="s">
        <v>41</v>
      </c>
      <c r="AX877" s="13" t="s">
        <v>83</v>
      </c>
      <c r="AY877" s="238" t="s">
        <v>210</v>
      </c>
    </row>
    <row r="878" spans="2:65" s="11" customFormat="1" ht="29.85" customHeight="1">
      <c r="B878" s="186"/>
      <c r="C878" s="187"/>
      <c r="D878" s="188" t="s">
        <v>77</v>
      </c>
      <c r="E878" s="200" t="s">
        <v>1657</v>
      </c>
      <c r="F878" s="200" t="s">
        <v>1658</v>
      </c>
      <c r="G878" s="187"/>
      <c r="H878" s="187"/>
      <c r="I878" s="190"/>
      <c r="J878" s="201">
        <f>BK878</f>
        <v>69448.23</v>
      </c>
      <c r="K878" s="187"/>
      <c r="L878" s="192"/>
      <c r="M878" s="193"/>
      <c r="N878" s="194"/>
      <c r="O878" s="194"/>
      <c r="P878" s="195">
        <f>SUM(P879:P880)</f>
        <v>0</v>
      </c>
      <c r="Q878" s="194"/>
      <c r="R878" s="195">
        <f>SUM(R879:R880)</f>
        <v>0.36618154999999997</v>
      </c>
      <c r="S878" s="194"/>
      <c r="T878" s="196">
        <f>SUM(T879:T880)</f>
        <v>0</v>
      </c>
      <c r="AR878" s="197" t="s">
        <v>87</v>
      </c>
      <c r="AT878" s="198" t="s">
        <v>77</v>
      </c>
      <c r="AU878" s="198" t="s">
        <v>83</v>
      </c>
      <c r="AY878" s="197" t="s">
        <v>210</v>
      </c>
      <c r="BK878" s="199">
        <f>SUM(BK879:BK880)</f>
        <v>69448.23</v>
      </c>
    </row>
    <row r="879" spans="2:65" s="1" customFormat="1" ht="25.5" customHeight="1">
      <c r="B879" s="42"/>
      <c r="C879" s="202" t="s">
        <v>1659</v>
      </c>
      <c r="D879" s="202" t="s">
        <v>212</v>
      </c>
      <c r="E879" s="203" t="s">
        <v>1660</v>
      </c>
      <c r="F879" s="204" t="s">
        <v>1661</v>
      </c>
      <c r="G879" s="205" t="s">
        <v>215</v>
      </c>
      <c r="H879" s="206">
        <v>1262.6949999999999</v>
      </c>
      <c r="I879" s="207">
        <v>55</v>
      </c>
      <c r="J879" s="208">
        <f>ROUND(I879*H879,2)</f>
        <v>69448.23</v>
      </c>
      <c r="K879" s="204" t="s">
        <v>216</v>
      </c>
      <c r="L879" s="62"/>
      <c r="M879" s="209" t="s">
        <v>24</v>
      </c>
      <c r="N879" s="210" t="s">
        <v>50</v>
      </c>
      <c r="O879" s="43"/>
      <c r="P879" s="211">
        <f>O879*H879</f>
        <v>0</v>
      </c>
      <c r="Q879" s="211">
        <v>2.9E-4</v>
      </c>
      <c r="R879" s="211">
        <f>Q879*H879</f>
        <v>0.36618154999999997</v>
      </c>
      <c r="S879" s="211">
        <v>0</v>
      </c>
      <c r="T879" s="212">
        <f>S879*H879</f>
        <v>0</v>
      </c>
      <c r="AR879" s="25" t="s">
        <v>142</v>
      </c>
      <c r="AT879" s="25" t="s">
        <v>212</v>
      </c>
      <c r="AU879" s="25" t="s">
        <v>87</v>
      </c>
      <c r="AY879" s="25" t="s">
        <v>210</v>
      </c>
      <c r="BE879" s="213">
        <f>IF(N879="základní",J879,0)</f>
        <v>0</v>
      </c>
      <c r="BF879" s="213">
        <f>IF(N879="snížená",J879,0)</f>
        <v>69448.23</v>
      </c>
      <c r="BG879" s="213">
        <f>IF(N879="zákl. přenesená",J879,0)</f>
        <v>0</v>
      </c>
      <c r="BH879" s="213">
        <f>IF(N879="sníž. přenesená",J879,0)</f>
        <v>0</v>
      </c>
      <c r="BI879" s="213">
        <f>IF(N879="nulová",J879,0)</f>
        <v>0</v>
      </c>
      <c r="BJ879" s="25" t="s">
        <v>87</v>
      </c>
      <c r="BK879" s="213">
        <f>ROUND(I879*H879,2)</f>
        <v>69448.23</v>
      </c>
      <c r="BL879" s="25" t="s">
        <v>142</v>
      </c>
      <c r="BM879" s="25" t="s">
        <v>1662</v>
      </c>
    </row>
    <row r="880" spans="2:65" s="12" customFormat="1">
      <c r="B880" s="217"/>
      <c r="C880" s="218"/>
      <c r="D880" s="214" t="s">
        <v>220</v>
      </c>
      <c r="E880" s="219" t="s">
        <v>24</v>
      </c>
      <c r="F880" s="220" t="s">
        <v>1663</v>
      </c>
      <c r="G880" s="218"/>
      <c r="H880" s="221">
        <v>1262.6949999999999</v>
      </c>
      <c r="I880" s="222"/>
      <c r="J880" s="218"/>
      <c r="K880" s="218"/>
      <c r="L880" s="223"/>
      <c r="M880" s="271"/>
      <c r="N880" s="272"/>
      <c r="O880" s="272"/>
      <c r="P880" s="272"/>
      <c r="Q880" s="272"/>
      <c r="R880" s="272"/>
      <c r="S880" s="272"/>
      <c r="T880" s="273"/>
      <c r="AT880" s="227" t="s">
        <v>220</v>
      </c>
      <c r="AU880" s="227" t="s">
        <v>87</v>
      </c>
      <c r="AV880" s="12" t="s">
        <v>87</v>
      </c>
      <c r="AW880" s="12" t="s">
        <v>41</v>
      </c>
      <c r="AX880" s="12" t="s">
        <v>83</v>
      </c>
      <c r="AY880" s="227" t="s">
        <v>210</v>
      </c>
    </row>
    <row r="881" spans="2:12" s="1" customFormat="1" ht="6.95" customHeight="1">
      <c r="B881" s="57"/>
      <c r="C881" s="58"/>
      <c r="D881" s="58"/>
      <c r="E881" s="58"/>
      <c r="F881" s="58"/>
      <c r="G881" s="58"/>
      <c r="H881" s="58"/>
      <c r="I881" s="149"/>
      <c r="J881" s="58"/>
      <c r="K881" s="58"/>
      <c r="L881" s="62"/>
    </row>
  </sheetData>
  <sheetProtection algorithmName="SHA-512" hashValue="He4BOM3sZaIEzcDKUq55J9oWxEtfTJF6rBMFYIcH5yitZ+1a4doxpT2akvcTMQsRgYIaQiT+cf9rnGojIOlUvA==" saltValue="0sbHiBmd3eC/muS4ZlJgrAeHxMZ/wcq2pwj5jkGbQGCXi1U6E2KgmFFiaHEPP664x2N1MYgkJ7vgSlyAfz2ygg==" spinCount="100000" sheet="1" objects="1" scenarios="1" formatColumns="0" formatRows="0" autoFilter="0"/>
  <autoFilter ref="C102:K880" xr:uid="{00000000-0009-0000-0000-000001000000}"/>
  <mergeCells count="10">
    <mergeCell ref="J51:J52"/>
    <mergeCell ref="E93:H93"/>
    <mergeCell ref="E95:H95"/>
    <mergeCell ref="G1:H1"/>
    <mergeCell ref="L2:V2"/>
    <mergeCell ref="E7:H7"/>
    <mergeCell ref="E9:H9"/>
    <mergeCell ref="E24:H24"/>
    <mergeCell ref="E45:H45"/>
    <mergeCell ref="E47:H47"/>
  </mergeCells>
  <hyperlinks>
    <hyperlink ref="F1:G1" location="C2" display="1) Krycí list soupisu" xr:uid="{00000000-0004-0000-0100-000000000000}"/>
    <hyperlink ref="G1:H1" location="C54" display="2) Rekapitulace" xr:uid="{00000000-0004-0000-0100-000001000000}"/>
    <hyperlink ref="J1" location="C102" display="3) Soupis prací" xr:uid="{00000000-0004-0000-0100-000002000000}"/>
    <hyperlink ref="L1:V1" location="'Rekapitulace stavby'!C2" display="Rekapitulace stavby" xr:uid="{00000000-0004-0000-01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R185"/>
  <sheetViews>
    <sheetView showGridLines="0" workbookViewId="0">
      <pane ySplit="1" topLeftCell="A45" activePane="bottomLeft" state="frozen"/>
      <selection pane="bottomLeft" activeCell="I185" sqref="I185"/>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136</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4216</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ROUND(J87,2)</f>
        <v>287215.95</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ROUND(SUM(BE87:BE184), 2)</f>
        <v>287215.95</v>
      </c>
      <c r="G32" s="43"/>
      <c r="H32" s="43"/>
      <c r="I32" s="141">
        <v>0.21</v>
      </c>
      <c r="J32" s="140">
        <f>ROUND(ROUND((SUM(BE87:BE184)), 2)*I32, 2)</f>
        <v>60315.35</v>
      </c>
      <c r="K32" s="46"/>
    </row>
    <row r="33" spans="2:11" s="1" customFormat="1" ht="14.45" customHeight="1">
      <c r="B33" s="42"/>
      <c r="C33" s="43"/>
      <c r="D33" s="43"/>
      <c r="E33" s="50" t="s">
        <v>50</v>
      </c>
      <c r="F33" s="140">
        <f>ROUND(SUM(BF87:BF184), 2)</f>
        <v>0</v>
      </c>
      <c r="G33" s="43"/>
      <c r="H33" s="43"/>
      <c r="I33" s="141">
        <v>0.15</v>
      </c>
      <c r="J33" s="140">
        <f>ROUND(ROUND((SUM(BF87:BF184)), 2)*I33, 2)</f>
        <v>0</v>
      </c>
      <c r="K33" s="46"/>
    </row>
    <row r="34" spans="2:11" s="1" customFormat="1" ht="14.45" hidden="1" customHeight="1">
      <c r="B34" s="42"/>
      <c r="C34" s="43"/>
      <c r="D34" s="43"/>
      <c r="E34" s="50" t="s">
        <v>51</v>
      </c>
      <c r="F34" s="140">
        <f>ROUND(SUM(BG87:BG184), 2)</f>
        <v>0</v>
      </c>
      <c r="G34" s="43"/>
      <c r="H34" s="43"/>
      <c r="I34" s="141">
        <v>0.21</v>
      </c>
      <c r="J34" s="140">
        <v>0</v>
      </c>
      <c r="K34" s="46"/>
    </row>
    <row r="35" spans="2:11" s="1" customFormat="1" ht="14.45" hidden="1" customHeight="1">
      <c r="B35" s="42"/>
      <c r="C35" s="43"/>
      <c r="D35" s="43"/>
      <c r="E35" s="50" t="s">
        <v>52</v>
      </c>
      <c r="F35" s="140">
        <f>ROUND(SUM(BH87:BH184), 2)</f>
        <v>0</v>
      </c>
      <c r="G35" s="43"/>
      <c r="H35" s="43"/>
      <c r="I35" s="141">
        <v>0.15</v>
      </c>
      <c r="J35" s="140">
        <v>0</v>
      </c>
      <c r="K35" s="46"/>
    </row>
    <row r="36" spans="2:11" s="1" customFormat="1" ht="14.45" hidden="1" customHeight="1">
      <c r="B36" s="42"/>
      <c r="C36" s="43"/>
      <c r="D36" s="43"/>
      <c r="E36" s="50" t="s">
        <v>53</v>
      </c>
      <c r="F36" s="140">
        <f>ROUND(SUM(BI87:BI184),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347531.3</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13 - Elektroinstalace -nebyt</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J87</f>
        <v>287215.95</v>
      </c>
      <c r="K60" s="46"/>
      <c r="AU60" s="25" t="s">
        <v>166</v>
      </c>
    </row>
    <row r="61" spans="2:47" s="8" customFormat="1" ht="24.95" customHeight="1">
      <c r="B61" s="159"/>
      <c r="C61" s="160"/>
      <c r="D61" s="161" t="s">
        <v>3684</v>
      </c>
      <c r="E61" s="162"/>
      <c r="F61" s="162"/>
      <c r="G61" s="162"/>
      <c r="H61" s="162"/>
      <c r="I61" s="163"/>
      <c r="J61" s="164">
        <f>J88</f>
        <v>287215.95</v>
      </c>
      <c r="K61" s="165"/>
    </row>
    <row r="62" spans="2:47" s="9" customFormat="1" ht="19.899999999999999" customHeight="1">
      <c r="B62" s="166"/>
      <c r="C62" s="167"/>
      <c r="D62" s="168" t="s">
        <v>3917</v>
      </c>
      <c r="E62" s="169"/>
      <c r="F62" s="169"/>
      <c r="G62" s="169"/>
      <c r="H62" s="169"/>
      <c r="I62" s="170"/>
      <c r="J62" s="171">
        <f>J89</f>
        <v>48941.799999999996</v>
      </c>
      <c r="K62" s="172"/>
    </row>
    <row r="63" spans="2:47" s="9" customFormat="1" ht="19.899999999999999" customHeight="1">
      <c r="B63" s="166"/>
      <c r="C63" s="167"/>
      <c r="D63" s="168" t="s">
        <v>3918</v>
      </c>
      <c r="E63" s="169"/>
      <c r="F63" s="169"/>
      <c r="G63" s="169"/>
      <c r="H63" s="169"/>
      <c r="I63" s="170"/>
      <c r="J63" s="171">
        <f>J100</f>
        <v>94090.75</v>
      </c>
      <c r="K63" s="172"/>
    </row>
    <row r="64" spans="2:47" s="9" customFormat="1" ht="19.899999999999999" customHeight="1">
      <c r="B64" s="166"/>
      <c r="C64" s="167"/>
      <c r="D64" s="168" t="s">
        <v>3919</v>
      </c>
      <c r="E64" s="169"/>
      <c r="F64" s="169"/>
      <c r="G64" s="169"/>
      <c r="H64" s="169"/>
      <c r="I64" s="170"/>
      <c r="J64" s="171">
        <f>J139</f>
        <v>120753.1</v>
      </c>
      <c r="K64" s="172"/>
    </row>
    <row r="65" spans="2:12" s="9" customFormat="1" ht="19.899999999999999" customHeight="1">
      <c r="B65" s="166"/>
      <c r="C65" s="167"/>
      <c r="D65" s="168" t="s">
        <v>3920</v>
      </c>
      <c r="E65" s="169"/>
      <c r="F65" s="169"/>
      <c r="G65" s="169"/>
      <c r="H65" s="169"/>
      <c r="I65" s="170"/>
      <c r="J65" s="171">
        <f>J172</f>
        <v>23430.3</v>
      </c>
      <c r="K65" s="172"/>
    </row>
    <row r="66" spans="2:12" s="1" customFormat="1" ht="21.75" customHeight="1">
      <c r="B66" s="42"/>
      <c r="C66" s="43"/>
      <c r="D66" s="43"/>
      <c r="E66" s="43"/>
      <c r="F66" s="43"/>
      <c r="G66" s="43"/>
      <c r="H66" s="43"/>
      <c r="I66" s="128"/>
      <c r="J66" s="43"/>
      <c r="K66" s="46"/>
    </row>
    <row r="67" spans="2:12" s="1" customFormat="1" ht="6.95" customHeight="1">
      <c r="B67" s="57"/>
      <c r="C67" s="58"/>
      <c r="D67" s="58"/>
      <c r="E67" s="58"/>
      <c r="F67" s="58"/>
      <c r="G67" s="58"/>
      <c r="H67" s="58"/>
      <c r="I67" s="149"/>
      <c r="J67" s="58"/>
      <c r="K67" s="59"/>
    </row>
    <row r="71" spans="2:12" s="1" customFormat="1" ht="6.95" customHeight="1">
      <c r="B71" s="60"/>
      <c r="C71" s="61"/>
      <c r="D71" s="61"/>
      <c r="E71" s="61"/>
      <c r="F71" s="61"/>
      <c r="G71" s="61"/>
      <c r="H71" s="61"/>
      <c r="I71" s="152"/>
      <c r="J71" s="61"/>
      <c r="K71" s="61"/>
      <c r="L71" s="62"/>
    </row>
    <row r="72" spans="2:12" s="1" customFormat="1" ht="36.950000000000003" customHeight="1">
      <c r="B72" s="42"/>
      <c r="C72" s="63" t="s">
        <v>194</v>
      </c>
      <c r="D72" s="64"/>
      <c r="E72" s="64"/>
      <c r="F72" s="64"/>
      <c r="G72" s="64"/>
      <c r="H72" s="64"/>
      <c r="I72" s="173"/>
      <c r="J72" s="64"/>
      <c r="K72" s="64"/>
      <c r="L72" s="62"/>
    </row>
    <row r="73" spans="2:12" s="1" customFormat="1" ht="6.95" customHeight="1">
      <c r="B73" s="42"/>
      <c r="C73" s="64"/>
      <c r="D73" s="64"/>
      <c r="E73" s="64"/>
      <c r="F73" s="64"/>
      <c r="G73" s="64"/>
      <c r="H73" s="64"/>
      <c r="I73" s="173"/>
      <c r="J73" s="64"/>
      <c r="K73" s="64"/>
      <c r="L73" s="62"/>
    </row>
    <row r="74" spans="2:12" s="1" customFormat="1" ht="14.45" customHeight="1">
      <c r="B74" s="42"/>
      <c r="C74" s="66" t="s">
        <v>18</v>
      </c>
      <c r="D74" s="64"/>
      <c r="E74" s="64"/>
      <c r="F74" s="64"/>
      <c r="G74" s="64"/>
      <c r="H74" s="64"/>
      <c r="I74" s="173"/>
      <c r="J74" s="64"/>
      <c r="K74" s="64"/>
      <c r="L74" s="62"/>
    </row>
    <row r="75" spans="2:12" s="1" customFormat="1" ht="16.5" customHeight="1">
      <c r="B75" s="42"/>
      <c r="C75" s="64"/>
      <c r="D75" s="64"/>
      <c r="E75" s="406" t="str">
        <f>E7</f>
        <v>Rekonstrukce bytového domu (použita tatabáze URS 2017)</v>
      </c>
      <c r="F75" s="407"/>
      <c r="G75" s="407"/>
      <c r="H75" s="407"/>
      <c r="I75" s="173"/>
      <c r="J75" s="64"/>
      <c r="K75" s="64"/>
      <c r="L75" s="62"/>
    </row>
    <row r="76" spans="2:12" ht="15">
      <c r="B76" s="29"/>
      <c r="C76" s="66" t="s">
        <v>156</v>
      </c>
      <c r="D76" s="281"/>
      <c r="E76" s="281"/>
      <c r="F76" s="281"/>
      <c r="G76" s="281"/>
      <c r="H76" s="281"/>
      <c r="J76" s="281"/>
      <c r="K76" s="281"/>
      <c r="L76" s="282"/>
    </row>
    <row r="77" spans="2:12" s="1" customFormat="1" ht="16.5" customHeight="1">
      <c r="B77" s="42"/>
      <c r="C77" s="64"/>
      <c r="D77" s="64"/>
      <c r="E77" s="406" t="s">
        <v>3110</v>
      </c>
      <c r="F77" s="408"/>
      <c r="G77" s="408"/>
      <c r="H77" s="408"/>
      <c r="I77" s="173"/>
      <c r="J77" s="64"/>
      <c r="K77" s="64"/>
      <c r="L77" s="62"/>
    </row>
    <row r="78" spans="2:12" s="1" customFormat="1" ht="14.45" customHeight="1">
      <c r="B78" s="42"/>
      <c r="C78" s="66" t="s">
        <v>3111</v>
      </c>
      <c r="D78" s="64"/>
      <c r="E78" s="64"/>
      <c r="F78" s="64"/>
      <c r="G78" s="64"/>
      <c r="H78" s="64"/>
      <c r="I78" s="173"/>
      <c r="J78" s="64"/>
      <c r="K78" s="64"/>
      <c r="L78" s="62"/>
    </row>
    <row r="79" spans="2:12" s="1" customFormat="1" ht="17.25" customHeight="1">
      <c r="B79" s="42"/>
      <c r="C79" s="64"/>
      <c r="D79" s="64"/>
      <c r="E79" s="381" t="str">
        <f>E11</f>
        <v>13 - Elektroinstalace -nebyt</v>
      </c>
      <c r="F79" s="408"/>
      <c r="G79" s="408"/>
      <c r="H79" s="408"/>
      <c r="I79" s="173"/>
      <c r="J79" s="64"/>
      <c r="K79" s="64"/>
      <c r="L79" s="62"/>
    </row>
    <row r="80" spans="2:12" s="1" customFormat="1" ht="6.95" customHeight="1">
      <c r="B80" s="42"/>
      <c r="C80" s="64"/>
      <c r="D80" s="64"/>
      <c r="E80" s="64"/>
      <c r="F80" s="64"/>
      <c r="G80" s="64"/>
      <c r="H80" s="64"/>
      <c r="I80" s="173"/>
      <c r="J80" s="64"/>
      <c r="K80" s="64"/>
      <c r="L80" s="62"/>
    </row>
    <row r="81" spans="2:65" s="1" customFormat="1" ht="18" customHeight="1">
      <c r="B81" s="42"/>
      <c r="C81" s="66" t="s">
        <v>25</v>
      </c>
      <c r="D81" s="64"/>
      <c r="E81" s="64"/>
      <c r="F81" s="174" t="str">
        <f>F14</f>
        <v>Na Františku 253/9,Lysá nad Labem.p.p.č.297/1</v>
      </c>
      <c r="G81" s="64"/>
      <c r="H81" s="64"/>
      <c r="I81" s="175" t="s">
        <v>27</v>
      </c>
      <c r="J81" s="74" t="str">
        <f>IF(J14="","",J14)</f>
        <v>15. 12. 2016</v>
      </c>
      <c r="K81" s="64"/>
      <c r="L81" s="62"/>
    </row>
    <row r="82" spans="2:65" s="1" customFormat="1" ht="6.95" customHeight="1">
      <c r="B82" s="42"/>
      <c r="C82" s="64"/>
      <c r="D82" s="64"/>
      <c r="E82" s="64"/>
      <c r="F82" s="64"/>
      <c r="G82" s="64"/>
      <c r="H82" s="64"/>
      <c r="I82" s="173"/>
      <c r="J82" s="64"/>
      <c r="K82" s="64"/>
      <c r="L82" s="62"/>
    </row>
    <row r="83" spans="2:65" s="1" customFormat="1" ht="15">
      <c r="B83" s="42"/>
      <c r="C83" s="66" t="s">
        <v>29</v>
      </c>
      <c r="D83" s="64"/>
      <c r="E83" s="64"/>
      <c r="F83" s="174" t="str">
        <f>E17</f>
        <v>Město Lysá n.L.,Husovo nám.23,</v>
      </c>
      <c r="G83" s="64"/>
      <c r="H83" s="64"/>
      <c r="I83" s="175" t="s">
        <v>37</v>
      </c>
      <c r="J83" s="174" t="str">
        <f>E23</f>
        <v>AGORA s,arch astaveb atelier s .r.o. Liberec</v>
      </c>
      <c r="K83" s="64"/>
      <c r="L83" s="62"/>
    </row>
    <row r="84" spans="2:65" s="1" customFormat="1" ht="14.45" customHeight="1">
      <c r="B84" s="42"/>
      <c r="C84" s="66" t="s">
        <v>35</v>
      </c>
      <c r="D84" s="64"/>
      <c r="E84" s="64"/>
      <c r="F84" s="174" t="str">
        <f>IF(E20="","",E20)</f>
        <v/>
      </c>
      <c r="G84" s="64"/>
      <c r="H84" s="64"/>
      <c r="I84" s="173"/>
      <c r="J84" s="64"/>
      <c r="K84" s="64"/>
      <c r="L84" s="62"/>
    </row>
    <row r="85" spans="2:65" s="1" customFormat="1" ht="10.35" customHeight="1">
      <c r="B85" s="42"/>
      <c r="C85" s="64"/>
      <c r="D85" s="64"/>
      <c r="E85" s="64"/>
      <c r="F85" s="64"/>
      <c r="G85" s="64"/>
      <c r="H85" s="64"/>
      <c r="I85" s="173"/>
      <c r="J85" s="64"/>
      <c r="K85" s="64"/>
      <c r="L85" s="62"/>
    </row>
    <row r="86" spans="2:65" s="10" customFormat="1" ht="29.25" customHeight="1">
      <c r="B86" s="176"/>
      <c r="C86" s="177" t="s">
        <v>195</v>
      </c>
      <c r="D86" s="178" t="s">
        <v>63</v>
      </c>
      <c r="E86" s="178" t="s">
        <v>59</v>
      </c>
      <c r="F86" s="178" t="s">
        <v>196</v>
      </c>
      <c r="G86" s="178" t="s">
        <v>197</v>
      </c>
      <c r="H86" s="178" t="s">
        <v>198</v>
      </c>
      <c r="I86" s="179" t="s">
        <v>199</v>
      </c>
      <c r="J86" s="178" t="s">
        <v>164</v>
      </c>
      <c r="K86" s="180" t="s">
        <v>200</v>
      </c>
      <c r="L86" s="181"/>
      <c r="M86" s="82" t="s">
        <v>201</v>
      </c>
      <c r="N86" s="83" t="s">
        <v>48</v>
      </c>
      <c r="O86" s="83" t="s">
        <v>202</v>
      </c>
      <c r="P86" s="83" t="s">
        <v>203</v>
      </c>
      <c r="Q86" s="83" t="s">
        <v>204</v>
      </c>
      <c r="R86" s="83" t="s">
        <v>205</v>
      </c>
      <c r="S86" s="83" t="s">
        <v>206</v>
      </c>
      <c r="T86" s="84" t="s">
        <v>207</v>
      </c>
    </row>
    <row r="87" spans="2:65" s="1" customFormat="1" ht="29.25" customHeight="1">
      <c r="B87" s="42"/>
      <c r="C87" s="88" t="s">
        <v>165</v>
      </c>
      <c r="D87" s="64"/>
      <c r="E87" s="64"/>
      <c r="F87" s="64"/>
      <c r="G87" s="64"/>
      <c r="H87" s="64"/>
      <c r="I87" s="173"/>
      <c r="J87" s="182">
        <f>BK87</f>
        <v>287215.95</v>
      </c>
      <c r="K87" s="64"/>
      <c r="L87" s="62"/>
      <c r="M87" s="85"/>
      <c r="N87" s="86"/>
      <c r="O87" s="86"/>
      <c r="P87" s="183">
        <f>P88</f>
        <v>0</v>
      </c>
      <c r="Q87" s="86"/>
      <c r="R87" s="183">
        <f>R88</f>
        <v>0</v>
      </c>
      <c r="S87" s="86"/>
      <c r="T87" s="184">
        <f>T88</f>
        <v>0</v>
      </c>
      <c r="AT87" s="25" t="s">
        <v>77</v>
      </c>
      <c r="AU87" s="25" t="s">
        <v>166</v>
      </c>
      <c r="BK87" s="185">
        <f>BK88</f>
        <v>287215.95</v>
      </c>
    </row>
    <row r="88" spans="2:65" s="11" customFormat="1" ht="37.35" customHeight="1">
      <c r="B88" s="186"/>
      <c r="C88" s="187"/>
      <c r="D88" s="188" t="s">
        <v>77</v>
      </c>
      <c r="E88" s="189" t="s">
        <v>358</v>
      </c>
      <c r="F88" s="189" t="s">
        <v>3594</v>
      </c>
      <c r="G88" s="187"/>
      <c r="H88" s="187"/>
      <c r="I88" s="190"/>
      <c r="J88" s="191">
        <f>BK88</f>
        <v>287215.95</v>
      </c>
      <c r="K88" s="187"/>
      <c r="L88" s="192"/>
      <c r="M88" s="193"/>
      <c r="N88" s="194"/>
      <c r="O88" s="194"/>
      <c r="P88" s="195">
        <f>P89+P100+P139+P172</f>
        <v>0</v>
      </c>
      <c r="Q88" s="194"/>
      <c r="R88" s="195">
        <f>R89+R100+R139+R172</f>
        <v>0</v>
      </c>
      <c r="S88" s="194"/>
      <c r="T88" s="196">
        <f>T89+T100+T139+T172</f>
        <v>0</v>
      </c>
      <c r="AR88" s="197" t="s">
        <v>83</v>
      </c>
      <c r="AT88" s="198" t="s">
        <v>77</v>
      </c>
      <c r="AU88" s="198" t="s">
        <v>78</v>
      </c>
      <c r="AY88" s="197" t="s">
        <v>210</v>
      </c>
      <c r="BK88" s="199">
        <f>BK89+BK100+BK139+BK172</f>
        <v>287215.95</v>
      </c>
    </row>
    <row r="89" spans="2:65" s="11" customFormat="1" ht="19.899999999999999" customHeight="1">
      <c r="B89" s="186"/>
      <c r="C89" s="187"/>
      <c r="D89" s="188" t="s">
        <v>77</v>
      </c>
      <c r="E89" s="200" t="s">
        <v>83</v>
      </c>
      <c r="F89" s="200" t="s">
        <v>3921</v>
      </c>
      <c r="G89" s="187"/>
      <c r="H89" s="187"/>
      <c r="I89" s="190"/>
      <c r="J89" s="201">
        <f>BK89</f>
        <v>48941.799999999996</v>
      </c>
      <c r="K89" s="187"/>
      <c r="L89" s="192"/>
      <c r="M89" s="193"/>
      <c r="N89" s="194"/>
      <c r="O89" s="194"/>
      <c r="P89" s="195">
        <f>SUM(P90:P99)</f>
        <v>0</v>
      </c>
      <c r="Q89" s="194"/>
      <c r="R89" s="195">
        <f>SUM(R90:R99)</f>
        <v>0</v>
      </c>
      <c r="S89" s="194"/>
      <c r="T89" s="196">
        <f>SUM(T90:T99)</f>
        <v>0</v>
      </c>
      <c r="AR89" s="197" t="s">
        <v>83</v>
      </c>
      <c r="AT89" s="198" t="s">
        <v>77</v>
      </c>
      <c r="AU89" s="198" t="s">
        <v>83</v>
      </c>
      <c r="AY89" s="197" t="s">
        <v>210</v>
      </c>
      <c r="BK89" s="199">
        <f>SUM(BK90:BK99)</f>
        <v>48941.799999999996</v>
      </c>
    </row>
    <row r="90" spans="2:65" s="1" customFormat="1" ht="16.5" customHeight="1">
      <c r="B90" s="42"/>
      <c r="C90" s="202" t="s">
        <v>83</v>
      </c>
      <c r="D90" s="202" t="s">
        <v>212</v>
      </c>
      <c r="E90" s="203" t="s">
        <v>2944</v>
      </c>
      <c r="F90" s="204" t="s">
        <v>2945</v>
      </c>
      <c r="G90" s="205" t="s">
        <v>862</v>
      </c>
      <c r="H90" s="206">
        <v>4</v>
      </c>
      <c r="I90" s="207">
        <v>513.6</v>
      </c>
      <c r="J90" s="208">
        <f t="shared" ref="J90:J99" si="0">ROUND(I90*H90,2)</f>
        <v>2054.4</v>
      </c>
      <c r="K90" s="204" t="s">
        <v>24</v>
      </c>
      <c r="L90" s="62"/>
      <c r="M90" s="209" t="s">
        <v>24</v>
      </c>
      <c r="N90" s="210" t="s">
        <v>49</v>
      </c>
      <c r="O90" s="43"/>
      <c r="P90" s="211">
        <f t="shared" ref="P90:P99" si="1">O90*H90</f>
        <v>0</v>
      </c>
      <c r="Q90" s="211">
        <v>0</v>
      </c>
      <c r="R90" s="211">
        <f t="shared" ref="R90:R99" si="2">Q90*H90</f>
        <v>0</v>
      </c>
      <c r="S90" s="211">
        <v>0</v>
      </c>
      <c r="T90" s="212">
        <f t="shared" ref="T90:T99" si="3">S90*H90</f>
        <v>0</v>
      </c>
      <c r="AR90" s="25" t="s">
        <v>93</v>
      </c>
      <c r="AT90" s="25" t="s">
        <v>212</v>
      </c>
      <c r="AU90" s="25" t="s">
        <v>87</v>
      </c>
      <c r="AY90" s="25" t="s">
        <v>210</v>
      </c>
      <c r="BE90" s="213">
        <f t="shared" ref="BE90:BE99" si="4">IF(N90="základní",J90,0)</f>
        <v>2054.4</v>
      </c>
      <c r="BF90" s="213">
        <f t="shared" ref="BF90:BF99" si="5">IF(N90="snížená",J90,0)</f>
        <v>0</v>
      </c>
      <c r="BG90" s="213">
        <f t="shared" ref="BG90:BG99" si="6">IF(N90="zákl. přenesená",J90,0)</f>
        <v>0</v>
      </c>
      <c r="BH90" s="213">
        <f t="shared" ref="BH90:BH99" si="7">IF(N90="sníž. přenesená",J90,0)</f>
        <v>0</v>
      </c>
      <c r="BI90" s="213">
        <f t="shared" ref="BI90:BI99" si="8">IF(N90="nulová",J90,0)</f>
        <v>0</v>
      </c>
      <c r="BJ90" s="25" t="s">
        <v>83</v>
      </c>
      <c r="BK90" s="213">
        <f t="shared" ref="BK90:BK99" si="9">ROUND(I90*H90,2)</f>
        <v>2054.4</v>
      </c>
      <c r="BL90" s="25" t="s">
        <v>93</v>
      </c>
      <c r="BM90" s="25" t="s">
        <v>4217</v>
      </c>
    </row>
    <row r="91" spans="2:65" s="1" customFormat="1" ht="16.5" customHeight="1">
      <c r="B91" s="42"/>
      <c r="C91" s="202" t="s">
        <v>87</v>
      </c>
      <c r="D91" s="202" t="s">
        <v>212</v>
      </c>
      <c r="E91" s="203" t="s">
        <v>2947</v>
      </c>
      <c r="F91" s="204" t="s">
        <v>2948</v>
      </c>
      <c r="G91" s="205" t="s">
        <v>862</v>
      </c>
      <c r="H91" s="206">
        <v>24</v>
      </c>
      <c r="I91" s="207">
        <v>791.8</v>
      </c>
      <c r="J91" s="208">
        <f t="shared" si="0"/>
        <v>19003.2</v>
      </c>
      <c r="K91" s="204" t="s">
        <v>24</v>
      </c>
      <c r="L91" s="62"/>
      <c r="M91" s="209" t="s">
        <v>24</v>
      </c>
      <c r="N91" s="210" t="s">
        <v>49</v>
      </c>
      <c r="O91" s="43"/>
      <c r="P91" s="211">
        <f t="shared" si="1"/>
        <v>0</v>
      </c>
      <c r="Q91" s="211">
        <v>0</v>
      </c>
      <c r="R91" s="211">
        <f t="shared" si="2"/>
        <v>0</v>
      </c>
      <c r="S91" s="211">
        <v>0</v>
      </c>
      <c r="T91" s="212">
        <f t="shared" si="3"/>
        <v>0</v>
      </c>
      <c r="AR91" s="25" t="s">
        <v>93</v>
      </c>
      <c r="AT91" s="25" t="s">
        <v>212</v>
      </c>
      <c r="AU91" s="25" t="s">
        <v>87</v>
      </c>
      <c r="AY91" s="25" t="s">
        <v>210</v>
      </c>
      <c r="BE91" s="213">
        <f t="shared" si="4"/>
        <v>19003.2</v>
      </c>
      <c r="BF91" s="213">
        <f t="shared" si="5"/>
        <v>0</v>
      </c>
      <c r="BG91" s="213">
        <f t="shared" si="6"/>
        <v>0</v>
      </c>
      <c r="BH91" s="213">
        <f t="shared" si="7"/>
        <v>0</v>
      </c>
      <c r="BI91" s="213">
        <f t="shared" si="8"/>
        <v>0</v>
      </c>
      <c r="BJ91" s="25" t="s">
        <v>83</v>
      </c>
      <c r="BK91" s="213">
        <f t="shared" si="9"/>
        <v>19003.2</v>
      </c>
      <c r="BL91" s="25" t="s">
        <v>93</v>
      </c>
      <c r="BM91" s="25" t="s">
        <v>4218</v>
      </c>
    </row>
    <row r="92" spans="2:65" s="1" customFormat="1" ht="16.5" customHeight="1">
      <c r="B92" s="42"/>
      <c r="C92" s="202" t="s">
        <v>90</v>
      </c>
      <c r="D92" s="202" t="s">
        <v>212</v>
      </c>
      <c r="E92" s="203" t="s">
        <v>2950</v>
      </c>
      <c r="F92" s="204" t="s">
        <v>2951</v>
      </c>
      <c r="G92" s="205" t="s">
        <v>862</v>
      </c>
      <c r="H92" s="206">
        <v>4</v>
      </c>
      <c r="I92" s="207">
        <v>716.9</v>
      </c>
      <c r="J92" s="208">
        <f t="shared" si="0"/>
        <v>2867.6</v>
      </c>
      <c r="K92" s="204" t="s">
        <v>24</v>
      </c>
      <c r="L92" s="62"/>
      <c r="M92" s="209" t="s">
        <v>24</v>
      </c>
      <c r="N92" s="210" t="s">
        <v>49</v>
      </c>
      <c r="O92" s="43"/>
      <c r="P92" s="211">
        <f t="shared" si="1"/>
        <v>0</v>
      </c>
      <c r="Q92" s="211">
        <v>0</v>
      </c>
      <c r="R92" s="211">
        <f t="shared" si="2"/>
        <v>0</v>
      </c>
      <c r="S92" s="211">
        <v>0</v>
      </c>
      <c r="T92" s="212">
        <f t="shared" si="3"/>
        <v>0</v>
      </c>
      <c r="AR92" s="25" t="s">
        <v>93</v>
      </c>
      <c r="AT92" s="25" t="s">
        <v>212</v>
      </c>
      <c r="AU92" s="25" t="s">
        <v>87</v>
      </c>
      <c r="AY92" s="25" t="s">
        <v>210</v>
      </c>
      <c r="BE92" s="213">
        <f t="shared" si="4"/>
        <v>2867.6</v>
      </c>
      <c r="BF92" s="213">
        <f t="shared" si="5"/>
        <v>0</v>
      </c>
      <c r="BG92" s="213">
        <f t="shared" si="6"/>
        <v>0</v>
      </c>
      <c r="BH92" s="213">
        <f t="shared" si="7"/>
        <v>0</v>
      </c>
      <c r="BI92" s="213">
        <f t="shared" si="8"/>
        <v>0</v>
      </c>
      <c r="BJ92" s="25" t="s">
        <v>83</v>
      </c>
      <c r="BK92" s="213">
        <f t="shared" si="9"/>
        <v>2867.6</v>
      </c>
      <c r="BL92" s="25" t="s">
        <v>93</v>
      </c>
      <c r="BM92" s="25" t="s">
        <v>4219</v>
      </c>
    </row>
    <row r="93" spans="2:65" s="1" customFormat="1" ht="16.5" customHeight="1">
      <c r="B93" s="42"/>
      <c r="C93" s="202" t="s">
        <v>93</v>
      </c>
      <c r="D93" s="202" t="s">
        <v>212</v>
      </c>
      <c r="E93" s="203" t="s">
        <v>2953</v>
      </c>
      <c r="F93" s="204" t="s">
        <v>2954</v>
      </c>
      <c r="G93" s="205" t="s">
        <v>862</v>
      </c>
      <c r="H93" s="206">
        <v>2</v>
      </c>
      <c r="I93" s="207">
        <v>716.9</v>
      </c>
      <c r="J93" s="208">
        <f t="shared" si="0"/>
        <v>1433.8</v>
      </c>
      <c r="K93" s="204" t="s">
        <v>24</v>
      </c>
      <c r="L93" s="62"/>
      <c r="M93" s="209" t="s">
        <v>24</v>
      </c>
      <c r="N93" s="210" t="s">
        <v>49</v>
      </c>
      <c r="O93" s="43"/>
      <c r="P93" s="211">
        <f t="shared" si="1"/>
        <v>0</v>
      </c>
      <c r="Q93" s="211">
        <v>0</v>
      </c>
      <c r="R93" s="211">
        <f t="shared" si="2"/>
        <v>0</v>
      </c>
      <c r="S93" s="211">
        <v>0</v>
      </c>
      <c r="T93" s="212">
        <f t="shared" si="3"/>
        <v>0</v>
      </c>
      <c r="AR93" s="25" t="s">
        <v>93</v>
      </c>
      <c r="AT93" s="25" t="s">
        <v>212</v>
      </c>
      <c r="AU93" s="25" t="s">
        <v>87</v>
      </c>
      <c r="AY93" s="25" t="s">
        <v>210</v>
      </c>
      <c r="BE93" s="213">
        <f t="shared" si="4"/>
        <v>1433.8</v>
      </c>
      <c r="BF93" s="213">
        <f t="shared" si="5"/>
        <v>0</v>
      </c>
      <c r="BG93" s="213">
        <f t="shared" si="6"/>
        <v>0</v>
      </c>
      <c r="BH93" s="213">
        <f t="shared" si="7"/>
        <v>0</v>
      </c>
      <c r="BI93" s="213">
        <f t="shared" si="8"/>
        <v>0</v>
      </c>
      <c r="BJ93" s="25" t="s">
        <v>83</v>
      </c>
      <c r="BK93" s="213">
        <f t="shared" si="9"/>
        <v>1433.8</v>
      </c>
      <c r="BL93" s="25" t="s">
        <v>93</v>
      </c>
      <c r="BM93" s="25" t="s">
        <v>4220</v>
      </c>
    </row>
    <row r="94" spans="2:65" s="1" customFormat="1" ht="16.5" customHeight="1">
      <c r="B94" s="42"/>
      <c r="C94" s="202" t="s">
        <v>96</v>
      </c>
      <c r="D94" s="202" t="s">
        <v>212</v>
      </c>
      <c r="E94" s="203" t="s">
        <v>2956</v>
      </c>
      <c r="F94" s="204" t="s">
        <v>2957</v>
      </c>
      <c r="G94" s="205" t="s">
        <v>862</v>
      </c>
      <c r="H94" s="206">
        <v>9</v>
      </c>
      <c r="I94" s="207">
        <v>577.79999999999995</v>
      </c>
      <c r="J94" s="208">
        <f t="shared" si="0"/>
        <v>5200.2</v>
      </c>
      <c r="K94" s="204" t="s">
        <v>24</v>
      </c>
      <c r="L94" s="62"/>
      <c r="M94" s="209" t="s">
        <v>24</v>
      </c>
      <c r="N94" s="210" t="s">
        <v>49</v>
      </c>
      <c r="O94" s="43"/>
      <c r="P94" s="211">
        <f t="shared" si="1"/>
        <v>0</v>
      </c>
      <c r="Q94" s="211">
        <v>0</v>
      </c>
      <c r="R94" s="211">
        <f t="shared" si="2"/>
        <v>0</v>
      </c>
      <c r="S94" s="211">
        <v>0</v>
      </c>
      <c r="T94" s="212">
        <f t="shared" si="3"/>
        <v>0</v>
      </c>
      <c r="AR94" s="25" t="s">
        <v>93</v>
      </c>
      <c r="AT94" s="25" t="s">
        <v>212</v>
      </c>
      <c r="AU94" s="25" t="s">
        <v>87</v>
      </c>
      <c r="AY94" s="25" t="s">
        <v>210</v>
      </c>
      <c r="BE94" s="213">
        <f t="shared" si="4"/>
        <v>5200.2</v>
      </c>
      <c r="BF94" s="213">
        <f t="shared" si="5"/>
        <v>0</v>
      </c>
      <c r="BG94" s="213">
        <f t="shared" si="6"/>
        <v>0</v>
      </c>
      <c r="BH94" s="213">
        <f t="shared" si="7"/>
        <v>0</v>
      </c>
      <c r="BI94" s="213">
        <f t="shared" si="8"/>
        <v>0</v>
      </c>
      <c r="BJ94" s="25" t="s">
        <v>83</v>
      </c>
      <c r="BK94" s="213">
        <f t="shared" si="9"/>
        <v>5200.2</v>
      </c>
      <c r="BL94" s="25" t="s">
        <v>93</v>
      </c>
      <c r="BM94" s="25" t="s">
        <v>4221</v>
      </c>
    </row>
    <row r="95" spans="2:65" s="1" customFormat="1" ht="16.5" customHeight="1">
      <c r="B95" s="42"/>
      <c r="C95" s="202" t="s">
        <v>99</v>
      </c>
      <c r="D95" s="202" t="s">
        <v>212</v>
      </c>
      <c r="E95" s="203" t="s">
        <v>2959</v>
      </c>
      <c r="F95" s="204" t="s">
        <v>2960</v>
      </c>
      <c r="G95" s="205" t="s">
        <v>862</v>
      </c>
      <c r="H95" s="206">
        <v>3</v>
      </c>
      <c r="I95" s="207">
        <v>695.5</v>
      </c>
      <c r="J95" s="208">
        <f t="shared" si="0"/>
        <v>2086.5</v>
      </c>
      <c r="K95" s="204" t="s">
        <v>24</v>
      </c>
      <c r="L95" s="62"/>
      <c r="M95" s="209" t="s">
        <v>24</v>
      </c>
      <c r="N95" s="210" t="s">
        <v>49</v>
      </c>
      <c r="O95" s="43"/>
      <c r="P95" s="211">
        <f t="shared" si="1"/>
        <v>0</v>
      </c>
      <c r="Q95" s="211">
        <v>0</v>
      </c>
      <c r="R95" s="211">
        <f t="shared" si="2"/>
        <v>0</v>
      </c>
      <c r="S95" s="211">
        <v>0</v>
      </c>
      <c r="T95" s="212">
        <f t="shared" si="3"/>
        <v>0</v>
      </c>
      <c r="AR95" s="25" t="s">
        <v>93</v>
      </c>
      <c r="AT95" s="25" t="s">
        <v>212</v>
      </c>
      <c r="AU95" s="25" t="s">
        <v>87</v>
      </c>
      <c r="AY95" s="25" t="s">
        <v>210</v>
      </c>
      <c r="BE95" s="213">
        <f t="shared" si="4"/>
        <v>2086.5</v>
      </c>
      <c r="BF95" s="213">
        <f t="shared" si="5"/>
        <v>0</v>
      </c>
      <c r="BG95" s="213">
        <f t="shared" si="6"/>
        <v>0</v>
      </c>
      <c r="BH95" s="213">
        <f t="shared" si="7"/>
        <v>0</v>
      </c>
      <c r="BI95" s="213">
        <f t="shared" si="8"/>
        <v>0</v>
      </c>
      <c r="BJ95" s="25" t="s">
        <v>83</v>
      </c>
      <c r="BK95" s="213">
        <f t="shared" si="9"/>
        <v>2086.5</v>
      </c>
      <c r="BL95" s="25" t="s">
        <v>93</v>
      </c>
      <c r="BM95" s="25" t="s">
        <v>4222</v>
      </c>
    </row>
    <row r="96" spans="2:65" s="1" customFormat="1" ht="16.5" customHeight="1">
      <c r="B96" s="42"/>
      <c r="C96" s="202" t="s">
        <v>102</v>
      </c>
      <c r="D96" s="202" t="s">
        <v>212</v>
      </c>
      <c r="E96" s="203" t="s">
        <v>2962</v>
      </c>
      <c r="F96" s="204" t="s">
        <v>2963</v>
      </c>
      <c r="G96" s="205" t="s">
        <v>862</v>
      </c>
      <c r="H96" s="206">
        <v>3</v>
      </c>
      <c r="I96" s="207">
        <v>695.5</v>
      </c>
      <c r="J96" s="208">
        <f t="shared" si="0"/>
        <v>2086.5</v>
      </c>
      <c r="K96" s="204" t="s">
        <v>24</v>
      </c>
      <c r="L96" s="62"/>
      <c r="M96" s="209" t="s">
        <v>24</v>
      </c>
      <c r="N96" s="210" t="s">
        <v>49</v>
      </c>
      <c r="O96" s="43"/>
      <c r="P96" s="211">
        <f t="shared" si="1"/>
        <v>0</v>
      </c>
      <c r="Q96" s="211">
        <v>0</v>
      </c>
      <c r="R96" s="211">
        <f t="shared" si="2"/>
        <v>0</v>
      </c>
      <c r="S96" s="211">
        <v>0</v>
      </c>
      <c r="T96" s="212">
        <f t="shared" si="3"/>
        <v>0</v>
      </c>
      <c r="AR96" s="25" t="s">
        <v>93</v>
      </c>
      <c r="AT96" s="25" t="s">
        <v>212</v>
      </c>
      <c r="AU96" s="25" t="s">
        <v>87</v>
      </c>
      <c r="AY96" s="25" t="s">
        <v>210</v>
      </c>
      <c r="BE96" s="213">
        <f t="shared" si="4"/>
        <v>2086.5</v>
      </c>
      <c r="BF96" s="213">
        <f t="shared" si="5"/>
        <v>0</v>
      </c>
      <c r="BG96" s="213">
        <f t="shared" si="6"/>
        <v>0</v>
      </c>
      <c r="BH96" s="213">
        <f t="shared" si="7"/>
        <v>0</v>
      </c>
      <c r="BI96" s="213">
        <f t="shared" si="8"/>
        <v>0</v>
      </c>
      <c r="BJ96" s="25" t="s">
        <v>83</v>
      </c>
      <c r="BK96" s="213">
        <f t="shared" si="9"/>
        <v>2086.5</v>
      </c>
      <c r="BL96" s="25" t="s">
        <v>93</v>
      </c>
      <c r="BM96" s="25" t="s">
        <v>4223</v>
      </c>
    </row>
    <row r="97" spans="2:65" s="1" customFormat="1" ht="16.5" customHeight="1">
      <c r="B97" s="42"/>
      <c r="C97" s="202" t="s">
        <v>119</v>
      </c>
      <c r="D97" s="202" t="s">
        <v>212</v>
      </c>
      <c r="E97" s="203" t="s">
        <v>2965</v>
      </c>
      <c r="F97" s="204" t="s">
        <v>2966</v>
      </c>
      <c r="G97" s="205" t="s">
        <v>862</v>
      </c>
      <c r="H97" s="206">
        <v>4</v>
      </c>
      <c r="I97" s="207">
        <v>449.4</v>
      </c>
      <c r="J97" s="208">
        <f t="shared" si="0"/>
        <v>1797.6</v>
      </c>
      <c r="K97" s="204" t="s">
        <v>24</v>
      </c>
      <c r="L97" s="62"/>
      <c r="M97" s="209" t="s">
        <v>24</v>
      </c>
      <c r="N97" s="210" t="s">
        <v>49</v>
      </c>
      <c r="O97" s="43"/>
      <c r="P97" s="211">
        <f t="shared" si="1"/>
        <v>0</v>
      </c>
      <c r="Q97" s="211">
        <v>0</v>
      </c>
      <c r="R97" s="211">
        <f t="shared" si="2"/>
        <v>0</v>
      </c>
      <c r="S97" s="211">
        <v>0</v>
      </c>
      <c r="T97" s="212">
        <f t="shared" si="3"/>
        <v>0</v>
      </c>
      <c r="AR97" s="25" t="s">
        <v>93</v>
      </c>
      <c r="AT97" s="25" t="s">
        <v>212</v>
      </c>
      <c r="AU97" s="25" t="s">
        <v>87</v>
      </c>
      <c r="AY97" s="25" t="s">
        <v>210</v>
      </c>
      <c r="BE97" s="213">
        <f t="shared" si="4"/>
        <v>1797.6</v>
      </c>
      <c r="BF97" s="213">
        <f t="shared" si="5"/>
        <v>0</v>
      </c>
      <c r="BG97" s="213">
        <f t="shared" si="6"/>
        <v>0</v>
      </c>
      <c r="BH97" s="213">
        <f t="shared" si="7"/>
        <v>0</v>
      </c>
      <c r="BI97" s="213">
        <f t="shared" si="8"/>
        <v>0</v>
      </c>
      <c r="BJ97" s="25" t="s">
        <v>83</v>
      </c>
      <c r="BK97" s="213">
        <f t="shared" si="9"/>
        <v>1797.6</v>
      </c>
      <c r="BL97" s="25" t="s">
        <v>93</v>
      </c>
      <c r="BM97" s="25" t="s">
        <v>4224</v>
      </c>
    </row>
    <row r="98" spans="2:65" s="1" customFormat="1" ht="16.5" customHeight="1">
      <c r="B98" s="42"/>
      <c r="C98" s="202" t="s">
        <v>122</v>
      </c>
      <c r="D98" s="202" t="s">
        <v>212</v>
      </c>
      <c r="E98" s="203" t="s">
        <v>2971</v>
      </c>
      <c r="F98" s="204" t="s">
        <v>2972</v>
      </c>
      <c r="G98" s="205" t="s">
        <v>862</v>
      </c>
      <c r="H98" s="206">
        <v>1</v>
      </c>
      <c r="I98" s="207">
        <v>6206</v>
      </c>
      <c r="J98" s="208">
        <f t="shared" si="0"/>
        <v>6206</v>
      </c>
      <c r="K98" s="204" t="s">
        <v>24</v>
      </c>
      <c r="L98" s="62"/>
      <c r="M98" s="209" t="s">
        <v>24</v>
      </c>
      <c r="N98" s="210" t="s">
        <v>49</v>
      </c>
      <c r="O98" s="43"/>
      <c r="P98" s="211">
        <f t="shared" si="1"/>
        <v>0</v>
      </c>
      <c r="Q98" s="211">
        <v>0</v>
      </c>
      <c r="R98" s="211">
        <f t="shared" si="2"/>
        <v>0</v>
      </c>
      <c r="S98" s="211">
        <v>0</v>
      </c>
      <c r="T98" s="212">
        <f t="shared" si="3"/>
        <v>0</v>
      </c>
      <c r="AR98" s="25" t="s">
        <v>93</v>
      </c>
      <c r="AT98" s="25" t="s">
        <v>212</v>
      </c>
      <c r="AU98" s="25" t="s">
        <v>87</v>
      </c>
      <c r="AY98" s="25" t="s">
        <v>210</v>
      </c>
      <c r="BE98" s="213">
        <f t="shared" si="4"/>
        <v>6206</v>
      </c>
      <c r="BF98" s="213">
        <f t="shared" si="5"/>
        <v>0</v>
      </c>
      <c r="BG98" s="213">
        <f t="shared" si="6"/>
        <v>0</v>
      </c>
      <c r="BH98" s="213">
        <f t="shared" si="7"/>
        <v>0</v>
      </c>
      <c r="BI98" s="213">
        <f t="shared" si="8"/>
        <v>0</v>
      </c>
      <c r="BJ98" s="25" t="s">
        <v>83</v>
      </c>
      <c r="BK98" s="213">
        <f t="shared" si="9"/>
        <v>6206</v>
      </c>
      <c r="BL98" s="25" t="s">
        <v>93</v>
      </c>
      <c r="BM98" s="25" t="s">
        <v>4225</v>
      </c>
    </row>
    <row r="99" spans="2:65" s="1" customFormat="1" ht="16.5" customHeight="1">
      <c r="B99" s="42"/>
      <c r="C99" s="202" t="s">
        <v>125</v>
      </c>
      <c r="D99" s="202" t="s">
        <v>212</v>
      </c>
      <c r="E99" s="203" t="s">
        <v>2974</v>
      </c>
      <c r="F99" s="204" t="s">
        <v>2975</v>
      </c>
      <c r="G99" s="205" t="s">
        <v>862</v>
      </c>
      <c r="H99" s="206">
        <v>1</v>
      </c>
      <c r="I99" s="207">
        <v>6206</v>
      </c>
      <c r="J99" s="208">
        <f t="shared" si="0"/>
        <v>6206</v>
      </c>
      <c r="K99" s="204" t="s">
        <v>24</v>
      </c>
      <c r="L99" s="62"/>
      <c r="M99" s="209" t="s">
        <v>24</v>
      </c>
      <c r="N99" s="210" t="s">
        <v>49</v>
      </c>
      <c r="O99" s="43"/>
      <c r="P99" s="211">
        <f t="shared" si="1"/>
        <v>0</v>
      </c>
      <c r="Q99" s="211">
        <v>0</v>
      </c>
      <c r="R99" s="211">
        <f t="shared" si="2"/>
        <v>0</v>
      </c>
      <c r="S99" s="211">
        <v>0</v>
      </c>
      <c r="T99" s="212">
        <f t="shared" si="3"/>
        <v>0</v>
      </c>
      <c r="AR99" s="25" t="s">
        <v>93</v>
      </c>
      <c r="AT99" s="25" t="s">
        <v>212</v>
      </c>
      <c r="AU99" s="25" t="s">
        <v>87</v>
      </c>
      <c r="AY99" s="25" t="s">
        <v>210</v>
      </c>
      <c r="BE99" s="213">
        <f t="shared" si="4"/>
        <v>6206</v>
      </c>
      <c r="BF99" s="213">
        <f t="shared" si="5"/>
        <v>0</v>
      </c>
      <c r="BG99" s="213">
        <f t="shared" si="6"/>
        <v>0</v>
      </c>
      <c r="BH99" s="213">
        <f t="shared" si="7"/>
        <v>0</v>
      </c>
      <c r="BI99" s="213">
        <f t="shared" si="8"/>
        <v>0</v>
      </c>
      <c r="BJ99" s="25" t="s">
        <v>83</v>
      </c>
      <c r="BK99" s="213">
        <f t="shared" si="9"/>
        <v>6206</v>
      </c>
      <c r="BL99" s="25" t="s">
        <v>93</v>
      </c>
      <c r="BM99" s="25" t="s">
        <v>4226</v>
      </c>
    </row>
    <row r="100" spans="2:65" s="11" customFormat="1" ht="29.85" customHeight="1">
      <c r="B100" s="186"/>
      <c r="C100" s="187"/>
      <c r="D100" s="188" t="s">
        <v>77</v>
      </c>
      <c r="E100" s="200" t="s">
        <v>87</v>
      </c>
      <c r="F100" s="200" t="s">
        <v>3956</v>
      </c>
      <c r="G100" s="187"/>
      <c r="H100" s="187"/>
      <c r="I100" s="190"/>
      <c r="J100" s="201">
        <f>BK100</f>
        <v>94090.75</v>
      </c>
      <c r="K100" s="187"/>
      <c r="L100" s="192"/>
      <c r="M100" s="193"/>
      <c r="N100" s="194"/>
      <c r="O100" s="194"/>
      <c r="P100" s="195">
        <f>SUM(P101:P138)</f>
        <v>0</v>
      </c>
      <c r="Q100" s="194"/>
      <c r="R100" s="195">
        <f>SUM(R101:R138)</f>
        <v>0</v>
      </c>
      <c r="S100" s="194"/>
      <c r="T100" s="196">
        <f>SUM(T101:T138)</f>
        <v>0</v>
      </c>
      <c r="AR100" s="197" t="s">
        <v>83</v>
      </c>
      <c r="AT100" s="198" t="s">
        <v>77</v>
      </c>
      <c r="AU100" s="198" t="s">
        <v>83</v>
      </c>
      <c r="AY100" s="197" t="s">
        <v>210</v>
      </c>
      <c r="BK100" s="199">
        <f>SUM(BK101:BK138)</f>
        <v>94090.75</v>
      </c>
    </row>
    <row r="101" spans="2:65" s="1" customFormat="1" ht="16.5" customHeight="1">
      <c r="B101" s="42"/>
      <c r="C101" s="202" t="s">
        <v>128</v>
      </c>
      <c r="D101" s="202" t="s">
        <v>212</v>
      </c>
      <c r="E101" s="203" t="s">
        <v>2757</v>
      </c>
      <c r="F101" s="204" t="s">
        <v>2758</v>
      </c>
      <c r="G101" s="205" t="s">
        <v>295</v>
      </c>
      <c r="H101" s="206">
        <v>420</v>
      </c>
      <c r="I101" s="207">
        <v>14.9</v>
      </c>
      <c r="J101" s="208">
        <f t="shared" ref="J101:J138" si="10">ROUND(I101*H101,2)</f>
        <v>6258</v>
      </c>
      <c r="K101" s="204" t="s">
        <v>24</v>
      </c>
      <c r="L101" s="62"/>
      <c r="M101" s="209" t="s">
        <v>24</v>
      </c>
      <c r="N101" s="210" t="s">
        <v>49</v>
      </c>
      <c r="O101" s="43"/>
      <c r="P101" s="211">
        <f t="shared" ref="P101:P138" si="11">O101*H101</f>
        <v>0</v>
      </c>
      <c r="Q101" s="211">
        <v>0</v>
      </c>
      <c r="R101" s="211">
        <f t="shared" ref="R101:R138" si="12">Q101*H101</f>
        <v>0</v>
      </c>
      <c r="S101" s="211">
        <v>0</v>
      </c>
      <c r="T101" s="212">
        <f t="shared" ref="T101:T138" si="13">S101*H101</f>
        <v>0</v>
      </c>
      <c r="AR101" s="25" t="s">
        <v>93</v>
      </c>
      <c r="AT101" s="25" t="s">
        <v>212</v>
      </c>
      <c r="AU101" s="25" t="s">
        <v>87</v>
      </c>
      <c r="AY101" s="25" t="s">
        <v>210</v>
      </c>
      <c r="BE101" s="213">
        <f t="shared" ref="BE101:BE138" si="14">IF(N101="základní",J101,0)</f>
        <v>6258</v>
      </c>
      <c r="BF101" s="213">
        <f t="shared" ref="BF101:BF138" si="15">IF(N101="snížená",J101,0)</f>
        <v>0</v>
      </c>
      <c r="BG101" s="213">
        <f t="shared" ref="BG101:BG138" si="16">IF(N101="zákl. přenesená",J101,0)</f>
        <v>0</v>
      </c>
      <c r="BH101" s="213">
        <f t="shared" ref="BH101:BH138" si="17">IF(N101="sníž. přenesená",J101,0)</f>
        <v>0</v>
      </c>
      <c r="BI101" s="213">
        <f t="shared" ref="BI101:BI138" si="18">IF(N101="nulová",J101,0)</f>
        <v>0</v>
      </c>
      <c r="BJ101" s="25" t="s">
        <v>83</v>
      </c>
      <c r="BK101" s="213">
        <f t="shared" ref="BK101:BK138" si="19">ROUND(I101*H101,2)</f>
        <v>6258</v>
      </c>
      <c r="BL101" s="25" t="s">
        <v>93</v>
      </c>
      <c r="BM101" s="25" t="s">
        <v>4227</v>
      </c>
    </row>
    <row r="102" spans="2:65" s="1" customFormat="1" ht="16.5" customHeight="1">
      <c r="B102" s="42"/>
      <c r="C102" s="202" t="s">
        <v>131</v>
      </c>
      <c r="D102" s="202" t="s">
        <v>212</v>
      </c>
      <c r="E102" s="203" t="s">
        <v>2760</v>
      </c>
      <c r="F102" s="204" t="s">
        <v>2761</v>
      </c>
      <c r="G102" s="205" t="s">
        <v>295</v>
      </c>
      <c r="H102" s="206">
        <v>490</v>
      </c>
      <c r="I102" s="207">
        <v>24.1</v>
      </c>
      <c r="J102" s="208">
        <f t="shared" si="10"/>
        <v>11809</v>
      </c>
      <c r="K102" s="204" t="s">
        <v>24</v>
      </c>
      <c r="L102" s="62"/>
      <c r="M102" s="209" t="s">
        <v>24</v>
      </c>
      <c r="N102" s="210" t="s">
        <v>49</v>
      </c>
      <c r="O102" s="43"/>
      <c r="P102" s="211">
        <f t="shared" si="11"/>
        <v>0</v>
      </c>
      <c r="Q102" s="211">
        <v>0</v>
      </c>
      <c r="R102" s="211">
        <f t="shared" si="12"/>
        <v>0</v>
      </c>
      <c r="S102" s="211">
        <v>0</v>
      </c>
      <c r="T102" s="212">
        <f t="shared" si="13"/>
        <v>0</v>
      </c>
      <c r="AR102" s="25" t="s">
        <v>93</v>
      </c>
      <c r="AT102" s="25" t="s">
        <v>212</v>
      </c>
      <c r="AU102" s="25" t="s">
        <v>87</v>
      </c>
      <c r="AY102" s="25" t="s">
        <v>210</v>
      </c>
      <c r="BE102" s="213">
        <f t="shared" si="14"/>
        <v>11809</v>
      </c>
      <c r="BF102" s="213">
        <f t="shared" si="15"/>
        <v>0</v>
      </c>
      <c r="BG102" s="213">
        <f t="shared" si="16"/>
        <v>0</v>
      </c>
      <c r="BH102" s="213">
        <f t="shared" si="17"/>
        <v>0</v>
      </c>
      <c r="BI102" s="213">
        <f t="shared" si="18"/>
        <v>0</v>
      </c>
      <c r="BJ102" s="25" t="s">
        <v>83</v>
      </c>
      <c r="BK102" s="213">
        <f t="shared" si="19"/>
        <v>11809</v>
      </c>
      <c r="BL102" s="25" t="s">
        <v>93</v>
      </c>
      <c r="BM102" s="25" t="s">
        <v>4228</v>
      </c>
    </row>
    <row r="103" spans="2:65" s="1" customFormat="1" ht="16.5" customHeight="1">
      <c r="B103" s="42"/>
      <c r="C103" s="202" t="s">
        <v>134</v>
      </c>
      <c r="D103" s="202" t="s">
        <v>212</v>
      </c>
      <c r="E103" s="203" t="s">
        <v>2763</v>
      </c>
      <c r="F103" s="204" t="s">
        <v>2764</v>
      </c>
      <c r="G103" s="205" t="s">
        <v>295</v>
      </c>
      <c r="H103" s="206">
        <v>180</v>
      </c>
      <c r="I103" s="207">
        <v>122.4</v>
      </c>
      <c r="J103" s="208">
        <f t="shared" si="10"/>
        <v>22032</v>
      </c>
      <c r="K103" s="204" t="s">
        <v>24</v>
      </c>
      <c r="L103" s="62"/>
      <c r="M103" s="209" t="s">
        <v>24</v>
      </c>
      <c r="N103" s="210" t="s">
        <v>49</v>
      </c>
      <c r="O103" s="43"/>
      <c r="P103" s="211">
        <f t="shared" si="11"/>
        <v>0</v>
      </c>
      <c r="Q103" s="211">
        <v>0</v>
      </c>
      <c r="R103" s="211">
        <f t="shared" si="12"/>
        <v>0</v>
      </c>
      <c r="S103" s="211">
        <v>0</v>
      </c>
      <c r="T103" s="212">
        <f t="shared" si="13"/>
        <v>0</v>
      </c>
      <c r="AR103" s="25" t="s">
        <v>93</v>
      </c>
      <c r="AT103" s="25" t="s">
        <v>212</v>
      </c>
      <c r="AU103" s="25" t="s">
        <v>87</v>
      </c>
      <c r="AY103" s="25" t="s">
        <v>210</v>
      </c>
      <c r="BE103" s="213">
        <f t="shared" si="14"/>
        <v>22032</v>
      </c>
      <c r="BF103" s="213">
        <f t="shared" si="15"/>
        <v>0</v>
      </c>
      <c r="BG103" s="213">
        <f t="shared" si="16"/>
        <v>0</v>
      </c>
      <c r="BH103" s="213">
        <f t="shared" si="17"/>
        <v>0</v>
      </c>
      <c r="BI103" s="213">
        <f t="shared" si="18"/>
        <v>0</v>
      </c>
      <c r="BJ103" s="25" t="s">
        <v>83</v>
      </c>
      <c r="BK103" s="213">
        <f t="shared" si="19"/>
        <v>22032</v>
      </c>
      <c r="BL103" s="25" t="s">
        <v>93</v>
      </c>
      <c r="BM103" s="25" t="s">
        <v>4229</v>
      </c>
    </row>
    <row r="104" spans="2:65" s="1" customFormat="1" ht="16.5" customHeight="1">
      <c r="B104" s="42"/>
      <c r="C104" s="202" t="s">
        <v>137</v>
      </c>
      <c r="D104" s="202" t="s">
        <v>212</v>
      </c>
      <c r="E104" s="203" t="s">
        <v>2766</v>
      </c>
      <c r="F104" s="204" t="s">
        <v>2767</v>
      </c>
      <c r="G104" s="205" t="s">
        <v>295</v>
      </c>
      <c r="H104" s="206">
        <v>165</v>
      </c>
      <c r="I104" s="207">
        <v>3.93</v>
      </c>
      <c r="J104" s="208">
        <f t="shared" si="10"/>
        <v>648.45000000000005</v>
      </c>
      <c r="K104" s="204" t="s">
        <v>24</v>
      </c>
      <c r="L104" s="62"/>
      <c r="M104" s="209" t="s">
        <v>24</v>
      </c>
      <c r="N104" s="210" t="s">
        <v>49</v>
      </c>
      <c r="O104" s="43"/>
      <c r="P104" s="211">
        <f t="shared" si="11"/>
        <v>0</v>
      </c>
      <c r="Q104" s="211">
        <v>0</v>
      </c>
      <c r="R104" s="211">
        <f t="shared" si="12"/>
        <v>0</v>
      </c>
      <c r="S104" s="211">
        <v>0</v>
      </c>
      <c r="T104" s="212">
        <f t="shared" si="13"/>
        <v>0</v>
      </c>
      <c r="AR104" s="25" t="s">
        <v>93</v>
      </c>
      <c r="AT104" s="25" t="s">
        <v>212</v>
      </c>
      <c r="AU104" s="25" t="s">
        <v>87</v>
      </c>
      <c r="AY104" s="25" t="s">
        <v>210</v>
      </c>
      <c r="BE104" s="213">
        <f t="shared" si="14"/>
        <v>648.45000000000005</v>
      </c>
      <c r="BF104" s="213">
        <f t="shared" si="15"/>
        <v>0</v>
      </c>
      <c r="BG104" s="213">
        <f t="shared" si="16"/>
        <v>0</v>
      </c>
      <c r="BH104" s="213">
        <f t="shared" si="17"/>
        <v>0</v>
      </c>
      <c r="BI104" s="213">
        <f t="shared" si="18"/>
        <v>0</v>
      </c>
      <c r="BJ104" s="25" t="s">
        <v>83</v>
      </c>
      <c r="BK104" s="213">
        <f t="shared" si="19"/>
        <v>648.45000000000005</v>
      </c>
      <c r="BL104" s="25" t="s">
        <v>93</v>
      </c>
      <c r="BM104" s="25" t="s">
        <v>4230</v>
      </c>
    </row>
    <row r="105" spans="2:65" s="1" customFormat="1" ht="16.5" customHeight="1">
      <c r="B105" s="42"/>
      <c r="C105" s="202" t="s">
        <v>10</v>
      </c>
      <c r="D105" s="202" t="s">
        <v>212</v>
      </c>
      <c r="E105" s="203" t="s">
        <v>2769</v>
      </c>
      <c r="F105" s="204" t="s">
        <v>2770</v>
      </c>
      <c r="G105" s="205" t="s">
        <v>295</v>
      </c>
      <c r="H105" s="206">
        <v>195</v>
      </c>
      <c r="I105" s="207">
        <v>30</v>
      </c>
      <c r="J105" s="208">
        <f t="shared" si="10"/>
        <v>5850</v>
      </c>
      <c r="K105" s="204" t="s">
        <v>24</v>
      </c>
      <c r="L105" s="62"/>
      <c r="M105" s="209" t="s">
        <v>24</v>
      </c>
      <c r="N105" s="210" t="s">
        <v>49</v>
      </c>
      <c r="O105" s="43"/>
      <c r="P105" s="211">
        <f t="shared" si="11"/>
        <v>0</v>
      </c>
      <c r="Q105" s="211">
        <v>0</v>
      </c>
      <c r="R105" s="211">
        <f t="shared" si="12"/>
        <v>0</v>
      </c>
      <c r="S105" s="211">
        <v>0</v>
      </c>
      <c r="T105" s="212">
        <f t="shared" si="13"/>
        <v>0</v>
      </c>
      <c r="AR105" s="25" t="s">
        <v>93</v>
      </c>
      <c r="AT105" s="25" t="s">
        <v>212</v>
      </c>
      <c r="AU105" s="25" t="s">
        <v>87</v>
      </c>
      <c r="AY105" s="25" t="s">
        <v>210</v>
      </c>
      <c r="BE105" s="213">
        <f t="shared" si="14"/>
        <v>5850</v>
      </c>
      <c r="BF105" s="213">
        <f t="shared" si="15"/>
        <v>0</v>
      </c>
      <c r="BG105" s="213">
        <f t="shared" si="16"/>
        <v>0</v>
      </c>
      <c r="BH105" s="213">
        <f t="shared" si="17"/>
        <v>0</v>
      </c>
      <c r="BI105" s="213">
        <f t="shared" si="18"/>
        <v>0</v>
      </c>
      <c r="BJ105" s="25" t="s">
        <v>83</v>
      </c>
      <c r="BK105" s="213">
        <f t="shared" si="19"/>
        <v>5850</v>
      </c>
      <c r="BL105" s="25" t="s">
        <v>93</v>
      </c>
      <c r="BM105" s="25" t="s">
        <v>4231</v>
      </c>
    </row>
    <row r="106" spans="2:65" s="1" customFormat="1" ht="16.5" customHeight="1">
      <c r="B106" s="42"/>
      <c r="C106" s="202" t="s">
        <v>142</v>
      </c>
      <c r="D106" s="202" t="s">
        <v>212</v>
      </c>
      <c r="E106" s="203" t="s">
        <v>2772</v>
      </c>
      <c r="F106" s="204" t="s">
        <v>2773</v>
      </c>
      <c r="G106" s="205" t="s">
        <v>862</v>
      </c>
      <c r="H106" s="206">
        <v>70</v>
      </c>
      <c r="I106" s="207">
        <v>11.8</v>
      </c>
      <c r="J106" s="208">
        <f t="shared" si="10"/>
        <v>826</v>
      </c>
      <c r="K106" s="204" t="s">
        <v>24</v>
      </c>
      <c r="L106" s="62"/>
      <c r="M106" s="209" t="s">
        <v>24</v>
      </c>
      <c r="N106" s="210" t="s">
        <v>49</v>
      </c>
      <c r="O106" s="43"/>
      <c r="P106" s="211">
        <f t="shared" si="11"/>
        <v>0</v>
      </c>
      <c r="Q106" s="211">
        <v>0</v>
      </c>
      <c r="R106" s="211">
        <f t="shared" si="12"/>
        <v>0</v>
      </c>
      <c r="S106" s="211">
        <v>0</v>
      </c>
      <c r="T106" s="212">
        <f t="shared" si="13"/>
        <v>0</v>
      </c>
      <c r="AR106" s="25" t="s">
        <v>93</v>
      </c>
      <c r="AT106" s="25" t="s">
        <v>212</v>
      </c>
      <c r="AU106" s="25" t="s">
        <v>87</v>
      </c>
      <c r="AY106" s="25" t="s">
        <v>210</v>
      </c>
      <c r="BE106" s="213">
        <f t="shared" si="14"/>
        <v>826</v>
      </c>
      <c r="BF106" s="213">
        <f t="shared" si="15"/>
        <v>0</v>
      </c>
      <c r="BG106" s="213">
        <f t="shared" si="16"/>
        <v>0</v>
      </c>
      <c r="BH106" s="213">
        <f t="shared" si="17"/>
        <v>0</v>
      </c>
      <c r="BI106" s="213">
        <f t="shared" si="18"/>
        <v>0</v>
      </c>
      <c r="BJ106" s="25" t="s">
        <v>83</v>
      </c>
      <c r="BK106" s="213">
        <f t="shared" si="19"/>
        <v>826</v>
      </c>
      <c r="BL106" s="25" t="s">
        <v>93</v>
      </c>
      <c r="BM106" s="25" t="s">
        <v>4232</v>
      </c>
    </row>
    <row r="107" spans="2:65" s="1" customFormat="1" ht="16.5" customHeight="1">
      <c r="B107" s="42"/>
      <c r="C107" s="202" t="s">
        <v>145</v>
      </c>
      <c r="D107" s="202" t="s">
        <v>212</v>
      </c>
      <c r="E107" s="203" t="s">
        <v>2775</v>
      </c>
      <c r="F107" s="204" t="s">
        <v>2776</v>
      </c>
      <c r="G107" s="205" t="s">
        <v>862</v>
      </c>
      <c r="H107" s="206">
        <v>120</v>
      </c>
      <c r="I107" s="207">
        <v>3.75</v>
      </c>
      <c r="J107" s="208">
        <f t="shared" si="10"/>
        <v>450</v>
      </c>
      <c r="K107" s="204" t="s">
        <v>24</v>
      </c>
      <c r="L107" s="62"/>
      <c r="M107" s="209" t="s">
        <v>24</v>
      </c>
      <c r="N107" s="210" t="s">
        <v>49</v>
      </c>
      <c r="O107" s="43"/>
      <c r="P107" s="211">
        <f t="shared" si="11"/>
        <v>0</v>
      </c>
      <c r="Q107" s="211">
        <v>0</v>
      </c>
      <c r="R107" s="211">
        <f t="shared" si="12"/>
        <v>0</v>
      </c>
      <c r="S107" s="211">
        <v>0</v>
      </c>
      <c r="T107" s="212">
        <f t="shared" si="13"/>
        <v>0</v>
      </c>
      <c r="AR107" s="25" t="s">
        <v>93</v>
      </c>
      <c r="AT107" s="25" t="s">
        <v>212</v>
      </c>
      <c r="AU107" s="25" t="s">
        <v>87</v>
      </c>
      <c r="AY107" s="25" t="s">
        <v>210</v>
      </c>
      <c r="BE107" s="213">
        <f t="shared" si="14"/>
        <v>450</v>
      </c>
      <c r="BF107" s="213">
        <f t="shared" si="15"/>
        <v>0</v>
      </c>
      <c r="BG107" s="213">
        <f t="shared" si="16"/>
        <v>0</v>
      </c>
      <c r="BH107" s="213">
        <f t="shared" si="17"/>
        <v>0</v>
      </c>
      <c r="BI107" s="213">
        <f t="shared" si="18"/>
        <v>0</v>
      </c>
      <c r="BJ107" s="25" t="s">
        <v>83</v>
      </c>
      <c r="BK107" s="213">
        <f t="shared" si="19"/>
        <v>450</v>
      </c>
      <c r="BL107" s="25" t="s">
        <v>93</v>
      </c>
      <c r="BM107" s="25" t="s">
        <v>4233</v>
      </c>
    </row>
    <row r="108" spans="2:65" s="1" customFormat="1" ht="16.5" customHeight="1">
      <c r="B108" s="42"/>
      <c r="C108" s="202" t="s">
        <v>311</v>
      </c>
      <c r="D108" s="202" t="s">
        <v>212</v>
      </c>
      <c r="E108" s="203" t="s">
        <v>2778</v>
      </c>
      <c r="F108" s="204" t="s">
        <v>2779</v>
      </c>
      <c r="G108" s="205" t="s">
        <v>862</v>
      </c>
      <c r="H108" s="206">
        <v>120</v>
      </c>
      <c r="I108" s="207">
        <v>4.3899999999999997</v>
      </c>
      <c r="J108" s="208">
        <f t="shared" si="10"/>
        <v>526.79999999999995</v>
      </c>
      <c r="K108" s="204" t="s">
        <v>24</v>
      </c>
      <c r="L108" s="62"/>
      <c r="M108" s="209" t="s">
        <v>24</v>
      </c>
      <c r="N108" s="210" t="s">
        <v>49</v>
      </c>
      <c r="O108" s="43"/>
      <c r="P108" s="211">
        <f t="shared" si="11"/>
        <v>0</v>
      </c>
      <c r="Q108" s="211">
        <v>0</v>
      </c>
      <c r="R108" s="211">
        <f t="shared" si="12"/>
        <v>0</v>
      </c>
      <c r="S108" s="211">
        <v>0</v>
      </c>
      <c r="T108" s="212">
        <f t="shared" si="13"/>
        <v>0</v>
      </c>
      <c r="AR108" s="25" t="s">
        <v>93</v>
      </c>
      <c r="AT108" s="25" t="s">
        <v>212</v>
      </c>
      <c r="AU108" s="25" t="s">
        <v>87</v>
      </c>
      <c r="AY108" s="25" t="s">
        <v>210</v>
      </c>
      <c r="BE108" s="213">
        <f t="shared" si="14"/>
        <v>526.79999999999995</v>
      </c>
      <c r="BF108" s="213">
        <f t="shared" si="15"/>
        <v>0</v>
      </c>
      <c r="BG108" s="213">
        <f t="shared" si="16"/>
        <v>0</v>
      </c>
      <c r="BH108" s="213">
        <f t="shared" si="17"/>
        <v>0</v>
      </c>
      <c r="BI108" s="213">
        <f t="shared" si="18"/>
        <v>0</v>
      </c>
      <c r="BJ108" s="25" t="s">
        <v>83</v>
      </c>
      <c r="BK108" s="213">
        <f t="shared" si="19"/>
        <v>526.79999999999995</v>
      </c>
      <c r="BL108" s="25" t="s">
        <v>93</v>
      </c>
      <c r="BM108" s="25" t="s">
        <v>4234</v>
      </c>
    </row>
    <row r="109" spans="2:65" s="1" customFormat="1" ht="16.5" customHeight="1">
      <c r="B109" s="42"/>
      <c r="C109" s="202" t="s">
        <v>316</v>
      </c>
      <c r="D109" s="202" t="s">
        <v>212</v>
      </c>
      <c r="E109" s="203" t="s">
        <v>1548</v>
      </c>
      <c r="F109" s="204" t="s">
        <v>2875</v>
      </c>
      <c r="G109" s="205" t="s">
        <v>862</v>
      </c>
      <c r="H109" s="206">
        <v>2</v>
      </c>
      <c r="I109" s="207">
        <v>69.599999999999994</v>
      </c>
      <c r="J109" s="208">
        <f t="shared" si="10"/>
        <v>139.19999999999999</v>
      </c>
      <c r="K109" s="204" t="s">
        <v>24</v>
      </c>
      <c r="L109" s="62"/>
      <c r="M109" s="209" t="s">
        <v>24</v>
      </c>
      <c r="N109" s="210" t="s">
        <v>49</v>
      </c>
      <c r="O109" s="43"/>
      <c r="P109" s="211">
        <f t="shared" si="11"/>
        <v>0</v>
      </c>
      <c r="Q109" s="211">
        <v>0</v>
      </c>
      <c r="R109" s="211">
        <f t="shared" si="12"/>
        <v>0</v>
      </c>
      <c r="S109" s="211">
        <v>0</v>
      </c>
      <c r="T109" s="212">
        <f t="shared" si="13"/>
        <v>0</v>
      </c>
      <c r="AR109" s="25" t="s">
        <v>93</v>
      </c>
      <c r="AT109" s="25" t="s">
        <v>212</v>
      </c>
      <c r="AU109" s="25" t="s">
        <v>87</v>
      </c>
      <c r="AY109" s="25" t="s">
        <v>210</v>
      </c>
      <c r="BE109" s="213">
        <f t="shared" si="14"/>
        <v>139.19999999999999</v>
      </c>
      <c r="BF109" s="213">
        <f t="shared" si="15"/>
        <v>0</v>
      </c>
      <c r="BG109" s="213">
        <f t="shared" si="16"/>
        <v>0</v>
      </c>
      <c r="BH109" s="213">
        <f t="shared" si="17"/>
        <v>0</v>
      </c>
      <c r="BI109" s="213">
        <f t="shared" si="18"/>
        <v>0</v>
      </c>
      <c r="BJ109" s="25" t="s">
        <v>83</v>
      </c>
      <c r="BK109" s="213">
        <f t="shared" si="19"/>
        <v>139.19999999999999</v>
      </c>
      <c r="BL109" s="25" t="s">
        <v>93</v>
      </c>
      <c r="BM109" s="25" t="s">
        <v>4235</v>
      </c>
    </row>
    <row r="110" spans="2:65" s="1" customFormat="1" ht="16.5" customHeight="1">
      <c r="B110" s="42"/>
      <c r="C110" s="202" t="s">
        <v>322</v>
      </c>
      <c r="D110" s="202" t="s">
        <v>212</v>
      </c>
      <c r="E110" s="203" t="s">
        <v>1552</v>
      </c>
      <c r="F110" s="204" t="s">
        <v>2794</v>
      </c>
      <c r="G110" s="205" t="s">
        <v>862</v>
      </c>
      <c r="H110" s="206">
        <v>140</v>
      </c>
      <c r="I110" s="207">
        <v>5.35</v>
      </c>
      <c r="J110" s="208">
        <f t="shared" si="10"/>
        <v>749</v>
      </c>
      <c r="K110" s="204" t="s">
        <v>24</v>
      </c>
      <c r="L110" s="62"/>
      <c r="M110" s="209" t="s">
        <v>24</v>
      </c>
      <c r="N110" s="210" t="s">
        <v>49</v>
      </c>
      <c r="O110" s="43"/>
      <c r="P110" s="211">
        <f t="shared" si="11"/>
        <v>0</v>
      </c>
      <c r="Q110" s="211">
        <v>0</v>
      </c>
      <c r="R110" s="211">
        <f t="shared" si="12"/>
        <v>0</v>
      </c>
      <c r="S110" s="211">
        <v>0</v>
      </c>
      <c r="T110" s="212">
        <f t="shared" si="13"/>
        <v>0</v>
      </c>
      <c r="AR110" s="25" t="s">
        <v>93</v>
      </c>
      <c r="AT110" s="25" t="s">
        <v>212</v>
      </c>
      <c r="AU110" s="25" t="s">
        <v>87</v>
      </c>
      <c r="AY110" s="25" t="s">
        <v>210</v>
      </c>
      <c r="BE110" s="213">
        <f t="shared" si="14"/>
        <v>749</v>
      </c>
      <c r="BF110" s="213">
        <f t="shared" si="15"/>
        <v>0</v>
      </c>
      <c r="BG110" s="213">
        <f t="shared" si="16"/>
        <v>0</v>
      </c>
      <c r="BH110" s="213">
        <f t="shared" si="17"/>
        <v>0</v>
      </c>
      <c r="BI110" s="213">
        <f t="shared" si="18"/>
        <v>0</v>
      </c>
      <c r="BJ110" s="25" t="s">
        <v>83</v>
      </c>
      <c r="BK110" s="213">
        <f t="shared" si="19"/>
        <v>749</v>
      </c>
      <c r="BL110" s="25" t="s">
        <v>93</v>
      </c>
      <c r="BM110" s="25" t="s">
        <v>4236</v>
      </c>
    </row>
    <row r="111" spans="2:65" s="1" customFormat="1" ht="16.5" customHeight="1">
      <c r="B111" s="42"/>
      <c r="C111" s="202" t="s">
        <v>9</v>
      </c>
      <c r="D111" s="202" t="s">
        <v>212</v>
      </c>
      <c r="E111" s="203" t="s">
        <v>2878</v>
      </c>
      <c r="F111" s="204" t="s">
        <v>2879</v>
      </c>
      <c r="G111" s="205" t="s">
        <v>862</v>
      </c>
      <c r="H111" s="206">
        <v>12</v>
      </c>
      <c r="I111" s="207">
        <v>30</v>
      </c>
      <c r="J111" s="208">
        <f t="shared" si="10"/>
        <v>360</v>
      </c>
      <c r="K111" s="204" t="s">
        <v>24</v>
      </c>
      <c r="L111" s="62"/>
      <c r="M111" s="209" t="s">
        <v>24</v>
      </c>
      <c r="N111" s="210" t="s">
        <v>49</v>
      </c>
      <c r="O111" s="43"/>
      <c r="P111" s="211">
        <f t="shared" si="11"/>
        <v>0</v>
      </c>
      <c r="Q111" s="211">
        <v>0</v>
      </c>
      <c r="R111" s="211">
        <f t="shared" si="12"/>
        <v>0</v>
      </c>
      <c r="S111" s="211">
        <v>0</v>
      </c>
      <c r="T111" s="212">
        <f t="shared" si="13"/>
        <v>0</v>
      </c>
      <c r="AR111" s="25" t="s">
        <v>93</v>
      </c>
      <c r="AT111" s="25" t="s">
        <v>212</v>
      </c>
      <c r="AU111" s="25" t="s">
        <v>87</v>
      </c>
      <c r="AY111" s="25" t="s">
        <v>210</v>
      </c>
      <c r="BE111" s="213">
        <f t="shared" si="14"/>
        <v>360</v>
      </c>
      <c r="BF111" s="213">
        <f t="shared" si="15"/>
        <v>0</v>
      </c>
      <c r="BG111" s="213">
        <f t="shared" si="16"/>
        <v>0</v>
      </c>
      <c r="BH111" s="213">
        <f t="shared" si="17"/>
        <v>0</v>
      </c>
      <c r="BI111" s="213">
        <f t="shared" si="18"/>
        <v>0</v>
      </c>
      <c r="BJ111" s="25" t="s">
        <v>83</v>
      </c>
      <c r="BK111" s="213">
        <f t="shared" si="19"/>
        <v>360</v>
      </c>
      <c r="BL111" s="25" t="s">
        <v>93</v>
      </c>
      <c r="BM111" s="25" t="s">
        <v>4237</v>
      </c>
    </row>
    <row r="112" spans="2:65" s="1" customFormat="1" ht="16.5" customHeight="1">
      <c r="B112" s="42"/>
      <c r="C112" s="202" t="s">
        <v>334</v>
      </c>
      <c r="D112" s="202" t="s">
        <v>212</v>
      </c>
      <c r="E112" s="203" t="s">
        <v>2881</v>
      </c>
      <c r="F112" s="204" t="s">
        <v>2882</v>
      </c>
      <c r="G112" s="205" t="s">
        <v>862</v>
      </c>
      <c r="H112" s="206">
        <v>12</v>
      </c>
      <c r="I112" s="207">
        <v>34.200000000000003</v>
      </c>
      <c r="J112" s="208">
        <f t="shared" si="10"/>
        <v>410.4</v>
      </c>
      <c r="K112" s="204" t="s">
        <v>24</v>
      </c>
      <c r="L112" s="62"/>
      <c r="M112" s="209" t="s">
        <v>24</v>
      </c>
      <c r="N112" s="210" t="s">
        <v>49</v>
      </c>
      <c r="O112" s="43"/>
      <c r="P112" s="211">
        <f t="shared" si="11"/>
        <v>0</v>
      </c>
      <c r="Q112" s="211">
        <v>0</v>
      </c>
      <c r="R112" s="211">
        <f t="shared" si="12"/>
        <v>0</v>
      </c>
      <c r="S112" s="211">
        <v>0</v>
      </c>
      <c r="T112" s="212">
        <f t="shared" si="13"/>
        <v>0</v>
      </c>
      <c r="AR112" s="25" t="s">
        <v>93</v>
      </c>
      <c r="AT112" s="25" t="s">
        <v>212</v>
      </c>
      <c r="AU112" s="25" t="s">
        <v>87</v>
      </c>
      <c r="AY112" s="25" t="s">
        <v>210</v>
      </c>
      <c r="BE112" s="213">
        <f t="shared" si="14"/>
        <v>410.4</v>
      </c>
      <c r="BF112" s="213">
        <f t="shared" si="15"/>
        <v>0</v>
      </c>
      <c r="BG112" s="213">
        <f t="shared" si="16"/>
        <v>0</v>
      </c>
      <c r="BH112" s="213">
        <f t="shared" si="17"/>
        <v>0</v>
      </c>
      <c r="BI112" s="213">
        <f t="shared" si="18"/>
        <v>0</v>
      </c>
      <c r="BJ112" s="25" t="s">
        <v>83</v>
      </c>
      <c r="BK112" s="213">
        <f t="shared" si="19"/>
        <v>410.4</v>
      </c>
      <c r="BL112" s="25" t="s">
        <v>93</v>
      </c>
      <c r="BM112" s="25" t="s">
        <v>4238</v>
      </c>
    </row>
    <row r="113" spans="2:65" s="1" customFormat="1" ht="16.5" customHeight="1">
      <c r="B113" s="42"/>
      <c r="C113" s="202" t="s">
        <v>340</v>
      </c>
      <c r="D113" s="202" t="s">
        <v>212</v>
      </c>
      <c r="E113" s="203" t="s">
        <v>2884</v>
      </c>
      <c r="F113" s="204" t="s">
        <v>2885</v>
      </c>
      <c r="G113" s="205" t="s">
        <v>862</v>
      </c>
      <c r="H113" s="206">
        <v>5</v>
      </c>
      <c r="I113" s="207">
        <v>26.8</v>
      </c>
      <c r="J113" s="208">
        <f t="shared" si="10"/>
        <v>134</v>
      </c>
      <c r="K113" s="204" t="s">
        <v>24</v>
      </c>
      <c r="L113" s="62"/>
      <c r="M113" s="209" t="s">
        <v>24</v>
      </c>
      <c r="N113" s="210" t="s">
        <v>49</v>
      </c>
      <c r="O113" s="43"/>
      <c r="P113" s="211">
        <f t="shared" si="11"/>
        <v>0</v>
      </c>
      <c r="Q113" s="211">
        <v>0</v>
      </c>
      <c r="R113" s="211">
        <f t="shared" si="12"/>
        <v>0</v>
      </c>
      <c r="S113" s="211">
        <v>0</v>
      </c>
      <c r="T113" s="212">
        <f t="shared" si="13"/>
        <v>0</v>
      </c>
      <c r="AR113" s="25" t="s">
        <v>93</v>
      </c>
      <c r="AT113" s="25" t="s">
        <v>212</v>
      </c>
      <c r="AU113" s="25" t="s">
        <v>87</v>
      </c>
      <c r="AY113" s="25" t="s">
        <v>210</v>
      </c>
      <c r="BE113" s="213">
        <f t="shared" si="14"/>
        <v>134</v>
      </c>
      <c r="BF113" s="213">
        <f t="shared" si="15"/>
        <v>0</v>
      </c>
      <c r="BG113" s="213">
        <f t="shared" si="16"/>
        <v>0</v>
      </c>
      <c r="BH113" s="213">
        <f t="shared" si="17"/>
        <v>0</v>
      </c>
      <c r="BI113" s="213">
        <f t="shared" si="18"/>
        <v>0</v>
      </c>
      <c r="BJ113" s="25" t="s">
        <v>83</v>
      </c>
      <c r="BK113" s="213">
        <f t="shared" si="19"/>
        <v>134</v>
      </c>
      <c r="BL113" s="25" t="s">
        <v>93</v>
      </c>
      <c r="BM113" s="25" t="s">
        <v>4239</v>
      </c>
    </row>
    <row r="114" spans="2:65" s="1" customFormat="1" ht="16.5" customHeight="1">
      <c r="B114" s="42"/>
      <c r="C114" s="202" t="s">
        <v>345</v>
      </c>
      <c r="D114" s="202" t="s">
        <v>212</v>
      </c>
      <c r="E114" s="203" t="s">
        <v>2887</v>
      </c>
      <c r="F114" s="204" t="s">
        <v>2888</v>
      </c>
      <c r="G114" s="205" t="s">
        <v>862</v>
      </c>
      <c r="H114" s="206">
        <v>5</v>
      </c>
      <c r="I114" s="207">
        <v>128.4</v>
      </c>
      <c r="J114" s="208">
        <f t="shared" si="10"/>
        <v>642</v>
      </c>
      <c r="K114" s="204" t="s">
        <v>24</v>
      </c>
      <c r="L114" s="62"/>
      <c r="M114" s="209" t="s">
        <v>24</v>
      </c>
      <c r="N114" s="210" t="s">
        <v>49</v>
      </c>
      <c r="O114" s="43"/>
      <c r="P114" s="211">
        <f t="shared" si="11"/>
        <v>0</v>
      </c>
      <c r="Q114" s="211">
        <v>0</v>
      </c>
      <c r="R114" s="211">
        <f t="shared" si="12"/>
        <v>0</v>
      </c>
      <c r="S114" s="211">
        <v>0</v>
      </c>
      <c r="T114" s="212">
        <f t="shared" si="13"/>
        <v>0</v>
      </c>
      <c r="AR114" s="25" t="s">
        <v>93</v>
      </c>
      <c r="AT114" s="25" t="s">
        <v>212</v>
      </c>
      <c r="AU114" s="25" t="s">
        <v>87</v>
      </c>
      <c r="AY114" s="25" t="s">
        <v>210</v>
      </c>
      <c r="BE114" s="213">
        <f t="shared" si="14"/>
        <v>642</v>
      </c>
      <c r="BF114" s="213">
        <f t="shared" si="15"/>
        <v>0</v>
      </c>
      <c r="BG114" s="213">
        <f t="shared" si="16"/>
        <v>0</v>
      </c>
      <c r="BH114" s="213">
        <f t="shared" si="17"/>
        <v>0</v>
      </c>
      <c r="BI114" s="213">
        <f t="shared" si="18"/>
        <v>0</v>
      </c>
      <c r="BJ114" s="25" t="s">
        <v>83</v>
      </c>
      <c r="BK114" s="213">
        <f t="shared" si="19"/>
        <v>642</v>
      </c>
      <c r="BL114" s="25" t="s">
        <v>93</v>
      </c>
      <c r="BM114" s="25" t="s">
        <v>4240</v>
      </c>
    </row>
    <row r="115" spans="2:65" s="1" customFormat="1" ht="16.5" customHeight="1">
      <c r="B115" s="42"/>
      <c r="C115" s="202" t="s">
        <v>351</v>
      </c>
      <c r="D115" s="202" t="s">
        <v>212</v>
      </c>
      <c r="E115" s="203" t="s">
        <v>2890</v>
      </c>
      <c r="F115" s="204" t="s">
        <v>2891</v>
      </c>
      <c r="G115" s="205" t="s">
        <v>862</v>
      </c>
      <c r="H115" s="206">
        <v>125</v>
      </c>
      <c r="I115" s="207">
        <v>28.9</v>
      </c>
      <c r="J115" s="208">
        <f t="shared" si="10"/>
        <v>3612.5</v>
      </c>
      <c r="K115" s="204" t="s">
        <v>24</v>
      </c>
      <c r="L115" s="62"/>
      <c r="M115" s="209" t="s">
        <v>24</v>
      </c>
      <c r="N115" s="210" t="s">
        <v>49</v>
      </c>
      <c r="O115" s="43"/>
      <c r="P115" s="211">
        <f t="shared" si="11"/>
        <v>0</v>
      </c>
      <c r="Q115" s="211">
        <v>0</v>
      </c>
      <c r="R115" s="211">
        <f t="shared" si="12"/>
        <v>0</v>
      </c>
      <c r="S115" s="211">
        <v>0</v>
      </c>
      <c r="T115" s="212">
        <f t="shared" si="13"/>
        <v>0</v>
      </c>
      <c r="AR115" s="25" t="s">
        <v>93</v>
      </c>
      <c r="AT115" s="25" t="s">
        <v>212</v>
      </c>
      <c r="AU115" s="25" t="s">
        <v>87</v>
      </c>
      <c r="AY115" s="25" t="s">
        <v>210</v>
      </c>
      <c r="BE115" s="213">
        <f t="shared" si="14"/>
        <v>3612.5</v>
      </c>
      <c r="BF115" s="213">
        <f t="shared" si="15"/>
        <v>0</v>
      </c>
      <c r="BG115" s="213">
        <f t="shared" si="16"/>
        <v>0</v>
      </c>
      <c r="BH115" s="213">
        <f t="shared" si="17"/>
        <v>0</v>
      </c>
      <c r="BI115" s="213">
        <f t="shared" si="18"/>
        <v>0</v>
      </c>
      <c r="BJ115" s="25" t="s">
        <v>83</v>
      </c>
      <c r="BK115" s="213">
        <f t="shared" si="19"/>
        <v>3612.5</v>
      </c>
      <c r="BL115" s="25" t="s">
        <v>93</v>
      </c>
      <c r="BM115" s="25" t="s">
        <v>4241</v>
      </c>
    </row>
    <row r="116" spans="2:65" s="1" customFormat="1" ht="16.5" customHeight="1">
      <c r="B116" s="42"/>
      <c r="C116" s="202" t="s">
        <v>357</v>
      </c>
      <c r="D116" s="202" t="s">
        <v>212</v>
      </c>
      <c r="E116" s="203" t="s">
        <v>2893</v>
      </c>
      <c r="F116" s="204" t="s">
        <v>2894</v>
      </c>
      <c r="G116" s="205" t="s">
        <v>862</v>
      </c>
      <c r="H116" s="206">
        <v>16</v>
      </c>
      <c r="I116" s="207">
        <v>125.2</v>
      </c>
      <c r="J116" s="208">
        <f t="shared" si="10"/>
        <v>2003.2</v>
      </c>
      <c r="K116" s="204" t="s">
        <v>24</v>
      </c>
      <c r="L116" s="62"/>
      <c r="M116" s="209" t="s">
        <v>24</v>
      </c>
      <c r="N116" s="210" t="s">
        <v>49</v>
      </c>
      <c r="O116" s="43"/>
      <c r="P116" s="211">
        <f t="shared" si="11"/>
        <v>0</v>
      </c>
      <c r="Q116" s="211">
        <v>0</v>
      </c>
      <c r="R116" s="211">
        <f t="shared" si="12"/>
        <v>0</v>
      </c>
      <c r="S116" s="211">
        <v>0</v>
      </c>
      <c r="T116" s="212">
        <f t="shared" si="13"/>
        <v>0</v>
      </c>
      <c r="AR116" s="25" t="s">
        <v>93</v>
      </c>
      <c r="AT116" s="25" t="s">
        <v>212</v>
      </c>
      <c r="AU116" s="25" t="s">
        <v>87</v>
      </c>
      <c r="AY116" s="25" t="s">
        <v>210</v>
      </c>
      <c r="BE116" s="213">
        <f t="shared" si="14"/>
        <v>2003.2</v>
      </c>
      <c r="BF116" s="213">
        <f t="shared" si="15"/>
        <v>0</v>
      </c>
      <c r="BG116" s="213">
        <f t="shared" si="16"/>
        <v>0</v>
      </c>
      <c r="BH116" s="213">
        <f t="shared" si="17"/>
        <v>0</v>
      </c>
      <c r="BI116" s="213">
        <f t="shared" si="18"/>
        <v>0</v>
      </c>
      <c r="BJ116" s="25" t="s">
        <v>83</v>
      </c>
      <c r="BK116" s="213">
        <f t="shared" si="19"/>
        <v>2003.2</v>
      </c>
      <c r="BL116" s="25" t="s">
        <v>93</v>
      </c>
      <c r="BM116" s="25" t="s">
        <v>4242</v>
      </c>
    </row>
    <row r="117" spans="2:65" s="1" customFormat="1" ht="16.5" customHeight="1">
      <c r="B117" s="42"/>
      <c r="C117" s="202" t="s">
        <v>366</v>
      </c>
      <c r="D117" s="202" t="s">
        <v>212</v>
      </c>
      <c r="E117" s="203" t="s">
        <v>2896</v>
      </c>
      <c r="F117" s="204" t="s">
        <v>2897</v>
      </c>
      <c r="G117" s="205" t="s">
        <v>862</v>
      </c>
      <c r="H117" s="206">
        <v>5</v>
      </c>
      <c r="I117" s="207">
        <v>181.9</v>
      </c>
      <c r="J117" s="208">
        <f t="shared" si="10"/>
        <v>909.5</v>
      </c>
      <c r="K117" s="204" t="s">
        <v>24</v>
      </c>
      <c r="L117" s="62"/>
      <c r="M117" s="209" t="s">
        <v>24</v>
      </c>
      <c r="N117" s="210" t="s">
        <v>49</v>
      </c>
      <c r="O117" s="43"/>
      <c r="P117" s="211">
        <f t="shared" si="11"/>
        <v>0</v>
      </c>
      <c r="Q117" s="211">
        <v>0</v>
      </c>
      <c r="R117" s="211">
        <f t="shared" si="12"/>
        <v>0</v>
      </c>
      <c r="S117" s="211">
        <v>0</v>
      </c>
      <c r="T117" s="212">
        <f t="shared" si="13"/>
        <v>0</v>
      </c>
      <c r="AR117" s="25" t="s">
        <v>93</v>
      </c>
      <c r="AT117" s="25" t="s">
        <v>212</v>
      </c>
      <c r="AU117" s="25" t="s">
        <v>87</v>
      </c>
      <c r="AY117" s="25" t="s">
        <v>210</v>
      </c>
      <c r="BE117" s="213">
        <f t="shared" si="14"/>
        <v>909.5</v>
      </c>
      <c r="BF117" s="213">
        <f t="shared" si="15"/>
        <v>0</v>
      </c>
      <c r="BG117" s="213">
        <f t="shared" si="16"/>
        <v>0</v>
      </c>
      <c r="BH117" s="213">
        <f t="shared" si="17"/>
        <v>0</v>
      </c>
      <c r="BI117" s="213">
        <f t="shared" si="18"/>
        <v>0</v>
      </c>
      <c r="BJ117" s="25" t="s">
        <v>83</v>
      </c>
      <c r="BK117" s="213">
        <f t="shared" si="19"/>
        <v>909.5</v>
      </c>
      <c r="BL117" s="25" t="s">
        <v>93</v>
      </c>
      <c r="BM117" s="25" t="s">
        <v>4243</v>
      </c>
    </row>
    <row r="118" spans="2:65" s="1" customFormat="1" ht="16.5" customHeight="1">
      <c r="B118" s="42"/>
      <c r="C118" s="202" t="s">
        <v>371</v>
      </c>
      <c r="D118" s="202" t="s">
        <v>212</v>
      </c>
      <c r="E118" s="203" t="s">
        <v>2899</v>
      </c>
      <c r="F118" s="204" t="s">
        <v>2900</v>
      </c>
      <c r="G118" s="205" t="s">
        <v>862</v>
      </c>
      <c r="H118" s="206">
        <v>8</v>
      </c>
      <c r="I118" s="207">
        <v>139.1</v>
      </c>
      <c r="J118" s="208">
        <f t="shared" si="10"/>
        <v>1112.8</v>
      </c>
      <c r="K118" s="204" t="s">
        <v>24</v>
      </c>
      <c r="L118" s="62"/>
      <c r="M118" s="209" t="s">
        <v>24</v>
      </c>
      <c r="N118" s="210" t="s">
        <v>49</v>
      </c>
      <c r="O118" s="43"/>
      <c r="P118" s="211">
        <f t="shared" si="11"/>
        <v>0</v>
      </c>
      <c r="Q118" s="211">
        <v>0</v>
      </c>
      <c r="R118" s="211">
        <f t="shared" si="12"/>
        <v>0</v>
      </c>
      <c r="S118" s="211">
        <v>0</v>
      </c>
      <c r="T118" s="212">
        <f t="shared" si="13"/>
        <v>0</v>
      </c>
      <c r="AR118" s="25" t="s">
        <v>93</v>
      </c>
      <c r="AT118" s="25" t="s">
        <v>212</v>
      </c>
      <c r="AU118" s="25" t="s">
        <v>87</v>
      </c>
      <c r="AY118" s="25" t="s">
        <v>210</v>
      </c>
      <c r="BE118" s="213">
        <f t="shared" si="14"/>
        <v>1112.8</v>
      </c>
      <c r="BF118" s="213">
        <f t="shared" si="15"/>
        <v>0</v>
      </c>
      <c r="BG118" s="213">
        <f t="shared" si="16"/>
        <v>0</v>
      </c>
      <c r="BH118" s="213">
        <f t="shared" si="17"/>
        <v>0</v>
      </c>
      <c r="BI118" s="213">
        <f t="shared" si="18"/>
        <v>0</v>
      </c>
      <c r="BJ118" s="25" t="s">
        <v>83</v>
      </c>
      <c r="BK118" s="213">
        <f t="shared" si="19"/>
        <v>1112.8</v>
      </c>
      <c r="BL118" s="25" t="s">
        <v>93</v>
      </c>
      <c r="BM118" s="25" t="s">
        <v>4244</v>
      </c>
    </row>
    <row r="119" spans="2:65" s="1" customFormat="1" ht="16.5" customHeight="1">
      <c r="B119" s="42"/>
      <c r="C119" s="202" t="s">
        <v>375</v>
      </c>
      <c r="D119" s="202" t="s">
        <v>212</v>
      </c>
      <c r="E119" s="203" t="s">
        <v>2902</v>
      </c>
      <c r="F119" s="204" t="s">
        <v>2903</v>
      </c>
      <c r="G119" s="205" t="s">
        <v>862</v>
      </c>
      <c r="H119" s="206">
        <v>1</v>
      </c>
      <c r="I119" s="207">
        <v>229</v>
      </c>
      <c r="J119" s="208">
        <f t="shared" si="10"/>
        <v>229</v>
      </c>
      <c r="K119" s="204" t="s">
        <v>24</v>
      </c>
      <c r="L119" s="62"/>
      <c r="M119" s="209" t="s">
        <v>24</v>
      </c>
      <c r="N119" s="210" t="s">
        <v>49</v>
      </c>
      <c r="O119" s="43"/>
      <c r="P119" s="211">
        <f t="shared" si="11"/>
        <v>0</v>
      </c>
      <c r="Q119" s="211">
        <v>0</v>
      </c>
      <c r="R119" s="211">
        <f t="shared" si="12"/>
        <v>0</v>
      </c>
      <c r="S119" s="211">
        <v>0</v>
      </c>
      <c r="T119" s="212">
        <f t="shared" si="13"/>
        <v>0</v>
      </c>
      <c r="AR119" s="25" t="s">
        <v>93</v>
      </c>
      <c r="AT119" s="25" t="s">
        <v>212</v>
      </c>
      <c r="AU119" s="25" t="s">
        <v>87</v>
      </c>
      <c r="AY119" s="25" t="s">
        <v>210</v>
      </c>
      <c r="BE119" s="213">
        <f t="shared" si="14"/>
        <v>229</v>
      </c>
      <c r="BF119" s="213">
        <f t="shared" si="15"/>
        <v>0</v>
      </c>
      <c r="BG119" s="213">
        <f t="shared" si="16"/>
        <v>0</v>
      </c>
      <c r="BH119" s="213">
        <f t="shared" si="17"/>
        <v>0</v>
      </c>
      <c r="BI119" s="213">
        <f t="shared" si="18"/>
        <v>0</v>
      </c>
      <c r="BJ119" s="25" t="s">
        <v>83</v>
      </c>
      <c r="BK119" s="213">
        <f t="shared" si="19"/>
        <v>229</v>
      </c>
      <c r="BL119" s="25" t="s">
        <v>93</v>
      </c>
      <c r="BM119" s="25" t="s">
        <v>4245</v>
      </c>
    </row>
    <row r="120" spans="2:65" s="1" customFormat="1" ht="16.5" customHeight="1">
      <c r="B120" s="42"/>
      <c r="C120" s="202" t="s">
        <v>380</v>
      </c>
      <c r="D120" s="202" t="s">
        <v>212</v>
      </c>
      <c r="E120" s="203" t="s">
        <v>2905</v>
      </c>
      <c r="F120" s="204" t="s">
        <v>2906</v>
      </c>
      <c r="G120" s="205" t="s">
        <v>862</v>
      </c>
      <c r="H120" s="206">
        <v>16</v>
      </c>
      <c r="I120" s="207">
        <v>85.6</v>
      </c>
      <c r="J120" s="208">
        <f t="shared" si="10"/>
        <v>1369.6</v>
      </c>
      <c r="K120" s="204" t="s">
        <v>24</v>
      </c>
      <c r="L120" s="62"/>
      <c r="M120" s="209" t="s">
        <v>24</v>
      </c>
      <c r="N120" s="210" t="s">
        <v>49</v>
      </c>
      <c r="O120" s="43"/>
      <c r="P120" s="211">
        <f t="shared" si="11"/>
        <v>0</v>
      </c>
      <c r="Q120" s="211">
        <v>0</v>
      </c>
      <c r="R120" s="211">
        <f t="shared" si="12"/>
        <v>0</v>
      </c>
      <c r="S120" s="211">
        <v>0</v>
      </c>
      <c r="T120" s="212">
        <f t="shared" si="13"/>
        <v>0</v>
      </c>
      <c r="AR120" s="25" t="s">
        <v>93</v>
      </c>
      <c r="AT120" s="25" t="s">
        <v>212</v>
      </c>
      <c r="AU120" s="25" t="s">
        <v>87</v>
      </c>
      <c r="AY120" s="25" t="s">
        <v>210</v>
      </c>
      <c r="BE120" s="213">
        <f t="shared" si="14"/>
        <v>1369.6</v>
      </c>
      <c r="BF120" s="213">
        <f t="shared" si="15"/>
        <v>0</v>
      </c>
      <c r="BG120" s="213">
        <f t="shared" si="16"/>
        <v>0</v>
      </c>
      <c r="BH120" s="213">
        <f t="shared" si="17"/>
        <v>0</v>
      </c>
      <c r="BI120" s="213">
        <f t="shared" si="18"/>
        <v>0</v>
      </c>
      <c r="BJ120" s="25" t="s">
        <v>83</v>
      </c>
      <c r="BK120" s="213">
        <f t="shared" si="19"/>
        <v>1369.6</v>
      </c>
      <c r="BL120" s="25" t="s">
        <v>93</v>
      </c>
      <c r="BM120" s="25" t="s">
        <v>4246</v>
      </c>
    </row>
    <row r="121" spans="2:65" s="1" customFormat="1" ht="16.5" customHeight="1">
      <c r="B121" s="42"/>
      <c r="C121" s="202" t="s">
        <v>385</v>
      </c>
      <c r="D121" s="202" t="s">
        <v>212</v>
      </c>
      <c r="E121" s="203" t="s">
        <v>2905</v>
      </c>
      <c r="F121" s="204" t="s">
        <v>2906</v>
      </c>
      <c r="G121" s="205" t="s">
        <v>862</v>
      </c>
      <c r="H121" s="206">
        <v>5</v>
      </c>
      <c r="I121" s="207">
        <v>85.6</v>
      </c>
      <c r="J121" s="208">
        <f t="shared" si="10"/>
        <v>428</v>
      </c>
      <c r="K121" s="204" t="s">
        <v>24</v>
      </c>
      <c r="L121" s="62"/>
      <c r="M121" s="209" t="s">
        <v>24</v>
      </c>
      <c r="N121" s="210" t="s">
        <v>49</v>
      </c>
      <c r="O121" s="43"/>
      <c r="P121" s="211">
        <f t="shared" si="11"/>
        <v>0</v>
      </c>
      <c r="Q121" s="211">
        <v>0</v>
      </c>
      <c r="R121" s="211">
        <f t="shared" si="12"/>
        <v>0</v>
      </c>
      <c r="S121" s="211">
        <v>0</v>
      </c>
      <c r="T121" s="212">
        <f t="shared" si="13"/>
        <v>0</v>
      </c>
      <c r="AR121" s="25" t="s">
        <v>93</v>
      </c>
      <c r="AT121" s="25" t="s">
        <v>212</v>
      </c>
      <c r="AU121" s="25" t="s">
        <v>87</v>
      </c>
      <c r="AY121" s="25" t="s">
        <v>210</v>
      </c>
      <c r="BE121" s="213">
        <f t="shared" si="14"/>
        <v>428</v>
      </c>
      <c r="BF121" s="213">
        <f t="shared" si="15"/>
        <v>0</v>
      </c>
      <c r="BG121" s="213">
        <f t="shared" si="16"/>
        <v>0</v>
      </c>
      <c r="BH121" s="213">
        <f t="shared" si="17"/>
        <v>0</v>
      </c>
      <c r="BI121" s="213">
        <f t="shared" si="18"/>
        <v>0</v>
      </c>
      <c r="BJ121" s="25" t="s">
        <v>83</v>
      </c>
      <c r="BK121" s="213">
        <f t="shared" si="19"/>
        <v>428</v>
      </c>
      <c r="BL121" s="25" t="s">
        <v>93</v>
      </c>
      <c r="BM121" s="25" t="s">
        <v>4247</v>
      </c>
    </row>
    <row r="122" spans="2:65" s="1" customFormat="1" ht="16.5" customHeight="1">
      <c r="B122" s="42"/>
      <c r="C122" s="202" t="s">
        <v>397</v>
      </c>
      <c r="D122" s="202" t="s">
        <v>212</v>
      </c>
      <c r="E122" s="203" t="s">
        <v>2909</v>
      </c>
      <c r="F122" s="204" t="s">
        <v>2910</v>
      </c>
      <c r="G122" s="205" t="s">
        <v>862</v>
      </c>
      <c r="H122" s="206">
        <v>8</v>
      </c>
      <c r="I122" s="207">
        <v>133.80000000000001</v>
      </c>
      <c r="J122" s="208">
        <f t="shared" si="10"/>
        <v>1070.4000000000001</v>
      </c>
      <c r="K122" s="204" t="s">
        <v>24</v>
      </c>
      <c r="L122" s="62"/>
      <c r="M122" s="209" t="s">
        <v>24</v>
      </c>
      <c r="N122" s="210" t="s">
        <v>49</v>
      </c>
      <c r="O122" s="43"/>
      <c r="P122" s="211">
        <f t="shared" si="11"/>
        <v>0</v>
      </c>
      <c r="Q122" s="211">
        <v>0</v>
      </c>
      <c r="R122" s="211">
        <f t="shared" si="12"/>
        <v>0</v>
      </c>
      <c r="S122" s="211">
        <v>0</v>
      </c>
      <c r="T122" s="212">
        <f t="shared" si="13"/>
        <v>0</v>
      </c>
      <c r="AR122" s="25" t="s">
        <v>93</v>
      </c>
      <c r="AT122" s="25" t="s">
        <v>212</v>
      </c>
      <c r="AU122" s="25" t="s">
        <v>87</v>
      </c>
      <c r="AY122" s="25" t="s">
        <v>210</v>
      </c>
      <c r="BE122" s="213">
        <f t="shared" si="14"/>
        <v>1070.4000000000001</v>
      </c>
      <c r="BF122" s="213">
        <f t="shared" si="15"/>
        <v>0</v>
      </c>
      <c r="BG122" s="213">
        <f t="shared" si="16"/>
        <v>0</v>
      </c>
      <c r="BH122" s="213">
        <f t="shared" si="17"/>
        <v>0</v>
      </c>
      <c r="BI122" s="213">
        <f t="shared" si="18"/>
        <v>0</v>
      </c>
      <c r="BJ122" s="25" t="s">
        <v>83</v>
      </c>
      <c r="BK122" s="213">
        <f t="shared" si="19"/>
        <v>1070.4000000000001</v>
      </c>
      <c r="BL122" s="25" t="s">
        <v>93</v>
      </c>
      <c r="BM122" s="25" t="s">
        <v>4248</v>
      </c>
    </row>
    <row r="123" spans="2:65" s="1" customFormat="1" ht="16.5" customHeight="1">
      <c r="B123" s="42"/>
      <c r="C123" s="202" t="s">
        <v>404</v>
      </c>
      <c r="D123" s="202" t="s">
        <v>212</v>
      </c>
      <c r="E123" s="203" t="s">
        <v>2909</v>
      </c>
      <c r="F123" s="204" t="s">
        <v>2910</v>
      </c>
      <c r="G123" s="205" t="s">
        <v>862</v>
      </c>
      <c r="H123" s="206">
        <v>1</v>
      </c>
      <c r="I123" s="207">
        <v>133.80000000000001</v>
      </c>
      <c r="J123" s="208">
        <f t="shared" si="10"/>
        <v>133.80000000000001</v>
      </c>
      <c r="K123" s="204" t="s">
        <v>24</v>
      </c>
      <c r="L123" s="62"/>
      <c r="M123" s="209" t="s">
        <v>24</v>
      </c>
      <c r="N123" s="210" t="s">
        <v>49</v>
      </c>
      <c r="O123" s="43"/>
      <c r="P123" s="211">
        <f t="shared" si="11"/>
        <v>0</v>
      </c>
      <c r="Q123" s="211">
        <v>0</v>
      </c>
      <c r="R123" s="211">
        <f t="shared" si="12"/>
        <v>0</v>
      </c>
      <c r="S123" s="211">
        <v>0</v>
      </c>
      <c r="T123" s="212">
        <f t="shared" si="13"/>
        <v>0</v>
      </c>
      <c r="AR123" s="25" t="s">
        <v>93</v>
      </c>
      <c r="AT123" s="25" t="s">
        <v>212</v>
      </c>
      <c r="AU123" s="25" t="s">
        <v>87</v>
      </c>
      <c r="AY123" s="25" t="s">
        <v>210</v>
      </c>
      <c r="BE123" s="213">
        <f t="shared" si="14"/>
        <v>133.80000000000001</v>
      </c>
      <c r="BF123" s="213">
        <f t="shared" si="15"/>
        <v>0</v>
      </c>
      <c r="BG123" s="213">
        <f t="shared" si="16"/>
        <v>0</v>
      </c>
      <c r="BH123" s="213">
        <f t="shared" si="17"/>
        <v>0</v>
      </c>
      <c r="BI123" s="213">
        <f t="shared" si="18"/>
        <v>0</v>
      </c>
      <c r="BJ123" s="25" t="s">
        <v>83</v>
      </c>
      <c r="BK123" s="213">
        <f t="shared" si="19"/>
        <v>133.80000000000001</v>
      </c>
      <c r="BL123" s="25" t="s">
        <v>93</v>
      </c>
      <c r="BM123" s="25" t="s">
        <v>4249</v>
      </c>
    </row>
    <row r="124" spans="2:65" s="1" customFormat="1" ht="16.5" customHeight="1">
      <c r="B124" s="42"/>
      <c r="C124" s="202" t="s">
        <v>411</v>
      </c>
      <c r="D124" s="202" t="s">
        <v>212</v>
      </c>
      <c r="E124" s="203" t="s">
        <v>2913</v>
      </c>
      <c r="F124" s="204" t="s">
        <v>2914</v>
      </c>
      <c r="G124" s="205" t="s">
        <v>24</v>
      </c>
      <c r="H124" s="206">
        <v>16</v>
      </c>
      <c r="I124" s="207">
        <v>227.9</v>
      </c>
      <c r="J124" s="208">
        <f t="shared" si="10"/>
        <v>3646.4</v>
      </c>
      <c r="K124" s="204" t="s">
        <v>24</v>
      </c>
      <c r="L124" s="62"/>
      <c r="M124" s="209" t="s">
        <v>24</v>
      </c>
      <c r="N124" s="210" t="s">
        <v>49</v>
      </c>
      <c r="O124" s="43"/>
      <c r="P124" s="211">
        <f t="shared" si="11"/>
        <v>0</v>
      </c>
      <c r="Q124" s="211">
        <v>0</v>
      </c>
      <c r="R124" s="211">
        <f t="shared" si="12"/>
        <v>0</v>
      </c>
      <c r="S124" s="211">
        <v>0</v>
      </c>
      <c r="T124" s="212">
        <f t="shared" si="13"/>
        <v>0</v>
      </c>
      <c r="AR124" s="25" t="s">
        <v>93</v>
      </c>
      <c r="AT124" s="25" t="s">
        <v>212</v>
      </c>
      <c r="AU124" s="25" t="s">
        <v>87</v>
      </c>
      <c r="AY124" s="25" t="s">
        <v>210</v>
      </c>
      <c r="BE124" s="213">
        <f t="shared" si="14"/>
        <v>3646.4</v>
      </c>
      <c r="BF124" s="213">
        <f t="shared" si="15"/>
        <v>0</v>
      </c>
      <c r="BG124" s="213">
        <f t="shared" si="16"/>
        <v>0</v>
      </c>
      <c r="BH124" s="213">
        <f t="shared" si="17"/>
        <v>0</v>
      </c>
      <c r="BI124" s="213">
        <f t="shared" si="18"/>
        <v>0</v>
      </c>
      <c r="BJ124" s="25" t="s">
        <v>83</v>
      </c>
      <c r="BK124" s="213">
        <f t="shared" si="19"/>
        <v>3646.4</v>
      </c>
      <c r="BL124" s="25" t="s">
        <v>93</v>
      </c>
      <c r="BM124" s="25" t="s">
        <v>4250</v>
      </c>
    </row>
    <row r="125" spans="2:65" s="1" customFormat="1" ht="16.5" customHeight="1">
      <c r="B125" s="42"/>
      <c r="C125" s="202" t="s">
        <v>416</v>
      </c>
      <c r="D125" s="202" t="s">
        <v>212</v>
      </c>
      <c r="E125" s="203" t="s">
        <v>2916</v>
      </c>
      <c r="F125" s="204" t="s">
        <v>2917</v>
      </c>
      <c r="G125" s="205" t="s">
        <v>24</v>
      </c>
      <c r="H125" s="206">
        <v>8</v>
      </c>
      <c r="I125" s="207">
        <v>251.5</v>
      </c>
      <c r="J125" s="208">
        <f t="shared" si="10"/>
        <v>2012</v>
      </c>
      <c r="K125" s="204" t="s">
        <v>24</v>
      </c>
      <c r="L125" s="62"/>
      <c r="M125" s="209" t="s">
        <v>24</v>
      </c>
      <c r="N125" s="210" t="s">
        <v>49</v>
      </c>
      <c r="O125" s="43"/>
      <c r="P125" s="211">
        <f t="shared" si="11"/>
        <v>0</v>
      </c>
      <c r="Q125" s="211">
        <v>0</v>
      </c>
      <c r="R125" s="211">
        <f t="shared" si="12"/>
        <v>0</v>
      </c>
      <c r="S125" s="211">
        <v>0</v>
      </c>
      <c r="T125" s="212">
        <f t="shared" si="13"/>
        <v>0</v>
      </c>
      <c r="AR125" s="25" t="s">
        <v>93</v>
      </c>
      <c r="AT125" s="25" t="s">
        <v>212</v>
      </c>
      <c r="AU125" s="25" t="s">
        <v>87</v>
      </c>
      <c r="AY125" s="25" t="s">
        <v>210</v>
      </c>
      <c r="BE125" s="213">
        <f t="shared" si="14"/>
        <v>2012</v>
      </c>
      <c r="BF125" s="213">
        <f t="shared" si="15"/>
        <v>0</v>
      </c>
      <c r="BG125" s="213">
        <f t="shared" si="16"/>
        <v>0</v>
      </c>
      <c r="BH125" s="213">
        <f t="shared" si="17"/>
        <v>0</v>
      </c>
      <c r="BI125" s="213">
        <f t="shared" si="18"/>
        <v>0</v>
      </c>
      <c r="BJ125" s="25" t="s">
        <v>83</v>
      </c>
      <c r="BK125" s="213">
        <f t="shared" si="19"/>
        <v>2012</v>
      </c>
      <c r="BL125" s="25" t="s">
        <v>93</v>
      </c>
      <c r="BM125" s="25" t="s">
        <v>4251</v>
      </c>
    </row>
    <row r="126" spans="2:65" s="1" customFormat="1" ht="16.5" customHeight="1">
      <c r="B126" s="42"/>
      <c r="C126" s="202" t="s">
        <v>423</v>
      </c>
      <c r="D126" s="202" t="s">
        <v>212</v>
      </c>
      <c r="E126" s="203" t="s">
        <v>2919</v>
      </c>
      <c r="F126" s="204" t="s">
        <v>2920</v>
      </c>
      <c r="G126" s="205" t="s">
        <v>24</v>
      </c>
      <c r="H126" s="206">
        <v>0</v>
      </c>
      <c r="I126" s="207">
        <v>288.89999999999998</v>
      </c>
      <c r="J126" s="208">
        <f t="shared" si="10"/>
        <v>0</v>
      </c>
      <c r="K126" s="204" t="s">
        <v>24</v>
      </c>
      <c r="L126" s="62"/>
      <c r="M126" s="209" t="s">
        <v>24</v>
      </c>
      <c r="N126" s="210" t="s">
        <v>49</v>
      </c>
      <c r="O126" s="43"/>
      <c r="P126" s="211">
        <f t="shared" si="11"/>
        <v>0</v>
      </c>
      <c r="Q126" s="211">
        <v>0</v>
      </c>
      <c r="R126" s="211">
        <f t="shared" si="12"/>
        <v>0</v>
      </c>
      <c r="S126" s="211">
        <v>0</v>
      </c>
      <c r="T126" s="212">
        <f t="shared" si="13"/>
        <v>0</v>
      </c>
      <c r="AR126" s="25" t="s">
        <v>93</v>
      </c>
      <c r="AT126" s="25" t="s">
        <v>212</v>
      </c>
      <c r="AU126" s="25" t="s">
        <v>87</v>
      </c>
      <c r="AY126" s="25" t="s">
        <v>210</v>
      </c>
      <c r="BE126" s="213">
        <f t="shared" si="14"/>
        <v>0</v>
      </c>
      <c r="BF126" s="213">
        <f t="shared" si="15"/>
        <v>0</v>
      </c>
      <c r="BG126" s="213">
        <f t="shared" si="16"/>
        <v>0</v>
      </c>
      <c r="BH126" s="213">
        <f t="shared" si="17"/>
        <v>0</v>
      </c>
      <c r="BI126" s="213">
        <f t="shared" si="18"/>
        <v>0</v>
      </c>
      <c r="BJ126" s="25" t="s">
        <v>83</v>
      </c>
      <c r="BK126" s="213">
        <f t="shared" si="19"/>
        <v>0</v>
      </c>
      <c r="BL126" s="25" t="s">
        <v>93</v>
      </c>
      <c r="BM126" s="25" t="s">
        <v>4252</v>
      </c>
    </row>
    <row r="127" spans="2:65" s="1" customFormat="1" ht="16.5" customHeight="1">
      <c r="B127" s="42"/>
      <c r="C127" s="202" t="s">
        <v>428</v>
      </c>
      <c r="D127" s="202" t="s">
        <v>212</v>
      </c>
      <c r="E127" s="203" t="s">
        <v>2922</v>
      </c>
      <c r="F127" s="204" t="s">
        <v>2923</v>
      </c>
      <c r="G127" s="205" t="s">
        <v>24</v>
      </c>
      <c r="H127" s="206">
        <v>1</v>
      </c>
      <c r="I127" s="207">
        <v>273.89999999999998</v>
      </c>
      <c r="J127" s="208">
        <f t="shared" si="10"/>
        <v>273.89999999999998</v>
      </c>
      <c r="K127" s="204" t="s">
        <v>24</v>
      </c>
      <c r="L127" s="62"/>
      <c r="M127" s="209" t="s">
        <v>24</v>
      </c>
      <c r="N127" s="210" t="s">
        <v>49</v>
      </c>
      <c r="O127" s="43"/>
      <c r="P127" s="211">
        <f t="shared" si="11"/>
        <v>0</v>
      </c>
      <c r="Q127" s="211">
        <v>0</v>
      </c>
      <c r="R127" s="211">
        <f t="shared" si="12"/>
        <v>0</v>
      </c>
      <c r="S127" s="211">
        <v>0</v>
      </c>
      <c r="T127" s="212">
        <f t="shared" si="13"/>
        <v>0</v>
      </c>
      <c r="AR127" s="25" t="s">
        <v>93</v>
      </c>
      <c r="AT127" s="25" t="s">
        <v>212</v>
      </c>
      <c r="AU127" s="25" t="s">
        <v>87</v>
      </c>
      <c r="AY127" s="25" t="s">
        <v>210</v>
      </c>
      <c r="BE127" s="213">
        <f t="shared" si="14"/>
        <v>273.89999999999998</v>
      </c>
      <c r="BF127" s="213">
        <f t="shared" si="15"/>
        <v>0</v>
      </c>
      <c r="BG127" s="213">
        <f t="shared" si="16"/>
        <v>0</v>
      </c>
      <c r="BH127" s="213">
        <f t="shared" si="17"/>
        <v>0</v>
      </c>
      <c r="BI127" s="213">
        <f t="shared" si="18"/>
        <v>0</v>
      </c>
      <c r="BJ127" s="25" t="s">
        <v>83</v>
      </c>
      <c r="BK127" s="213">
        <f t="shared" si="19"/>
        <v>273.89999999999998</v>
      </c>
      <c r="BL127" s="25" t="s">
        <v>93</v>
      </c>
      <c r="BM127" s="25" t="s">
        <v>4253</v>
      </c>
    </row>
    <row r="128" spans="2:65" s="1" customFormat="1" ht="16.5" customHeight="1">
      <c r="B128" s="42"/>
      <c r="C128" s="202" t="s">
        <v>433</v>
      </c>
      <c r="D128" s="202" t="s">
        <v>212</v>
      </c>
      <c r="E128" s="203" t="s">
        <v>2925</v>
      </c>
      <c r="F128" s="204" t="s">
        <v>2926</v>
      </c>
      <c r="G128" s="205" t="s">
        <v>862</v>
      </c>
      <c r="H128" s="206">
        <v>85</v>
      </c>
      <c r="I128" s="207">
        <v>61</v>
      </c>
      <c r="J128" s="208">
        <f t="shared" si="10"/>
        <v>5185</v>
      </c>
      <c r="K128" s="204" t="s">
        <v>24</v>
      </c>
      <c r="L128" s="62"/>
      <c r="M128" s="209" t="s">
        <v>24</v>
      </c>
      <c r="N128" s="210" t="s">
        <v>49</v>
      </c>
      <c r="O128" s="43"/>
      <c r="P128" s="211">
        <f t="shared" si="11"/>
        <v>0</v>
      </c>
      <c r="Q128" s="211">
        <v>0</v>
      </c>
      <c r="R128" s="211">
        <f t="shared" si="12"/>
        <v>0</v>
      </c>
      <c r="S128" s="211">
        <v>0</v>
      </c>
      <c r="T128" s="212">
        <f t="shared" si="13"/>
        <v>0</v>
      </c>
      <c r="AR128" s="25" t="s">
        <v>93</v>
      </c>
      <c r="AT128" s="25" t="s">
        <v>212</v>
      </c>
      <c r="AU128" s="25" t="s">
        <v>87</v>
      </c>
      <c r="AY128" s="25" t="s">
        <v>210</v>
      </c>
      <c r="BE128" s="213">
        <f t="shared" si="14"/>
        <v>5185</v>
      </c>
      <c r="BF128" s="213">
        <f t="shared" si="15"/>
        <v>0</v>
      </c>
      <c r="BG128" s="213">
        <f t="shared" si="16"/>
        <v>0</v>
      </c>
      <c r="BH128" s="213">
        <f t="shared" si="17"/>
        <v>0</v>
      </c>
      <c r="BI128" s="213">
        <f t="shared" si="18"/>
        <v>0</v>
      </c>
      <c r="BJ128" s="25" t="s">
        <v>83</v>
      </c>
      <c r="BK128" s="213">
        <f t="shared" si="19"/>
        <v>5185</v>
      </c>
      <c r="BL128" s="25" t="s">
        <v>93</v>
      </c>
      <c r="BM128" s="25" t="s">
        <v>4254</v>
      </c>
    </row>
    <row r="129" spans="2:65" s="1" customFormat="1" ht="16.5" customHeight="1">
      <c r="B129" s="42"/>
      <c r="C129" s="202" t="s">
        <v>439</v>
      </c>
      <c r="D129" s="202" t="s">
        <v>212</v>
      </c>
      <c r="E129" s="203" t="s">
        <v>2928</v>
      </c>
      <c r="F129" s="204" t="s">
        <v>2929</v>
      </c>
      <c r="G129" s="205" t="s">
        <v>862</v>
      </c>
      <c r="H129" s="206">
        <v>16</v>
      </c>
      <c r="I129" s="207">
        <v>27.8</v>
      </c>
      <c r="J129" s="208">
        <f t="shared" si="10"/>
        <v>444.8</v>
      </c>
      <c r="K129" s="204" t="s">
        <v>24</v>
      </c>
      <c r="L129" s="62"/>
      <c r="M129" s="209" t="s">
        <v>24</v>
      </c>
      <c r="N129" s="210" t="s">
        <v>49</v>
      </c>
      <c r="O129" s="43"/>
      <c r="P129" s="211">
        <f t="shared" si="11"/>
        <v>0</v>
      </c>
      <c r="Q129" s="211">
        <v>0</v>
      </c>
      <c r="R129" s="211">
        <f t="shared" si="12"/>
        <v>0</v>
      </c>
      <c r="S129" s="211">
        <v>0</v>
      </c>
      <c r="T129" s="212">
        <f t="shared" si="13"/>
        <v>0</v>
      </c>
      <c r="AR129" s="25" t="s">
        <v>93</v>
      </c>
      <c r="AT129" s="25" t="s">
        <v>212</v>
      </c>
      <c r="AU129" s="25" t="s">
        <v>87</v>
      </c>
      <c r="AY129" s="25" t="s">
        <v>210</v>
      </c>
      <c r="BE129" s="213">
        <f t="shared" si="14"/>
        <v>444.8</v>
      </c>
      <c r="BF129" s="213">
        <f t="shared" si="15"/>
        <v>0</v>
      </c>
      <c r="BG129" s="213">
        <f t="shared" si="16"/>
        <v>0</v>
      </c>
      <c r="BH129" s="213">
        <f t="shared" si="17"/>
        <v>0</v>
      </c>
      <c r="BI129" s="213">
        <f t="shared" si="18"/>
        <v>0</v>
      </c>
      <c r="BJ129" s="25" t="s">
        <v>83</v>
      </c>
      <c r="BK129" s="213">
        <f t="shared" si="19"/>
        <v>444.8</v>
      </c>
      <c r="BL129" s="25" t="s">
        <v>93</v>
      </c>
      <c r="BM129" s="25" t="s">
        <v>4255</v>
      </c>
    </row>
    <row r="130" spans="2:65" s="1" customFormat="1" ht="16.5" customHeight="1">
      <c r="B130" s="42"/>
      <c r="C130" s="202" t="s">
        <v>444</v>
      </c>
      <c r="D130" s="202" t="s">
        <v>212</v>
      </c>
      <c r="E130" s="203" t="s">
        <v>2928</v>
      </c>
      <c r="F130" s="204" t="s">
        <v>2929</v>
      </c>
      <c r="G130" s="205" t="s">
        <v>862</v>
      </c>
      <c r="H130" s="206">
        <v>8</v>
      </c>
      <c r="I130" s="207">
        <v>27.8</v>
      </c>
      <c r="J130" s="208">
        <f t="shared" si="10"/>
        <v>222.4</v>
      </c>
      <c r="K130" s="204" t="s">
        <v>24</v>
      </c>
      <c r="L130" s="62"/>
      <c r="M130" s="209" t="s">
        <v>24</v>
      </c>
      <c r="N130" s="210" t="s">
        <v>49</v>
      </c>
      <c r="O130" s="43"/>
      <c r="P130" s="211">
        <f t="shared" si="11"/>
        <v>0</v>
      </c>
      <c r="Q130" s="211">
        <v>0</v>
      </c>
      <c r="R130" s="211">
        <f t="shared" si="12"/>
        <v>0</v>
      </c>
      <c r="S130" s="211">
        <v>0</v>
      </c>
      <c r="T130" s="212">
        <f t="shared" si="13"/>
        <v>0</v>
      </c>
      <c r="AR130" s="25" t="s">
        <v>93</v>
      </c>
      <c r="AT130" s="25" t="s">
        <v>212</v>
      </c>
      <c r="AU130" s="25" t="s">
        <v>87</v>
      </c>
      <c r="AY130" s="25" t="s">
        <v>210</v>
      </c>
      <c r="BE130" s="213">
        <f t="shared" si="14"/>
        <v>222.4</v>
      </c>
      <c r="BF130" s="213">
        <f t="shared" si="15"/>
        <v>0</v>
      </c>
      <c r="BG130" s="213">
        <f t="shared" si="16"/>
        <v>0</v>
      </c>
      <c r="BH130" s="213">
        <f t="shared" si="17"/>
        <v>0</v>
      </c>
      <c r="BI130" s="213">
        <f t="shared" si="18"/>
        <v>0</v>
      </c>
      <c r="BJ130" s="25" t="s">
        <v>83</v>
      </c>
      <c r="BK130" s="213">
        <f t="shared" si="19"/>
        <v>222.4</v>
      </c>
      <c r="BL130" s="25" t="s">
        <v>93</v>
      </c>
      <c r="BM130" s="25" t="s">
        <v>4256</v>
      </c>
    </row>
    <row r="131" spans="2:65" s="1" customFormat="1" ht="16.5" customHeight="1">
      <c r="B131" s="42"/>
      <c r="C131" s="202" t="s">
        <v>450</v>
      </c>
      <c r="D131" s="202" t="s">
        <v>212</v>
      </c>
      <c r="E131" s="203" t="s">
        <v>2928</v>
      </c>
      <c r="F131" s="204" t="s">
        <v>2929</v>
      </c>
      <c r="G131" s="205" t="s">
        <v>862</v>
      </c>
      <c r="H131" s="206">
        <v>1</v>
      </c>
      <c r="I131" s="207">
        <v>27.8</v>
      </c>
      <c r="J131" s="208">
        <f t="shared" si="10"/>
        <v>27.8</v>
      </c>
      <c r="K131" s="204" t="s">
        <v>24</v>
      </c>
      <c r="L131" s="62"/>
      <c r="M131" s="209" t="s">
        <v>24</v>
      </c>
      <c r="N131" s="210" t="s">
        <v>49</v>
      </c>
      <c r="O131" s="43"/>
      <c r="P131" s="211">
        <f t="shared" si="11"/>
        <v>0</v>
      </c>
      <c r="Q131" s="211">
        <v>0</v>
      </c>
      <c r="R131" s="211">
        <f t="shared" si="12"/>
        <v>0</v>
      </c>
      <c r="S131" s="211">
        <v>0</v>
      </c>
      <c r="T131" s="212">
        <f t="shared" si="13"/>
        <v>0</v>
      </c>
      <c r="AR131" s="25" t="s">
        <v>93</v>
      </c>
      <c r="AT131" s="25" t="s">
        <v>212</v>
      </c>
      <c r="AU131" s="25" t="s">
        <v>87</v>
      </c>
      <c r="AY131" s="25" t="s">
        <v>210</v>
      </c>
      <c r="BE131" s="213">
        <f t="shared" si="14"/>
        <v>27.8</v>
      </c>
      <c r="BF131" s="213">
        <f t="shared" si="15"/>
        <v>0</v>
      </c>
      <c r="BG131" s="213">
        <f t="shared" si="16"/>
        <v>0</v>
      </c>
      <c r="BH131" s="213">
        <f t="shared" si="17"/>
        <v>0</v>
      </c>
      <c r="BI131" s="213">
        <f t="shared" si="18"/>
        <v>0</v>
      </c>
      <c r="BJ131" s="25" t="s">
        <v>83</v>
      </c>
      <c r="BK131" s="213">
        <f t="shared" si="19"/>
        <v>27.8</v>
      </c>
      <c r="BL131" s="25" t="s">
        <v>93</v>
      </c>
      <c r="BM131" s="25" t="s">
        <v>4257</v>
      </c>
    </row>
    <row r="132" spans="2:65" s="1" customFormat="1" ht="16.5" customHeight="1">
      <c r="B132" s="42"/>
      <c r="C132" s="202" t="s">
        <v>455</v>
      </c>
      <c r="D132" s="202" t="s">
        <v>212</v>
      </c>
      <c r="E132" s="203" t="s">
        <v>2928</v>
      </c>
      <c r="F132" s="204" t="s">
        <v>2929</v>
      </c>
      <c r="G132" s="205" t="s">
        <v>862</v>
      </c>
      <c r="H132" s="206">
        <v>5</v>
      </c>
      <c r="I132" s="207">
        <v>27.8</v>
      </c>
      <c r="J132" s="208">
        <f t="shared" si="10"/>
        <v>139</v>
      </c>
      <c r="K132" s="204" t="s">
        <v>24</v>
      </c>
      <c r="L132" s="62"/>
      <c r="M132" s="209" t="s">
        <v>24</v>
      </c>
      <c r="N132" s="210" t="s">
        <v>49</v>
      </c>
      <c r="O132" s="43"/>
      <c r="P132" s="211">
        <f t="shared" si="11"/>
        <v>0</v>
      </c>
      <c r="Q132" s="211">
        <v>0</v>
      </c>
      <c r="R132" s="211">
        <f t="shared" si="12"/>
        <v>0</v>
      </c>
      <c r="S132" s="211">
        <v>0</v>
      </c>
      <c r="T132" s="212">
        <f t="shared" si="13"/>
        <v>0</v>
      </c>
      <c r="AR132" s="25" t="s">
        <v>93</v>
      </c>
      <c r="AT132" s="25" t="s">
        <v>212</v>
      </c>
      <c r="AU132" s="25" t="s">
        <v>87</v>
      </c>
      <c r="AY132" s="25" t="s">
        <v>210</v>
      </c>
      <c r="BE132" s="213">
        <f t="shared" si="14"/>
        <v>139</v>
      </c>
      <c r="BF132" s="213">
        <f t="shared" si="15"/>
        <v>0</v>
      </c>
      <c r="BG132" s="213">
        <f t="shared" si="16"/>
        <v>0</v>
      </c>
      <c r="BH132" s="213">
        <f t="shared" si="17"/>
        <v>0</v>
      </c>
      <c r="BI132" s="213">
        <f t="shared" si="18"/>
        <v>0</v>
      </c>
      <c r="BJ132" s="25" t="s">
        <v>83</v>
      </c>
      <c r="BK132" s="213">
        <f t="shared" si="19"/>
        <v>139</v>
      </c>
      <c r="BL132" s="25" t="s">
        <v>93</v>
      </c>
      <c r="BM132" s="25" t="s">
        <v>4258</v>
      </c>
    </row>
    <row r="133" spans="2:65" s="1" customFormat="1" ht="16.5" customHeight="1">
      <c r="B133" s="42"/>
      <c r="C133" s="202" t="s">
        <v>461</v>
      </c>
      <c r="D133" s="202" t="s">
        <v>212</v>
      </c>
      <c r="E133" s="203" t="s">
        <v>2928</v>
      </c>
      <c r="F133" s="204" t="s">
        <v>2929</v>
      </c>
      <c r="G133" s="205" t="s">
        <v>862</v>
      </c>
      <c r="H133" s="206">
        <v>85</v>
      </c>
      <c r="I133" s="207">
        <v>27.8</v>
      </c>
      <c r="J133" s="208">
        <f t="shared" si="10"/>
        <v>2363</v>
      </c>
      <c r="K133" s="204" t="s">
        <v>24</v>
      </c>
      <c r="L133" s="62"/>
      <c r="M133" s="209" t="s">
        <v>24</v>
      </c>
      <c r="N133" s="210" t="s">
        <v>49</v>
      </c>
      <c r="O133" s="43"/>
      <c r="P133" s="211">
        <f t="shared" si="11"/>
        <v>0</v>
      </c>
      <c r="Q133" s="211">
        <v>0</v>
      </c>
      <c r="R133" s="211">
        <f t="shared" si="12"/>
        <v>0</v>
      </c>
      <c r="S133" s="211">
        <v>0</v>
      </c>
      <c r="T133" s="212">
        <f t="shared" si="13"/>
        <v>0</v>
      </c>
      <c r="AR133" s="25" t="s">
        <v>93</v>
      </c>
      <c r="AT133" s="25" t="s">
        <v>212</v>
      </c>
      <c r="AU133" s="25" t="s">
        <v>87</v>
      </c>
      <c r="AY133" s="25" t="s">
        <v>210</v>
      </c>
      <c r="BE133" s="213">
        <f t="shared" si="14"/>
        <v>2363</v>
      </c>
      <c r="BF133" s="213">
        <f t="shared" si="15"/>
        <v>0</v>
      </c>
      <c r="BG133" s="213">
        <f t="shared" si="16"/>
        <v>0</v>
      </c>
      <c r="BH133" s="213">
        <f t="shared" si="17"/>
        <v>0</v>
      </c>
      <c r="BI133" s="213">
        <f t="shared" si="18"/>
        <v>0</v>
      </c>
      <c r="BJ133" s="25" t="s">
        <v>83</v>
      </c>
      <c r="BK133" s="213">
        <f t="shared" si="19"/>
        <v>2363</v>
      </c>
      <c r="BL133" s="25" t="s">
        <v>93</v>
      </c>
      <c r="BM133" s="25" t="s">
        <v>4259</v>
      </c>
    </row>
    <row r="134" spans="2:65" s="1" customFormat="1" ht="16.5" customHeight="1">
      <c r="B134" s="42"/>
      <c r="C134" s="202" t="s">
        <v>466</v>
      </c>
      <c r="D134" s="202" t="s">
        <v>212</v>
      </c>
      <c r="E134" s="203" t="s">
        <v>2935</v>
      </c>
      <c r="F134" s="204" t="s">
        <v>2936</v>
      </c>
      <c r="G134" s="205" t="s">
        <v>862</v>
      </c>
      <c r="H134" s="206">
        <v>16</v>
      </c>
      <c r="I134" s="207">
        <v>65.3</v>
      </c>
      <c r="J134" s="208">
        <f t="shared" si="10"/>
        <v>1044.8</v>
      </c>
      <c r="K134" s="204" t="s">
        <v>24</v>
      </c>
      <c r="L134" s="62"/>
      <c r="M134" s="209" t="s">
        <v>24</v>
      </c>
      <c r="N134" s="210" t="s">
        <v>49</v>
      </c>
      <c r="O134" s="43"/>
      <c r="P134" s="211">
        <f t="shared" si="11"/>
        <v>0</v>
      </c>
      <c r="Q134" s="211">
        <v>0</v>
      </c>
      <c r="R134" s="211">
        <f t="shared" si="12"/>
        <v>0</v>
      </c>
      <c r="S134" s="211">
        <v>0</v>
      </c>
      <c r="T134" s="212">
        <f t="shared" si="13"/>
        <v>0</v>
      </c>
      <c r="AR134" s="25" t="s">
        <v>93</v>
      </c>
      <c r="AT134" s="25" t="s">
        <v>212</v>
      </c>
      <c r="AU134" s="25" t="s">
        <v>87</v>
      </c>
      <c r="AY134" s="25" t="s">
        <v>210</v>
      </c>
      <c r="BE134" s="213">
        <f t="shared" si="14"/>
        <v>1044.8</v>
      </c>
      <c r="BF134" s="213">
        <f t="shared" si="15"/>
        <v>0</v>
      </c>
      <c r="BG134" s="213">
        <f t="shared" si="16"/>
        <v>0</v>
      </c>
      <c r="BH134" s="213">
        <f t="shared" si="17"/>
        <v>0</v>
      </c>
      <c r="BI134" s="213">
        <f t="shared" si="18"/>
        <v>0</v>
      </c>
      <c r="BJ134" s="25" t="s">
        <v>83</v>
      </c>
      <c r="BK134" s="213">
        <f t="shared" si="19"/>
        <v>1044.8</v>
      </c>
      <c r="BL134" s="25" t="s">
        <v>93</v>
      </c>
      <c r="BM134" s="25" t="s">
        <v>4260</v>
      </c>
    </row>
    <row r="135" spans="2:65" s="1" customFormat="1" ht="16.5" customHeight="1">
      <c r="B135" s="42"/>
      <c r="C135" s="202" t="s">
        <v>471</v>
      </c>
      <c r="D135" s="202" t="s">
        <v>212</v>
      </c>
      <c r="E135" s="203" t="s">
        <v>2938</v>
      </c>
      <c r="F135" s="204" t="s">
        <v>2939</v>
      </c>
      <c r="G135" s="205" t="s">
        <v>862</v>
      </c>
      <c r="H135" s="206">
        <v>10</v>
      </c>
      <c r="I135" s="207">
        <v>86.7</v>
      </c>
      <c r="J135" s="208">
        <f t="shared" si="10"/>
        <v>867</v>
      </c>
      <c r="K135" s="204" t="s">
        <v>24</v>
      </c>
      <c r="L135" s="62"/>
      <c r="M135" s="209" t="s">
        <v>24</v>
      </c>
      <c r="N135" s="210" t="s">
        <v>49</v>
      </c>
      <c r="O135" s="43"/>
      <c r="P135" s="211">
        <f t="shared" si="11"/>
        <v>0</v>
      </c>
      <c r="Q135" s="211">
        <v>0</v>
      </c>
      <c r="R135" s="211">
        <f t="shared" si="12"/>
        <v>0</v>
      </c>
      <c r="S135" s="211">
        <v>0</v>
      </c>
      <c r="T135" s="212">
        <f t="shared" si="13"/>
        <v>0</v>
      </c>
      <c r="AR135" s="25" t="s">
        <v>93</v>
      </c>
      <c r="AT135" s="25" t="s">
        <v>212</v>
      </c>
      <c r="AU135" s="25" t="s">
        <v>87</v>
      </c>
      <c r="AY135" s="25" t="s">
        <v>210</v>
      </c>
      <c r="BE135" s="213">
        <f t="shared" si="14"/>
        <v>867</v>
      </c>
      <c r="BF135" s="213">
        <f t="shared" si="15"/>
        <v>0</v>
      </c>
      <c r="BG135" s="213">
        <f t="shared" si="16"/>
        <v>0</v>
      </c>
      <c r="BH135" s="213">
        <f t="shared" si="17"/>
        <v>0</v>
      </c>
      <c r="BI135" s="213">
        <f t="shared" si="18"/>
        <v>0</v>
      </c>
      <c r="BJ135" s="25" t="s">
        <v>83</v>
      </c>
      <c r="BK135" s="213">
        <f t="shared" si="19"/>
        <v>867</v>
      </c>
      <c r="BL135" s="25" t="s">
        <v>93</v>
      </c>
      <c r="BM135" s="25" t="s">
        <v>4261</v>
      </c>
    </row>
    <row r="136" spans="2:65" s="1" customFormat="1" ht="16.5" customHeight="1">
      <c r="B136" s="42"/>
      <c r="C136" s="202" t="s">
        <v>475</v>
      </c>
      <c r="D136" s="202" t="s">
        <v>212</v>
      </c>
      <c r="E136" s="203" t="s">
        <v>2941</v>
      </c>
      <c r="F136" s="204" t="s">
        <v>2942</v>
      </c>
      <c r="G136" s="205" t="s">
        <v>862</v>
      </c>
      <c r="H136" s="206">
        <v>8</v>
      </c>
      <c r="I136" s="207">
        <v>102.7</v>
      </c>
      <c r="J136" s="208">
        <f t="shared" si="10"/>
        <v>821.6</v>
      </c>
      <c r="K136" s="204" t="s">
        <v>24</v>
      </c>
      <c r="L136" s="62"/>
      <c r="M136" s="209" t="s">
        <v>24</v>
      </c>
      <c r="N136" s="210" t="s">
        <v>49</v>
      </c>
      <c r="O136" s="43"/>
      <c r="P136" s="211">
        <f t="shared" si="11"/>
        <v>0</v>
      </c>
      <c r="Q136" s="211">
        <v>0</v>
      </c>
      <c r="R136" s="211">
        <f t="shared" si="12"/>
        <v>0</v>
      </c>
      <c r="S136" s="211">
        <v>0</v>
      </c>
      <c r="T136" s="212">
        <f t="shared" si="13"/>
        <v>0</v>
      </c>
      <c r="AR136" s="25" t="s">
        <v>93</v>
      </c>
      <c r="AT136" s="25" t="s">
        <v>212</v>
      </c>
      <c r="AU136" s="25" t="s">
        <v>87</v>
      </c>
      <c r="AY136" s="25" t="s">
        <v>210</v>
      </c>
      <c r="BE136" s="213">
        <f t="shared" si="14"/>
        <v>821.6</v>
      </c>
      <c r="BF136" s="213">
        <f t="shared" si="15"/>
        <v>0</v>
      </c>
      <c r="BG136" s="213">
        <f t="shared" si="16"/>
        <v>0</v>
      </c>
      <c r="BH136" s="213">
        <f t="shared" si="17"/>
        <v>0</v>
      </c>
      <c r="BI136" s="213">
        <f t="shared" si="18"/>
        <v>0</v>
      </c>
      <c r="BJ136" s="25" t="s">
        <v>83</v>
      </c>
      <c r="BK136" s="213">
        <f t="shared" si="19"/>
        <v>821.6</v>
      </c>
      <c r="BL136" s="25" t="s">
        <v>93</v>
      </c>
      <c r="BM136" s="25" t="s">
        <v>4262</v>
      </c>
    </row>
    <row r="137" spans="2:65" s="1" customFormat="1" ht="16.5" customHeight="1">
      <c r="B137" s="42"/>
      <c r="C137" s="202" t="s">
        <v>480</v>
      </c>
      <c r="D137" s="202" t="s">
        <v>212</v>
      </c>
      <c r="E137" s="203" t="s">
        <v>2968</v>
      </c>
      <c r="F137" s="204" t="s">
        <v>2969</v>
      </c>
      <c r="G137" s="205" t="s">
        <v>862</v>
      </c>
      <c r="H137" s="206">
        <v>4</v>
      </c>
      <c r="I137" s="207">
        <v>491.1</v>
      </c>
      <c r="J137" s="208">
        <f t="shared" si="10"/>
        <v>1964.4</v>
      </c>
      <c r="K137" s="204" t="s">
        <v>24</v>
      </c>
      <c r="L137" s="62"/>
      <c r="M137" s="209" t="s">
        <v>24</v>
      </c>
      <c r="N137" s="210" t="s">
        <v>49</v>
      </c>
      <c r="O137" s="43"/>
      <c r="P137" s="211">
        <f t="shared" si="11"/>
        <v>0</v>
      </c>
      <c r="Q137" s="211">
        <v>0</v>
      </c>
      <c r="R137" s="211">
        <f t="shared" si="12"/>
        <v>0</v>
      </c>
      <c r="S137" s="211">
        <v>0</v>
      </c>
      <c r="T137" s="212">
        <f t="shared" si="13"/>
        <v>0</v>
      </c>
      <c r="AR137" s="25" t="s">
        <v>93</v>
      </c>
      <c r="AT137" s="25" t="s">
        <v>212</v>
      </c>
      <c r="AU137" s="25" t="s">
        <v>87</v>
      </c>
      <c r="AY137" s="25" t="s">
        <v>210</v>
      </c>
      <c r="BE137" s="213">
        <f t="shared" si="14"/>
        <v>1964.4</v>
      </c>
      <c r="BF137" s="213">
        <f t="shared" si="15"/>
        <v>0</v>
      </c>
      <c r="BG137" s="213">
        <f t="shared" si="16"/>
        <v>0</v>
      </c>
      <c r="BH137" s="213">
        <f t="shared" si="17"/>
        <v>0</v>
      </c>
      <c r="BI137" s="213">
        <f t="shared" si="18"/>
        <v>0</v>
      </c>
      <c r="BJ137" s="25" t="s">
        <v>83</v>
      </c>
      <c r="BK137" s="213">
        <f t="shared" si="19"/>
        <v>1964.4</v>
      </c>
      <c r="BL137" s="25" t="s">
        <v>93</v>
      </c>
      <c r="BM137" s="25" t="s">
        <v>4263</v>
      </c>
    </row>
    <row r="138" spans="2:65" s="1" customFormat="1" ht="16.5" customHeight="1">
      <c r="B138" s="42"/>
      <c r="C138" s="202" t="s">
        <v>486</v>
      </c>
      <c r="D138" s="202" t="s">
        <v>212</v>
      </c>
      <c r="E138" s="203" t="s">
        <v>2977</v>
      </c>
      <c r="F138" s="204" t="s">
        <v>2978</v>
      </c>
      <c r="G138" s="205" t="s">
        <v>862</v>
      </c>
      <c r="H138" s="206">
        <v>1</v>
      </c>
      <c r="I138" s="207">
        <v>13375</v>
      </c>
      <c r="J138" s="208">
        <f t="shared" si="10"/>
        <v>13375</v>
      </c>
      <c r="K138" s="204" t="s">
        <v>24</v>
      </c>
      <c r="L138" s="62"/>
      <c r="M138" s="209" t="s">
        <v>24</v>
      </c>
      <c r="N138" s="210" t="s">
        <v>49</v>
      </c>
      <c r="O138" s="43"/>
      <c r="P138" s="211">
        <f t="shared" si="11"/>
        <v>0</v>
      </c>
      <c r="Q138" s="211">
        <v>0</v>
      </c>
      <c r="R138" s="211">
        <f t="shared" si="12"/>
        <v>0</v>
      </c>
      <c r="S138" s="211">
        <v>0</v>
      </c>
      <c r="T138" s="212">
        <f t="shared" si="13"/>
        <v>0</v>
      </c>
      <c r="AR138" s="25" t="s">
        <v>93</v>
      </c>
      <c r="AT138" s="25" t="s">
        <v>212</v>
      </c>
      <c r="AU138" s="25" t="s">
        <v>87</v>
      </c>
      <c r="AY138" s="25" t="s">
        <v>210</v>
      </c>
      <c r="BE138" s="213">
        <f t="shared" si="14"/>
        <v>13375</v>
      </c>
      <c r="BF138" s="213">
        <f t="shared" si="15"/>
        <v>0</v>
      </c>
      <c r="BG138" s="213">
        <f t="shared" si="16"/>
        <v>0</v>
      </c>
      <c r="BH138" s="213">
        <f t="shared" si="17"/>
        <v>0</v>
      </c>
      <c r="BI138" s="213">
        <f t="shared" si="18"/>
        <v>0</v>
      </c>
      <c r="BJ138" s="25" t="s">
        <v>83</v>
      </c>
      <c r="BK138" s="213">
        <f t="shared" si="19"/>
        <v>13375</v>
      </c>
      <c r="BL138" s="25" t="s">
        <v>93</v>
      </c>
      <c r="BM138" s="25" t="s">
        <v>4264</v>
      </c>
    </row>
    <row r="139" spans="2:65" s="11" customFormat="1" ht="29.85" customHeight="1">
      <c r="B139" s="186"/>
      <c r="C139" s="187"/>
      <c r="D139" s="188" t="s">
        <v>77</v>
      </c>
      <c r="E139" s="200" t="s">
        <v>90</v>
      </c>
      <c r="F139" s="200" t="s">
        <v>4098</v>
      </c>
      <c r="G139" s="187"/>
      <c r="H139" s="187"/>
      <c r="I139" s="190"/>
      <c r="J139" s="201">
        <f>BK139</f>
        <v>120753.1</v>
      </c>
      <c r="K139" s="187"/>
      <c r="L139" s="192"/>
      <c r="M139" s="193"/>
      <c r="N139" s="194"/>
      <c r="O139" s="194"/>
      <c r="P139" s="195">
        <f>SUM(P140:P171)</f>
        <v>0</v>
      </c>
      <c r="Q139" s="194"/>
      <c r="R139" s="195">
        <f>SUM(R140:R171)</f>
        <v>0</v>
      </c>
      <c r="S139" s="194"/>
      <c r="T139" s="196">
        <f>SUM(T140:T171)</f>
        <v>0</v>
      </c>
      <c r="AR139" s="197" t="s">
        <v>83</v>
      </c>
      <c r="AT139" s="198" t="s">
        <v>77</v>
      </c>
      <c r="AU139" s="198" t="s">
        <v>83</v>
      </c>
      <c r="AY139" s="197" t="s">
        <v>210</v>
      </c>
      <c r="BK139" s="199">
        <f>SUM(BK140:BK171)</f>
        <v>120753.1</v>
      </c>
    </row>
    <row r="140" spans="2:65" s="1" customFormat="1" ht="16.5" customHeight="1">
      <c r="B140" s="42"/>
      <c r="C140" s="202" t="s">
        <v>491</v>
      </c>
      <c r="D140" s="202" t="s">
        <v>212</v>
      </c>
      <c r="E140" s="203" t="s">
        <v>2781</v>
      </c>
      <c r="F140" s="204" t="s">
        <v>2782</v>
      </c>
      <c r="G140" s="205" t="s">
        <v>862</v>
      </c>
      <c r="H140" s="206">
        <v>125</v>
      </c>
      <c r="I140" s="207">
        <v>139.30000000000001</v>
      </c>
      <c r="J140" s="208">
        <f t="shared" ref="J140:J171" si="20">ROUND(I140*H140,2)</f>
        <v>17412.5</v>
      </c>
      <c r="K140" s="204" t="s">
        <v>24</v>
      </c>
      <c r="L140" s="62"/>
      <c r="M140" s="209" t="s">
        <v>24</v>
      </c>
      <c r="N140" s="210" t="s">
        <v>49</v>
      </c>
      <c r="O140" s="43"/>
      <c r="P140" s="211">
        <f t="shared" ref="P140:P171" si="21">O140*H140</f>
        <v>0</v>
      </c>
      <c r="Q140" s="211">
        <v>0</v>
      </c>
      <c r="R140" s="211">
        <f t="shared" ref="R140:R171" si="22">Q140*H140</f>
        <v>0</v>
      </c>
      <c r="S140" s="211">
        <v>0</v>
      </c>
      <c r="T140" s="212">
        <f t="shared" ref="T140:T171" si="23">S140*H140</f>
        <v>0</v>
      </c>
      <c r="AR140" s="25" t="s">
        <v>93</v>
      </c>
      <c r="AT140" s="25" t="s">
        <v>212</v>
      </c>
      <c r="AU140" s="25" t="s">
        <v>87</v>
      </c>
      <c r="AY140" s="25" t="s">
        <v>210</v>
      </c>
      <c r="BE140" s="213">
        <f t="shared" ref="BE140:BE171" si="24">IF(N140="základní",J140,0)</f>
        <v>17412.5</v>
      </c>
      <c r="BF140" s="213">
        <f t="shared" ref="BF140:BF171" si="25">IF(N140="snížená",J140,0)</f>
        <v>0</v>
      </c>
      <c r="BG140" s="213">
        <f t="shared" ref="BG140:BG171" si="26">IF(N140="zákl. přenesená",J140,0)</f>
        <v>0</v>
      </c>
      <c r="BH140" s="213">
        <f t="shared" ref="BH140:BH171" si="27">IF(N140="sníž. přenesená",J140,0)</f>
        <v>0</v>
      </c>
      <c r="BI140" s="213">
        <f t="shared" ref="BI140:BI171" si="28">IF(N140="nulová",J140,0)</f>
        <v>0</v>
      </c>
      <c r="BJ140" s="25" t="s">
        <v>83</v>
      </c>
      <c r="BK140" s="213">
        <f t="shared" ref="BK140:BK171" si="29">ROUND(I140*H140,2)</f>
        <v>17412.5</v>
      </c>
      <c r="BL140" s="25" t="s">
        <v>93</v>
      </c>
      <c r="BM140" s="25" t="s">
        <v>4265</v>
      </c>
    </row>
    <row r="141" spans="2:65" s="1" customFormat="1" ht="16.5" customHeight="1">
      <c r="B141" s="42"/>
      <c r="C141" s="202" t="s">
        <v>496</v>
      </c>
      <c r="D141" s="202" t="s">
        <v>212</v>
      </c>
      <c r="E141" s="203" t="s">
        <v>2784</v>
      </c>
      <c r="F141" s="204" t="s">
        <v>2785</v>
      </c>
      <c r="G141" s="205" t="s">
        <v>862</v>
      </c>
      <c r="H141" s="206">
        <v>5</v>
      </c>
      <c r="I141" s="207">
        <v>139.30000000000001</v>
      </c>
      <c r="J141" s="208">
        <f t="shared" si="20"/>
        <v>696.5</v>
      </c>
      <c r="K141" s="204" t="s">
        <v>24</v>
      </c>
      <c r="L141" s="62"/>
      <c r="M141" s="209" t="s">
        <v>24</v>
      </c>
      <c r="N141" s="210" t="s">
        <v>49</v>
      </c>
      <c r="O141" s="43"/>
      <c r="P141" s="211">
        <f t="shared" si="21"/>
        <v>0</v>
      </c>
      <c r="Q141" s="211">
        <v>0</v>
      </c>
      <c r="R141" s="211">
        <f t="shared" si="22"/>
        <v>0</v>
      </c>
      <c r="S141" s="211">
        <v>0</v>
      </c>
      <c r="T141" s="212">
        <f t="shared" si="23"/>
        <v>0</v>
      </c>
      <c r="AR141" s="25" t="s">
        <v>93</v>
      </c>
      <c r="AT141" s="25" t="s">
        <v>212</v>
      </c>
      <c r="AU141" s="25" t="s">
        <v>87</v>
      </c>
      <c r="AY141" s="25" t="s">
        <v>210</v>
      </c>
      <c r="BE141" s="213">
        <f t="shared" si="24"/>
        <v>696.5</v>
      </c>
      <c r="BF141" s="213">
        <f t="shared" si="25"/>
        <v>0</v>
      </c>
      <c r="BG141" s="213">
        <f t="shared" si="26"/>
        <v>0</v>
      </c>
      <c r="BH141" s="213">
        <f t="shared" si="27"/>
        <v>0</v>
      </c>
      <c r="BI141" s="213">
        <f t="shared" si="28"/>
        <v>0</v>
      </c>
      <c r="BJ141" s="25" t="s">
        <v>83</v>
      </c>
      <c r="BK141" s="213">
        <f t="shared" si="29"/>
        <v>696.5</v>
      </c>
      <c r="BL141" s="25" t="s">
        <v>93</v>
      </c>
      <c r="BM141" s="25" t="s">
        <v>4266</v>
      </c>
    </row>
    <row r="142" spans="2:65" s="1" customFormat="1" ht="16.5" customHeight="1">
      <c r="B142" s="42"/>
      <c r="C142" s="202" t="s">
        <v>503</v>
      </c>
      <c r="D142" s="202" t="s">
        <v>212</v>
      </c>
      <c r="E142" s="203" t="s">
        <v>2787</v>
      </c>
      <c r="F142" s="204" t="s">
        <v>2788</v>
      </c>
      <c r="G142" s="205" t="s">
        <v>862</v>
      </c>
      <c r="H142" s="206">
        <v>5</v>
      </c>
      <c r="I142" s="207">
        <v>139.30000000000001</v>
      </c>
      <c r="J142" s="208">
        <f t="shared" si="20"/>
        <v>696.5</v>
      </c>
      <c r="K142" s="204" t="s">
        <v>24</v>
      </c>
      <c r="L142" s="62"/>
      <c r="M142" s="209" t="s">
        <v>24</v>
      </c>
      <c r="N142" s="210" t="s">
        <v>49</v>
      </c>
      <c r="O142" s="43"/>
      <c r="P142" s="211">
        <f t="shared" si="21"/>
        <v>0</v>
      </c>
      <c r="Q142" s="211">
        <v>0</v>
      </c>
      <c r="R142" s="211">
        <f t="shared" si="22"/>
        <v>0</v>
      </c>
      <c r="S142" s="211">
        <v>0</v>
      </c>
      <c r="T142" s="212">
        <f t="shared" si="23"/>
        <v>0</v>
      </c>
      <c r="AR142" s="25" t="s">
        <v>93</v>
      </c>
      <c r="AT142" s="25" t="s">
        <v>212</v>
      </c>
      <c r="AU142" s="25" t="s">
        <v>87</v>
      </c>
      <c r="AY142" s="25" t="s">
        <v>210</v>
      </c>
      <c r="BE142" s="213">
        <f t="shared" si="24"/>
        <v>696.5</v>
      </c>
      <c r="BF142" s="213">
        <f t="shared" si="25"/>
        <v>0</v>
      </c>
      <c r="BG142" s="213">
        <f t="shared" si="26"/>
        <v>0</v>
      </c>
      <c r="BH142" s="213">
        <f t="shared" si="27"/>
        <v>0</v>
      </c>
      <c r="BI142" s="213">
        <f t="shared" si="28"/>
        <v>0</v>
      </c>
      <c r="BJ142" s="25" t="s">
        <v>83</v>
      </c>
      <c r="BK142" s="213">
        <f t="shared" si="29"/>
        <v>696.5</v>
      </c>
      <c r="BL142" s="25" t="s">
        <v>93</v>
      </c>
      <c r="BM142" s="25" t="s">
        <v>4267</v>
      </c>
    </row>
    <row r="143" spans="2:65" s="1" customFormat="1" ht="16.5" customHeight="1">
      <c r="B143" s="42"/>
      <c r="C143" s="202" t="s">
        <v>509</v>
      </c>
      <c r="D143" s="202" t="s">
        <v>212</v>
      </c>
      <c r="E143" s="203" t="s">
        <v>2790</v>
      </c>
      <c r="F143" s="204" t="s">
        <v>2791</v>
      </c>
      <c r="G143" s="205" t="s">
        <v>862</v>
      </c>
      <c r="H143" s="206">
        <v>2</v>
      </c>
      <c r="I143" s="207">
        <v>16.100000000000001</v>
      </c>
      <c r="J143" s="208">
        <f t="shared" si="20"/>
        <v>32.200000000000003</v>
      </c>
      <c r="K143" s="204" t="s">
        <v>24</v>
      </c>
      <c r="L143" s="62"/>
      <c r="M143" s="209" t="s">
        <v>24</v>
      </c>
      <c r="N143" s="210" t="s">
        <v>49</v>
      </c>
      <c r="O143" s="43"/>
      <c r="P143" s="211">
        <f t="shared" si="21"/>
        <v>0</v>
      </c>
      <c r="Q143" s="211">
        <v>0</v>
      </c>
      <c r="R143" s="211">
        <f t="shared" si="22"/>
        <v>0</v>
      </c>
      <c r="S143" s="211">
        <v>0</v>
      </c>
      <c r="T143" s="212">
        <f t="shared" si="23"/>
        <v>0</v>
      </c>
      <c r="AR143" s="25" t="s">
        <v>93</v>
      </c>
      <c r="AT143" s="25" t="s">
        <v>212</v>
      </c>
      <c r="AU143" s="25" t="s">
        <v>87</v>
      </c>
      <c r="AY143" s="25" t="s">
        <v>210</v>
      </c>
      <c r="BE143" s="213">
        <f t="shared" si="24"/>
        <v>32.200000000000003</v>
      </c>
      <c r="BF143" s="213">
        <f t="shared" si="25"/>
        <v>0</v>
      </c>
      <c r="BG143" s="213">
        <f t="shared" si="26"/>
        <v>0</v>
      </c>
      <c r="BH143" s="213">
        <f t="shared" si="27"/>
        <v>0</v>
      </c>
      <c r="BI143" s="213">
        <f t="shared" si="28"/>
        <v>0</v>
      </c>
      <c r="BJ143" s="25" t="s">
        <v>83</v>
      </c>
      <c r="BK143" s="213">
        <f t="shared" si="29"/>
        <v>32.200000000000003</v>
      </c>
      <c r="BL143" s="25" t="s">
        <v>93</v>
      </c>
      <c r="BM143" s="25" t="s">
        <v>4268</v>
      </c>
    </row>
    <row r="144" spans="2:65" s="1" customFormat="1" ht="16.5" customHeight="1">
      <c r="B144" s="42"/>
      <c r="C144" s="202" t="s">
        <v>514</v>
      </c>
      <c r="D144" s="202" t="s">
        <v>212</v>
      </c>
      <c r="E144" s="203" t="s">
        <v>2793</v>
      </c>
      <c r="F144" s="204" t="s">
        <v>2794</v>
      </c>
      <c r="G144" s="205" t="s">
        <v>862</v>
      </c>
      <c r="H144" s="206">
        <v>140</v>
      </c>
      <c r="I144" s="207">
        <v>10.7</v>
      </c>
      <c r="J144" s="208">
        <f t="shared" si="20"/>
        <v>1498</v>
      </c>
      <c r="K144" s="204" t="s">
        <v>24</v>
      </c>
      <c r="L144" s="62"/>
      <c r="M144" s="209" t="s">
        <v>24</v>
      </c>
      <c r="N144" s="210" t="s">
        <v>49</v>
      </c>
      <c r="O144" s="43"/>
      <c r="P144" s="211">
        <f t="shared" si="21"/>
        <v>0</v>
      </c>
      <c r="Q144" s="211">
        <v>0</v>
      </c>
      <c r="R144" s="211">
        <f t="shared" si="22"/>
        <v>0</v>
      </c>
      <c r="S144" s="211">
        <v>0</v>
      </c>
      <c r="T144" s="212">
        <f t="shared" si="23"/>
        <v>0</v>
      </c>
      <c r="AR144" s="25" t="s">
        <v>93</v>
      </c>
      <c r="AT144" s="25" t="s">
        <v>212</v>
      </c>
      <c r="AU144" s="25" t="s">
        <v>87</v>
      </c>
      <c r="AY144" s="25" t="s">
        <v>210</v>
      </c>
      <c r="BE144" s="213">
        <f t="shared" si="24"/>
        <v>1498</v>
      </c>
      <c r="BF144" s="213">
        <f t="shared" si="25"/>
        <v>0</v>
      </c>
      <c r="BG144" s="213">
        <f t="shared" si="26"/>
        <v>0</v>
      </c>
      <c r="BH144" s="213">
        <f t="shared" si="27"/>
        <v>0</v>
      </c>
      <c r="BI144" s="213">
        <f t="shared" si="28"/>
        <v>0</v>
      </c>
      <c r="BJ144" s="25" t="s">
        <v>83</v>
      </c>
      <c r="BK144" s="213">
        <f t="shared" si="29"/>
        <v>1498</v>
      </c>
      <c r="BL144" s="25" t="s">
        <v>93</v>
      </c>
      <c r="BM144" s="25" t="s">
        <v>4269</v>
      </c>
    </row>
    <row r="145" spans="2:65" s="1" customFormat="1" ht="16.5" customHeight="1">
      <c r="B145" s="42"/>
      <c r="C145" s="202" t="s">
        <v>519</v>
      </c>
      <c r="D145" s="202" t="s">
        <v>212</v>
      </c>
      <c r="E145" s="203" t="s">
        <v>2796</v>
      </c>
      <c r="F145" s="204" t="s">
        <v>2797</v>
      </c>
      <c r="G145" s="205" t="s">
        <v>862</v>
      </c>
      <c r="H145" s="206">
        <v>175</v>
      </c>
      <c r="I145" s="207">
        <v>21.1</v>
      </c>
      <c r="J145" s="208">
        <f t="shared" si="20"/>
        <v>3692.5</v>
      </c>
      <c r="K145" s="204" t="s">
        <v>24</v>
      </c>
      <c r="L145" s="62"/>
      <c r="M145" s="209" t="s">
        <v>24</v>
      </c>
      <c r="N145" s="210" t="s">
        <v>49</v>
      </c>
      <c r="O145" s="43"/>
      <c r="P145" s="211">
        <f t="shared" si="21"/>
        <v>0</v>
      </c>
      <c r="Q145" s="211">
        <v>0</v>
      </c>
      <c r="R145" s="211">
        <f t="shared" si="22"/>
        <v>0</v>
      </c>
      <c r="S145" s="211">
        <v>0</v>
      </c>
      <c r="T145" s="212">
        <f t="shared" si="23"/>
        <v>0</v>
      </c>
      <c r="AR145" s="25" t="s">
        <v>93</v>
      </c>
      <c r="AT145" s="25" t="s">
        <v>212</v>
      </c>
      <c r="AU145" s="25" t="s">
        <v>87</v>
      </c>
      <c r="AY145" s="25" t="s">
        <v>210</v>
      </c>
      <c r="BE145" s="213">
        <f t="shared" si="24"/>
        <v>3692.5</v>
      </c>
      <c r="BF145" s="213">
        <f t="shared" si="25"/>
        <v>0</v>
      </c>
      <c r="BG145" s="213">
        <f t="shared" si="26"/>
        <v>0</v>
      </c>
      <c r="BH145" s="213">
        <f t="shared" si="27"/>
        <v>0</v>
      </c>
      <c r="BI145" s="213">
        <f t="shared" si="28"/>
        <v>0</v>
      </c>
      <c r="BJ145" s="25" t="s">
        <v>83</v>
      </c>
      <c r="BK145" s="213">
        <f t="shared" si="29"/>
        <v>3692.5</v>
      </c>
      <c r="BL145" s="25" t="s">
        <v>93</v>
      </c>
      <c r="BM145" s="25" t="s">
        <v>4270</v>
      </c>
    </row>
    <row r="146" spans="2:65" s="1" customFormat="1" ht="16.5" customHeight="1">
      <c r="B146" s="42"/>
      <c r="C146" s="202" t="s">
        <v>524</v>
      </c>
      <c r="D146" s="202" t="s">
        <v>212</v>
      </c>
      <c r="E146" s="203" t="s">
        <v>2799</v>
      </c>
      <c r="F146" s="204" t="s">
        <v>2800</v>
      </c>
      <c r="G146" s="205" t="s">
        <v>862</v>
      </c>
      <c r="H146" s="206">
        <v>70</v>
      </c>
      <c r="I146" s="207">
        <v>52.6</v>
      </c>
      <c r="J146" s="208">
        <f t="shared" si="20"/>
        <v>3682</v>
      </c>
      <c r="K146" s="204" t="s">
        <v>24</v>
      </c>
      <c r="L146" s="62"/>
      <c r="M146" s="209" t="s">
        <v>24</v>
      </c>
      <c r="N146" s="210" t="s">
        <v>49</v>
      </c>
      <c r="O146" s="43"/>
      <c r="P146" s="211">
        <f t="shared" si="21"/>
        <v>0</v>
      </c>
      <c r="Q146" s="211">
        <v>0</v>
      </c>
      <c r="R146" s="211">
        <f t="shared" si="22"/>
        <v>0</v>
      </c>
      <c r="S146" s="211">
        <v>0</v>
      </c>
      <c r="T146" s="212">
        <f t="shared" si="23"/>
        <v>0</v>
      </c>
      <c r="AR146" s="25" t="s">
        <v>93</v>
      </c>
      <c r="AT146" s="25" t="s">
        <v>212</v>
      </c>
      <c r="AU146" s="25" t="s">
        <v>87</v>
      </c>
      <c r="AY146" s="25" t="s">
        <v>210</v>
      </c>
      <c r="BE146" s="213">
        <f t="shared" si="24"/>
        <v>3682</v>
      </c>
      <c r="BF146" s="213">
        <f t="shared" si="25"/>
        <v>0</v>
      </c>
      <c r="BG146" s="213">
        <f t="shared" si="26"/>
        <v>0</v>
      </c>
      <c r="BH146" s="213">
        <f t="shared" si="27"/>
        <v>0</v>
      </c>
      <c r="BI146" s="213">
        <f t="shared" si="28"/>
        <v>0</v>
      </c>
      <c r="BJ146" s="25" t="s">
        <v>83</v>
      </c>
      <c r="BK146" s="213">
        <f t="shared" si="29"/>
        <v>3682</v>
      </c>
      <c r="BL146" s="25" t="s">
        <v>93</v>
      </c>
      <c r="BM146" s="25" t="s">
        <v>4271</v>
      </c>
    </row>
    <row r="147" spans="2:65" s="1" customFormat="1" ht="16.5" customHeight="1">
      <c r="B147" s="42"/>
      <c r="C147" s="202" t="s">
        <v>530</v>
      </c>
      <c r="D147" s="202" t="s">
        <v>212</v>
      </c>
      <c r="E147" s="203" t="s">
        <v>2802</v>
      </c>
      <c r="F147" s="204" t="s">
        <v>2803</v>
      </c>
      <c r="G147" s="205" t="s">
        <v>862</v>
      </c>
      <c r="H147" s="206">
        <v>7</v>
      </c>
      <c r="I147" s="207">
        <v>56.7</v>
      </c>
      <c r="J147" s="208">
        <f t="shared" si="20"/>
        <v>396.9</v>
      </c>
      <c r="K147" s="204" t="s">
        <v>24</v>
      </c>
      <c r="L147" s="62"/>
      <c r="M147" s="209" t="s">
        <v>24</v>
      </c>
      <c r="N147" s="210" t="s">
        <v>49</v>
      </c>
      <c r="O147" s="43"/>
      <c r="P147" s="211">
        <f t="shared" si="21"/>
        <v>0</v>
      </c>
      <c r="Q147" s="211">
        <v>0</v>
      </c>
      <c r="R147" s="211">
        <f t="shared" si="22"/>
        <v>0</v>
      </c>
      <c r="S147" s="211">
        <v>0</v>
      </c>
      <c r="T147" s="212">
        <f t="shared" si="23"/>
        <v>0</v>
      </c>
      <c r="AR147" s="25" t="s">
        <v>93</v>
      </c>
      <c r="AT147" s="25" t="s">
        <v>212</v>
      </c>
      <c r="AU147" s="25" t="s">
        <v>87</v>
      </c>
      <c r="AY147" s="25" t="s">
        <v>210</v>
      </c>
      <c r="BE147" s="213">
        <f t="shared" si="24"/>
        <v>396.9</v>
      </c>
      <c r="BF147" s="213">
        <f t="shared" si="25"/>
        <v>0</v>
      </c>
      <c r="BG147" s="213">
        <f t="shared" si="26"/>
        <v>0</v>
      </c>
      <c r="BH147" s="213">
        <f t="shared" si="27"/>
        <v>0</v>
      </c>
      <c r="BI147" s="213">
        <f t="shared" si="28"/>
        <v>0</v>
      </c>
      <c r="BJ147" s="25" t="s">
        <v>83</v>
      </c>
      <c r="BK147" s="213">
        <f t="shared" si="29"/>
        <v>396.9</v>
      </c>
      <c r="BL147" s="25" t="s">
        <v>93</v>
      </c>
      <c r="BM147" s="25" t="s">
        <v>4272</v>
      </c>
    </row>
    <row r="148" spans="2:65" s="1" customFormat="1" ht="16.5" customHeight="1">
      <c r="B148" s="42"/>
      <c r="C148" s="202" t="s">
        <v>535</v>
      </c>
      <c r="D148" s="202" t="s">
        <v>212</v>
      </c>
      <c r="E148" s="203" t="s">
        <v>2805</v>
      </c>
      <c r="F148" s="204" t="s">
        <v>2806</v>
      </c>
      <c r="G148" s="205" t="s">
        <v>862</v>
      </c>
      <c r="H148" s="206">
        <v>3</v>
      </c>
      <c r="I148" s="207">
        <v>126.3</v>
      </c>
      <c r="J148" s="208">
        <f t="shared" si="20"/>
        <v>378.9</v>
      </c>
      <c r="K148" s="204" t="s">
        <v>24</v>
      </c>
      <c r="L148" s="62"/>
      <c r="M148" s="209" t="s">
        <v>24</v>
      </c>
      <c r="N148" s="210" t="s">
        <v>49</v>
      </c>
      <c r="O148" s="43"/>
      <c r="P148" s="211">
        <f t="shared" si="21"/>
        <v>0</v>
      </c>
      <c r="Q148" s="211">
        <v>0</v>
      </c>
      <c r="R148" s="211">
        <f t="shared" si="22"/>
        <v>0</v>
      </c>
      <c r="S148" s="211">
        <v>0</v>
      </c>
      <c r="T148" s="212">
        <f t="shared" si="23"/>
        <v>0</v>
      </c>
      <c r="AR148" s="25" t="s">
        <v>93</v>
      </c>
      <c r="AT148" s="25" t="s">
        <v>212</v>
      </c>
      <c r="AU148" s="25" t="s">
        <v>87</v>
      </c>
      <c r="AY148" s="25" t="s">
        <v>210</v>
      </c>
      <c r="BE148" s="213">
        <f t="shared" si="24"/>
        <v>378.9</v>
      </c>
      <c r="BF148" s="213">
        <f t="shared" si="25"/>
        <v>0</v>
      </c>
      <c r="BG148" s="213">
        <f t="shared" si="26"/>
        <v>0</v>
      </c>
      <c r="BH148" s="213">
        <f t="shared" si="27"/>
        <v>0</v>
      </c>
      <c r="BI148" s="213">
        <f t="shared" si="28"/>
        <v>0</v>
      </c>
      <c r="BJ148" s="25" t="s">
        <v>83</v>
      </c>
      <c r="BK148" s="213">
        <f t="shared" si="29"/>
        <v>378.9</v>
      </c>
      <c r="BL148" s="25" t="s">
        <v>93</v>
      </c>
      <c r="BM148" s="25" t="s">
        <v>4273</v>
      </c>
    </row>
    <row r="149" spans="2:65" s="1" customFormat="1" ht="16.5" customHeight="1">
      <c r="B149" s="42"/>
      <c r="C149" s="202" t="s">
        <v>540</v>
      </c>
      <c r="D149" s="202" t="s">
        <v>212</v>
      </c>
      <c r="E149" s="203" t="s">
        <v>2808</v>
      </c>
      <c r="F149" s="204" t="s">
        <v>2809</v>
      </c>
      <c r="G149" s="205" t="s">
        <v>862</v>
      </c>
      <c r="H149" s="206">
        <v>7</v>
      </c>
      <c r="I149" s="207">
        <v>96.1</v>
      </c>
      <c r="J149" s="208">
        <f t="shared" si="20"/>
        <v>672.7</v>
      </c>
      <c r="K149" s="204" t="s">
        <v>24</v>
      </c>
      <c r="L149" s="62"/>
      <c r="M149" s="209" t="s">
        <v>24</v>
      </c>
      <c r="N149" s="210" t="s">
        <v>49</v>
      </c>
      <c r="O149" s="43"/>
      <c r="P149" s="211">
        <f t="shared" si="21"/>
        <v>0</v>
      </c>
      <c r="Q149" s="211">
        <v>0</v>
      </c>
      <c r="R149" s="211">
        <f t="shared" si="22"/>
        <v>0</v>
      </c>
      <c r="S149" s="211">
        <v>0</v>
      </c>
      <c r="T149" s="212">
        <f t="shared" si="23"/>
        <v>0</v>
      </c>
      <c r="AR149" s="25" t="s">
        <v>93</v>
      </c>
      <c r="AT149" s="25" t="s">
        <v>212</v>
      </c>
      <c r="AU149" s="25" t="s">
        <v>87</v>
      </c>
      <c r="AY149" s="25" t="s">
        <v>210</v>
      </c>
      <c r="BE149" s="213">
        <f t="shared" si="24"/>
        <v>672.7</v>
      </c>
      <c r="BF149" s="213">
        <f t="shared" si="25"/>
        <v>0</v>
      </c>
      <c r="BG149" s="213">
        <f t="shared" si="26"/>
        <v>0</v>
      </c>
      <c r="BH149" s="213">
        <f t="shared" si="27"/>
        <v>0</v>
      </c>
      <c r="BI149" s="213">
        <f t="shared" si="28"/>
        <v>0</v>
      </c>
      <c r="BJ149" s="25" t="s">
        <v>83</v>
      </c>
      <c r="BK149" s="213">
        <f t="shared" si="29"/>
        <v>672.7</v>
      </c>
      <c r="BL149" s="25" t="s">
        <v>93</v>
      </c>
      <c r="BM149" s="25" t="s">
        <v>4274</v>
      </c>
    </row>
    <row r="150" spans="2:65" s="1" customFormat="1" ht="16.5" customHeight="1">
      <c r="B150" s="42"/>
      <c r="C150" s="202" t="s">
        <v>545</v>
      </c>
      <c r="D150" s="202" t="s">
        <v>212</v>
      </c>
      <c r="E150" s="203" t="s">
        <v>2811</v>
      </c>
      <c r="F150" s="204" t="s">
        <v>2812</v>
      </c>
      <c r="G150" s="205" t="s">
        <v>862</v>
      </c>
      <c r="H150" s="206">
        <v>16</v>
      </c>
      <c r="I150" s="207">
        <v>78</v>
      </c>
      <c r="J150" s="208">
        <f t="shared" si="20"/>
        <v>1248</v>
      </c>
      <c r="K150" s="204" t="s">
        <v>24</v>
      </c>
      <c r="L150" s="62"/>
      <c r="M150" s="209" t="s">
        <v>24</v>
      </c>
      <c r="N150" s="210" t="s">
        <v>49</v>
      </c>
      <c r="O150" s="43"/>
      <c r="P150" s="211">
        <f t="shared" si="21"/>
        <v>0</v>
      </c>
      <c r="Q150" s="211">
        <v>0</v>
      </c>
      <c r="R150" s="211">
        <f t="shared" si="22"/>
        <v>0</v>
      </c>
      <c r="S150" s="211">
        <v>0</v>
      </c>
      <c r="T150" s="212">
        <f t="shared" si="23"/>
        <v>0</v>
      </c>
      <c r="AR150" s="25" t="s">
        <v>93</v>
      </c>
      <c r="AT150" s="25" t="s">
        <v>212</v>
      </c>
      <c r="AU150" s="25" t="s">
        <v>87</v>
      </c>
      <c r="AY150" s="25" t="s">
        <v>210</v>
      </c>
      <c r="BE150" s="213">
        <f t="shared" si="24"/>
        <v>1248</v>
      </c>
      <c r="BF150" s="213">
        <f t="shared" si="25"/>
        <v>0</v>
      </c>
      <c r="BG150" s="213">
        <f t="shared" si="26"/>
        <v>0</v>
      </c>
      <c r="BH150" s="213">
        <f t="shared" si="27"/>
        <v>0</v>
      </c>
      <c r="BI150" s="213">
        <f t="shared" si="28"/>
        <v>0</v>
      </c>
      <c r="BJ150" s="25" t="s">
        <v>83</v>
      </c>
      <c r="BK150" s="213">
        <f t="shared" si="29"/>
        <v>1248</v>
      </c>
      <c r="BL150" s="25" t="s">
        <v>93</v>
      </c>
      <c r="BM150" s="25" t="s">
        <v>4275</v>
      </c>
    </row>
    <row r="151" spans="2:65" s="1" customFormat="1" ht="16.5" customHeight="1">
      <c r="B151" s="42"/>
      <c r="C151" s="202" t="s">
        <v>549</v>
      </c>
      <c r="D151" s="202" t="s">
        <v>212</v>
      </c>
      <c r="E151" s="203" t="s">
        <v>2814</v>
      </c>
      <c r="F151" s="204" t="s">
        <v>2815</v>
      </c>
      <c r="G151" s="205" t="s">
        <v>862</v>
      </c>
      <c r="H151" s="206">
        <v>8</v>
      </c>
      <c r="I151" s="207">
        <v>91</v>
      </c>
      <c r="J151" s="208">
        <f t="shared" si="20"/>
        <v>728</v>
      </c>
      <c r="K151" s="204" t="s">
        <v>24</v>
      </c>
      <c r="L151" s="62"/>
      <c r="M151" s="209" t="s">
        <v>24</v>
      </c>
      <c r="N151" s="210" t="s">
        <v>49</v>
      </c>
      <c r="O151" s="43"/>
      <c r="P151" s="211">
        <f t="shared" si="21"/>
        <v>0</v>
      </c>
      <c r="Q151" s="211">
        <v>0</v>
      </c>
      <c r="R151" s="211">
        <f t="shared" si="22"/>
        <v>0</v>
      </c>
      <c r="S151" s="211">
        <v>0</v>
      </c>
      <c r="T151" s="212">
        <f t="shared" si="23"/>
        <v>0</v>
      </c>
      <c r="AR151" s="25" t="s">
        <v>93</v>
      </c>
      <c r="AT151" s="25" t="s">
        <v>212</v>
      </c>
      <c r="AU151" s="25" t="s">
        <v>87</v>
      </c>
      <c r="AY151" s="25" t="s">
        <v>210</v>
      </c>
      <c r="BE151" s="213">
        <f t="shared" si="24"/>
        <v>728</v>
      </c>
      <c r="BF151" s="213">
        <f t="shared" si="25"/>
        <v>0</v>
      </c>
      <c r="BG151" s="213">
        <f t="shared" si="26"/>
        <v>0</v>
      </c>
      <c r="BH151" s="213">
        <f t="shared" si="27"/>
        <v>0</v>
      </c>
      <c r="BI151" s="213">
        <f t="shared" si="28"/>
        <v>0</v>
      </c>
      <c r="BJ151" s="25" t="s">
        <v>83</v>
      </c>
      <c r="BK151" s="213">
        <f t="shared" si="29"/>
        <v>728</v>
      </c>
      <c r="BL151" s="25" t="s">
        <v>93</v>
      </c>
      <c r="BM151" s="25" t="s">
        <v>4276</v>
      </c>
    </row>
    <row r="152" spans="2:65" s="1" customFormat="1" ht="16.5" customHeight="1">
      <c r="B152" s="42"/>
      <c r="C152" s="202" t="s">
        <v>554</v>
      </c>
      <c r="D152" s="202" t="s">
        <v>212</v>
      </c>
      <c r="E152" s="203" t="s">
        <v>2817</v>
      </c>
      <c r="F152" s="204" t="s">
        <v>2818</v>
      </c>
      <c r="G152" s="205" t="s">
        <v>862</v>
      </c>
      <c r="H152" s="206">
        <v>1</v>
      </c>
      <c r="I152" s="207">
        <v>78</v>
      </c>
      <c r="J152" s="208">
        <f t="shared" si="20"/>
        <v>78</v>
      </c>
      <c r="K152" s="204" t="s">
        <v>24</v>
      </c>
      <c r="L152" s="62"/>
      <c r="M152" s="209" t="s">
        <v>24</v>
      </c>
      <c r="N152" s="210" t="s">
        <v>49</v>
      </c>
      <c r="O152" s="43"/>
      <c r="P152" s="211">
        <f t="shared" si="21"/>
        <v>0</v>
      </c>
      <c r="Q152" s="211">
        <v>0</v>
      </c>
      <c r="R152" s="211">
        <f t="shared" si="22"/>
        <v>0</v>
      </c>
      <c r="S152" s="211">
        <v>0</v>
      </c>
      <c r="T152" s="212">
        <f t="shared" si="23"/>
        <v>0</v>
      </c>
      <c r="AR152" s="25" t="s">
        <v>93</v>
      </c>
      <c r="AT152" s="25" t="s">
        <v>212</v>
      </c>
      <c r="AU152" s="25" t="s">
        <v>87</v>
      </c>
      <c r="AY152" s="25" t="s">
        <v>210</v>
      </c>
      <c r="BE152" s="213">
        <f t="shared" si="24"/>
        <v>78</v>
      </c>
      <c r="BF152" s="213">
        <f t="shared" si="25"/>
        <v>0</v>
      </c>
      <c r="BG152" s="213">
        <f t="shared" si="26"/>
        <v>0</v>
      </c>
      <c r="BH152" s="213">
        <f t="shared" si="27"/>
        <v>0</v>
      </c>
      <c r="BI152" s="213">
        <f t="shared" si="28"/>
        <v>0</v>
      </c>
      <c r="BJ152" s="25" t="s">
        <v>83</v>
      </c>
      <c r="BK152" s="213">
        <f t="shared" si="29"/>
        <v>78</v>
      </c>
      <c r="BL152" s="25" t="s">
        <v>93</v>
      </c>
      <c r="BM152" s="25" t="s">
        <v>4277</v>
      </c>
    </row>
    <row r="153" spans="2:65" s="1" customFormat="1" ht="16.5" customHeight="1">
      <c r="B153" s="42"/>
      <c r="C153" s="202" t="s">
        <v>560</v>
      </c>
      <c r="D153" s="202" t="s">
        <v>212</v>
      </c>
      <c r="E153" s="203" t="s">
        <v>2817</v>
      </c>
      <c r="F153" s="204" t="s">
        <v>2818</v>
      </c>
      <c r="G153" s="205" t="s">
        <v>862</v>
      </c>
      <c r="H153" s="206">
        <v>5</v>
      </c>
      <c r="I153" s="207">
        <v>78</v>
      </c>
      <c r="J153" s="208">
        <f t="shared" si="20"/>
        <v>390</v>
      </c>
      <c r="K153" s="204" t="s">
        <v>24</v>
      </c>
      <c r="L153" s="62"/>
      <c r="M153" s="209" t="s">
        <v>24</v>
      </c>
      <c r="N153" s="210" t="s">
        <v>49</v>
      </c>
      <c r="O153" s="43"/>
      <c r="P153" s="211">
        <f t="shared" si="21"/>
        <v>0</v>
      </c>
      <c r="Q153" s="211">
        <v>0</v>
      </c>
      <c r="R153" s="211">
        <f t="shared" si="22"/>
        <v>0</v>
      </c>
      <c r="S153" s="211">
        <v>0</v>
      </c>
      <c r="T153" s="212">
        <f t="shared" si="23"/>
        <v>0</v>
      </c>
      <c r="AR153" s="25" t="s">
        <v>93</v>
      </c>
      <c r="AT153" s="25" t="s">
        <v>212</v>
      </c>
      <c r="AU153" s="25" t="s">
        <v>87</v>
      </c>
      <c r="AY153" s="25" t="s">
        <v>210</v>
      </c>
      <c r="BE153" s="213">
        <f t="shared" si="24"/>
        <v>390</v>
      </c>
      <c r="BF153" s="213">
        <f t="shared" si="25"/>
        <v>0</v>
      </c>
      <c r="BG153" s="213">
        <f t="shared" si="26"/>
        <v>0</v>
      </c>
      <c r="BH153" s="213">
        <f t="shared" si="27"/>
        <v>0</v>
      </c>
      <c r="BI153" s="213">
        <f t="shared" si="28"/>
        <v>0</v>
      </c>
      <c r="BJ153" s="25" t="s">
        <v>83</v>
      </c>
      <c r="BK153" s="213">
        <f t="shared" si="29"/>
        <v>390</v>
      </c>
      <c r="BL153" s="25" t="s">
        <v>93</v>
      </c>
      <c r="BM153" s="25" t="s">
        <v>4278</v>
      </c>
    </row>
    <row r="154" spans="2:65" s="1" customFormat="1" ht="16.5" customHeight="1">
      <c r="B154" s="42"/>
      <c r="C154" s="202" t="s">
        <v>565</v>
      </c>
      <c r="D154" s="202" t="s">
        <v>212</v>
      </c>
      <c r="E154" s="203" t="s">
        <v>2821</v>
      </c>
      <c r="F154" s="204" t="s">
        <v>2822</v>
      </c>
      <c r="G154" s="205" t="s">
        <v>862</v>
      </c>
      <c r="H154" s="206">
        <v>85</v>
      </c>
      <c r="I154" s="207">
        <v>87.5</v>
      </c>
      <c r="J154" s="208">
        <f t="shared" si="20"/>
        <v>7437.5</v>
      </c>
      <c r="K154" s="204" t="s">
        <v>24</v>
      </c>
      <c r="L154" s="62"/>
      <c r="M154" s="209" t="s">
        <v>24</v>
      </c>
      <c r="N154" s="210" t="s">
        <v>49</v>
      </c>
      <c r="O154" s="43"/>
      <c r="P154" s="211">
        <f t="shared" si="21"/>
        <v>0</v>
      </c>
      <c r="Q154" s="211">
        <v>0</v>
      </c>
      <c r="R154" s="211">
        <f t="shared" si="22"/>
        <v>0</v>
      </c>
      <c r="S154" s="211">
        <v>0</v>
      </c>
      <c r="T154" s="212">
        <f t="shared" si="23"/>
        <v>0</v>
      </c>
      <c r="AR154" s="25" t="s">
        <v>93</v>
      </c>
      <c r="AT154" s="25" t="s">
        <v>212</v>
      </c>
      <c r="AU154" s="25" t="s">
        <v>87</v>
      </c>
      <c r="AY154" s="25" t="s">
        <v>210</v>
      </c>
      <c r="BE154" s="213">
        <f t="shared" si="24"/>
        <v>7437.5</v>
      </c>
      <c r="BF154" s="213">
        <f t="shared" si="25"/>
        <v>0</v>
      </c>
      <c r="BG154" s="213">
        <f t="shared" si="26"/>
        <v>0</v>
      </c>
      <c r="BH154" s="213">
        <f t="shared" si="27"/>
        <v>0</v>
      </c>
      <c r="BI154" s="213">
        <f t="shared" si="28"/>
        <v>0</v>
      </c>
      <c r="BJ154" s="25" t="s">
        <v>83</v>
      </c>
      <c r="BK154" s="213">
        <f t="shared" si="29"/>
        <v>7437.5</v>
      </c>
      <c r="BL154" s="25" t="s">
        <v>93</v>
      </c>
      <c r="BM154" s="25" t="s">
        <v>4279</v>
      </c>
    </row>
    <row r="155" spans="2:65" s="1" customFormat="1" ht="16.5" customHeight="1">
      <c r="B155" s="42"/>
      <c r="C155" s="202" t="s">
        <v>570</v>
      </c>
      <c r="D155" s="202" t="s">
        <v>212</v>
      </c>
      <c r="E155" s="203" t="s">
        <v>2824</v>
      </c>
      <c r="F155" s="204" t="s">
        <v>2825</v>
      </c>
      <c r="G155" s="205" t="s">
        <v>862</v>
      </c>
      <c r="H155" s="206">
        <v>1</v>
      </c>
      <c r="I155" s="207">
        <v>578.9</v>
      </c>
      <c r="J155" s="208">
        <f t="shared" si="20"/>
        <v>578.9</v>
      </c>
      <c r="K155" s="204" t="s">
        <v>24</v>
      </c>
      <c r="L155" s="62"/>
      <c r="M155" s="209" t="s">
        <v>24</v>
      </c>
      <c r="N155" s="210" t="s">
        <v>49</v>
      </c>
      <c r="O155" s="43"/>
      <c r="P155" s="211">
        <f t="shared" si="21"/>
        <v>0</v>
      </c>
      <c r="Q155" s="211">
        <v>0</v>
      </c>
      <c r="R155" s="211">
        <f t="shared" si="22"/>
        <v>0</v>
      </c>
      <c r="S155" s="211">
        <v>0</v>
      </c>
      <c r="T155" s="212">
        <f t="shared" si="23"/>
        <v>0</v>
      </c>
      <c r="AR155" s="25" t="s">
        <v>93</v>
      </c>
      <c r="AT155" s="25" t="s">
        <v>212</v>
      </c>
      <c r="AU155" s="25" t="s">
        <v>87</v>
      </c>
      <c r="AY155" s="25" t="s">
        <v>210</v>
      </c>
      <c r="BE155" s="213">
        <f t="shared" si="24"/>
        <v>578.9</v>
      </c>
      <c r="BF155" s="213">
        <f t="shared" si="25"/>
        <v>0</v>
      </c>
      <c r="BG155" s="213">
        <f t="shared" si="26"/>
        <v>0</v>
      </c>
      <c r="BH155" s="213">
        <f t="shared" si="27"/>
        <v>0</v>
      </c>
      <c r="BI155" s="213">
        <f t="shared" si="28"/>
        <v>0</v>
      </c>
      <c r="BJ155" s="25" t="s">
        <v>83</v>
      </c>
      <c r="BK155" s="213">
        <f t="shared" si="29"/>
        <v>578.9</v>
      </c>
      <c r="BL155" s="25" t="s">
        <v>93</v>
      </c>
      <c r="BM155" s="25" t="s">
        <v>4280</v>
      </c>
    </row>
    <row r="156" spans="2:65" s="1" customFormat="1" ht="16.5" customHeight="1">
      <c r="B156" s="42"/>
      <c r="C156" s="202" t="s">
        <v>574</v>
      </c>
      <c r="D156" s="202" t="s">
        <v>212</v>
      </c>
      <c r="E156" s="203" t="s">
        <v>2824</v>
      </c>
      <c r="F156" s="204" t="s">
        <v>2825</v>
      </c>
      <c r="G156" s="205" t="s">
        <v>862</v>
      </c>
      <c r="H156" s="206">
        <v>1</v>
      </c>
      <c r="I156" s="207">
        <v>578.9</v>
      </c>
      <c r="J156" s="208">
        <f t="shared" si="20"/>
        <v>578.9</v>
      </c>
      <c r="K156" s="204" t="s">
        <v>24</v>
      </c>
      <c r="L156" s="62"/>
      <c r="M156" s="209" t="s">
        <v>24</v>
      </c>
      <c r="N156" s="210" t="s">
        <v>49</v>
      </c>
      <c r="O156" s="43"/>
      <c r="P156" s="211">
        <f t="shared" si="21"/>
        <v>0</v>
      </c>
      <c r="Q156" s="211">
        <v>0</v>
      </c>
      <c r="R156" s="211">
        <f t="shared" si="22"/>
        <v>0</v>
      </c>
      <c r="S156" s="211">
        <v>0</v>
      </c>
      <c r="T156" s="212">
        <f t="shared" si="23"/>
        <v>0</v>
      </c>
      <c r="AR156" s="25" t="s">
        <v>93</v>
      </c>
      <c r="AT156" s="25" t="s">
        <v>212</v>
      </c>
      <c r="AU156" s="25" t="s">
        <v>87</v>
      </c>
      <c r="AY156" s="25" t="s">
        <v>210</v>
      </c>
      <c r="BE156" s="213">
        <f t="shared" si="24"/>
        <v>578.9</v>
      </c>
      <c r="BF156" s="213">
        <f t="shared" si="25"/>
        <v>0</v>
      </c>
      <c r="BG156" s="213">
        <f t="shared" si="26"/>
        <v>0</v>
      </c>
      <c r="BH156" s="213">
        <f t="shared" si="27"/>
        <v>0</v>
      </c>
      <c r="BI156" s="213">
        <f t="shared" si="28"/>
        <v>0</v>
      </c>
      <c r="BJ156" s="25" t="s">
        <v>83</v>
      </c>
      <c r="BK156" s="213">
        <f t="shared" si="29"/>
        <v>578.9</v>
      </c>
      <c r="BL156" s="25" t="s">
        <v>93</v>
      </c>
      <c r="BM156" s="25" t="s">
        <v>4281</v>
      </c>
    </row>
    <row r="157" spans="2:65" s="1" customFormat="1" ht="16.5" customHeight="1">
      <c r="B157" s="42"/>
      <c r="C157" s="202" t="s">
        <v>579</v>
      </c>
      <c r="D157" s="202" t="s">
        <v>212</v>
      </c>
      <c r="E157" s="203" t="s">
        <v>2828</v>
      </c>
      <c r="F157" s="204" t="s">
        <v>2829</v>
      </c>
      <c r="G157" s="205" t="s">
        <v>862</v>
      </c>
      <c r="H157" s="206">
        <v>4</v>
      </c>
      <c r="I157" s="207">
        <v>128.4</v>
      </c>
      <c r="J157" s="208">
        <f t="shared" si="20"/>
        <v>513.6</v>
      </c>
      <c r="K157" s="204" t="s">
        <v>24</v>
      </c>
      <c r="L157" s="62"/>
      <c r="M157" s="209" t="s">
        <v>24</v>
      </c>
      <c r="N157" s="210" t="s">
        <v>49</v>
      </c>
      <c r="O157" s="43"/>
      <c r="P157" s="211">
        <f t="shared" si="21"/>
        <v>0</v>
      </c>
      <c r="Q157" s="211">
        <v>0</v>
      </c>
      <c r="R157" s="211">
        <f t="shared" si="22"/>
        <v>0</v>
      </c>
      <c r="S157" s="211">
        <v>0</v>
      </c>
      <c r="T157" s="212">
        <f t="shared" si="23"/>
        <v>0</v>
      </c>
      <c r="AR157" s="25" t="s">
        <v>93</v>
      </c>
      <c r="AT157" s="25" t="s">
        <v>212</v>
      </c>
      <c r="AU157" s="25" t="s">
        <v>87</v>
      </c>
      <c r="AY157" s="25" t="s">
        <v>210</v>
      </c>
      <c r="BE157" s="213">
        <f t="shared" si="24"/>
        <v>513.6</v>
      </c>
      <c r="BF157" s="213">
        <f t="shared" si="25"/>
        <v>0</v>
      </c>
      <c r="BG157" s="213">
        <f t="shared" si="26"/>
        <v>0</v>
      </c>
      <c r="BH157" s="213">
        <f t="shared" si="27"/>
        <v>0</v>
      </c>
      <c r="BI157" s="213">
        <f t="shared" si="28"/>
        <v>0</v>
      </c>
      <c r="BJ157" s="25" t="s">
        <v>83</v>
      </c>
      <c r="BK157" s="213">
        <f t="shared" si="29"/>
        <v>513.6</v>
      </c>
      <c r="BL157" s="25" t="s">
        <v>93</v>
      </c>
      <c r="BM157" s="25" t="s">
        <v>4282</v>
      </c>
    </row>
    <row r="158" spans="2:65" s="1" customFormat="1" ht="16.5" customHeight="1">
      <c r="B158" s="42"/>
      <c r="C158" s="202" t="s">
        <v>583</v>
      </c>
      <c r="D158" s="202" t="s">
        <v>212</v>
      </c>
      <c r="E158" s="203" t="s">
        <v>2831</v>
      </c>
      <c r="F158" s="204" t="s">
        <v>2832</v>
      </c>
      <c r="G158" s="205" t="s">
        <v>862</v>
      </c>
      <c r="H158" s="206">
        <v>24</v>
      </c>
      <c r="I158" s="207">
        <v>160.5</v>
      </c>
      <c r="J158" s="208">
        <f t="shared" si="20"/>
        <v>3852</v>
      </c>
      <c r="K158" s="204" t="s">
        <v>24</v>
      </c>
      <c r="L158" s="62"/>
      <c r="M158" s="209" t="s">
        <v>24</v>
      </c>
      <c r="N158" s="210" t="s">
        <v>49</v>
      </c>
      <c r="O158" s="43"/>
      <c r="P158" s="211">
        <f t="shared" si="21"/>
        <v>0</v>
      </c>
      <c r="Q158" s="211">
        <v>0</v>
      </c>
      <c r="R158" s="211">
        <f t="shared" si="22"/>
        <v>0</v>
      </c>
      <c r="S158" s="211">
        <v>0</v>
      </c>
      <c r="T158" s="212">
        <f t="shared" si="23"/>
        <v>0</v>
      </c>
      <c r="AR158" s="25" t="s">
        <v>93</v>
      </c>
      <c r="AT158" s="25" t="s">
        <v>212</v>
      </c>
      <c r="AU158" s="25" t="s">
        <v>87</v>
      </c>
      <c r="AY158" s="25" t="s">
        <v>210</v>
      </c>
      <c r="BE158" s="213">
        <f t="shared" si="24"/>
        <v>3852</v>
      </c>
      <c r="BF158" s="213">
        <f t="shared" si="25"/>
        <v>0</v>
      </c>
      <c r="BG158" s="213">
        <f t="shared" si="26"/>
        <v>0</v>
      </c>
      <c r="BH158" s="213">
        <f t="shared" si="27"/>
        <v>0</v>
      </c>
      <c r="BI158" s="213">
        <f t="shared" si="28"/>
        <v>0</v>
      </c>
      <c r="BJ158" s="25" t="s">
        <v>83</v>
      </c>
      <c r="BK158" s="213">
        <f t="shared" si="29"/>
        <v>3852</v>
      </c>
      <c r="BL158" s="25" t="s">
        <v>93</v>
      </c>
      <c r="BM158" s="25" t="s">
        <v>4283</v>
      </c>
    </row>
    <row r="159" spans="2:65" s="1" customFormat="1" ht="16.5" customHeight="1">
      <c r="B159" s="42"/>
      <c r="C159" s="202" t="s">
        <v>588</v>
      </c>
      <c r="D159" s="202" t="s">
        <v>212</v>
      </c>
      <c r="E159" s="203" t="s">
        <v>2834</v>
      </c>
      <c r="F159" s="204" t="s">
        <v>2835</v>
      </c>
      <c r="G159" s="205" t="s">
        <v>862</v>
      </c>
      <c r="H159" s="206">
        <v>4</v>
      </c>
      <c r="I159" s="207">
        <v>331.7</v>
      </c>
      <c r="J159" s="208">
        <f t="shared" si="20"/>
        <v>1326.8</v>
      </c>
      <c r="K159" s="204" t="s">
        <v>24</v>
      </c>
      <c r="L159" s="62"/>
      <c r="M159" s="209" t="s">
        <v>24</v>
      </c>
      <c r="N159" s="210" t="s">
        <v>49</v>
      </c>
      <c r="O159" s="43"/>
      <c r="P159" s="211">
        <f t="shared" si="21"/>
        <v>0</v>
      </c>
      <c r="Q159" s="211">
        <v>0</v>
      </c>
      <c r="R159" s="211">
        <f t="shared" si="22"/>
        <v>0</v>
      </c>
      <c r="S159" s="211">
        <v>0</v>
      </c>
      <c r="T159" s="212">
        <f t="shared" si="23"/>
        <v>0</v>
      </c>
      <c r="AR159" s="25" t="s">
        <v>93</v>
      </c>
      <c r="AT159" s="25" t="s">
        <v>212</v>
      </c>
      <c r="AU159" s="25" t="s">
        <v>87</v>
      </c>
      <c r="AY159" s="25" t="s">
        <v>210</v>
      </c>
      <c r="BE159" s="213">
        <f t="shared" si="24"/>
        <v>1326.8</v>
      </c>
      <c r="BF159" s="213">
        <f t="shared" si="25"/>
        <v>0</v>
      </c>
      <c r="BG159" s="213">
        <f t="shared" si="26"/>
        <v>0</v>
      </c>
      <c r="BH159" s="213">
        <f t="shared" si="27"/>
        <v>0</v>
      </c>
      <c r="BI159" s="213">
        <f t="shared" si="28"/>
        <v>0</v>
      </c>
      <c r="BJ159" s="25" t="s">
        <v>83</v>
      </c>
      <c r="BK159" s="213">
        <f t="shared" si="29"/>
        <v>1326.8</v>
      </c>
      <c r="BL159" s="25" t="s">
        <v>93</v>
      </c>
      <c r="BM159" s="25" t="s">
        <v>4284</v>
      </c>
    </row>
    <row r="160" spans="2:65" s="1" customFormat="1" ht="16.5" customHeight="1">
      <c r="B160" s="42"/>
      <c r="C160" s="202" t="s">
        <v>595</v>
      </c>
      <c r="D160" s="202" t="s">
        <v>212</v>
      </c>
      <c r="E160" s="203" t="s">
        <v>2834</v>
      </c>
      <c r="F160" s="204" t="s">
        <v>2835</v>
      </c>
      <c r="G160" s="205" t="s">
        <v>862</v>
      </c>
      <c r="H160" s="206">
        <v>2</v>
      </c>
      <c r="I160" s="207">
        <v>331.7</v>
      </c>
      <c r="J160" s="208">
        <f t="shared" si="20"/>
        <v>663.4</v>
      </c>
      <c r="K160" s="204" t="s">
        <v>24</v>
      </c>
      <c r="L160" s="62"/>
      <c r="M160" s="209" t="s">
        <v>24</v>
      </c>
      <c r="N160" s="210" t="s">
        <v>49</v>
      </c>
      <c r="O160" s="43"/>
      <c r="P160" s="211">
        <f t="shared" si="21"/>
        <v>0</v>
      </c>
      <c r="Q160" s="211">
        <v>0</v>
      </c>
      <c r="R160" s="211">
        <f t="shared" si="22"/>
        <v>0</v>
      </c>
      <c r="S160" s="211">
        <v>0</v>
      </c>
      <c r="T160" s="212">
        <f t="shared" si="23"/>
        <v>0</v>
      </c>
      <c r="AR160" s="25" t="s">
        <v>93</v>
      </c>
      <c r="AT160" s="25" t="s">
        <v>212</v>
      </c>
      <c r="AU160" s="25" t="s">
        <v>87</v>
      </c>
      <c r="AY160" s="25" t="s">
        <v>210</v>
      </c>
      <c r="BE160" s="213">
        <f t="shared" si="24"/>
        <v>663.4</v>
      </c>
      <c r="BF160" s="213">
        <f t="shared" si="25"/>
        <v>0</v>
      </c>
      <c r="BG160" s="213">
        <f t="shared" si="26"/>
        <v>0</v>
      </c>
      <c r="BH160" s="213">
        <f t="shared" si="27"/>
        <v>0</v>
      </c>
      <c r="BI160" s="213">
        <f t="shared" si="28"/>
        <v>0</v>
      </c>
      <c r="BJ160" s="25" t="s">
        <v>83</v>
      </c>
      <c r="BK160" s="213">
        <f t="shared" si="29"/>
        <v>663.4</v>
      </c>
      <c r="BL160" s="25" t="s">
        <v>93</v>
      </c>
      <c r="BM160" s="25" t="s">
        <v>4285</v>
      </c>
    </row>
    <row r="161" spans="2:65" s="1" customFormat="1" ht="16.5" customHeight="1">
      <c r="B161" s="42"/>
      <c r="C161" s="202" t="s">
        <v>602</v>
      </c>
      <c r="D161" s="202" t="s">
        <v>212</v>
      </c>
      <c r="E161" s="203" t="s">
        <v>2834</v>
      </c>
      <c r="F161" s="204" t="s">
        <v>2835</v>
      </c>
      <c r="G161" s="205" t="s">
        <v>862</v>
      </c>
      <c r="H161" s="206">
        <v>9</v>
      </c>
      <c r="I161" s="207">
        <v>331.7</v>
      </c>
      <c r="J161" s="208">
        <f t="shared" si="20"/>
        <v>2985.3</v>
      </c>
      <c r="K161" s="204" t="s">
        <v>24</v>
      </c>
      <c r="L161" s="62"/>
      <c r="M161" s="209" t="s">
        <v>24</v>
      </c>
      <c r="N161" s="210" t="s">
        <v>49</v>
      </c>
      <c r="O161" s="43"/>
      <c r="P161" s="211">
        <f t="shared" si="21"/>
        <v>0</v>
      </c>
      <c r="Q161" s="211">
        <v>0</v>
      </c>
      <c r="R161" s="211">
        <f t="shared" si="22"/>
        <v>0</v>
      </c>
      <c r="S161" s="211">
        <v>0</v>
      </c>
      <c r="T161" s="212">
        <f t="shared" si="23"/>
        <v>0</v>
      </c>
      <c r="AR161" s="25" t="s">
        <v>93</v>
      </c>
      <c r="AT161" s="25" t="s">
        <v>212</v>
      </c>
      <c r="AU161" s="25" t="s">
        <v>87</v>
      </c>
      <c r="AY161" s="25" t="s">
        <v>210</v>
      </c>
      <c r="BE161" s="213">
        <f t="shared" si="24"/>
        <v>2985.3</v>
      </c>
      <c r="BF161" s="213">
        <f t="shared" si="25"/>
        <v>0</v>
      </c>
      <c r="BG161" s="213">
        <f t="shared" si="26"/>
        <v>0</v>
      </c>
      <c r="BH161" s="213">
        <f t="shared" si="27"/>
        <v>0</v>
      </c>
      <c r="BI161" s="213">
        <f t="shared" si="28"/>
        <v>0</v>
      </c>
      <c r="BJ161" s="25" t="s">
        <v>83</v>
      </c>
      <c r="BK161" s="213">
        <f t="shared" si="29"/>
        <v>2985.3</v>
      </c>
      <c r="BL161" s="25" t="s">
        <v>93</v>
      </c>
      <c r="BM161" s="25" t="s">
        <v>4286</v>
      </c>
    </row>
    <row r="162" spans="2:65" s="1" customFormat="1" ht="16.5" customHeight="1">
      <c r="B162" s="42"/>
      <c r="C162" s="202" t="s">
        <v>607</v>
      </c>
      <c r="D162" s="202" t="s">
        <v>212</v>
      </c>
      <c r="E162" s="203" t="s">
        <v>2839</v>
      </c>
      <c r="F162" s="204" t="s">
        <v>2840</v>
      </c>
      <c r="G162" s="205" t="s">
        <v>862</v>
      </c>
      <c r="H162" s="206">
        <v>3</v>
      </c>
      <c r="I162" s="207">
        <v>288.89999999999998</v>
      </c>
      <c r="J162" s="208">
        <f t="shared" si="20"/>
        <v>866.7</v>
      </c>
      <c r="K162" s="204" t="s">
        <v>24</v>
      </c>
      <c r="L162" s="62"/>
      <c r="M162" s="209" t="s">
        <v>24</v>
      </c>
      <c r="N162" s="210" t="s">
        <v>49</v>
      </c>
      <c r="O162" s="43"/>
      <c r="P162" s="211">
        <f t="shared" si="21"/>
        <v>0</v>
      </c>
      <c r="Q162" s="211">
        <v>0</v>
      </c>
      <c r="R162" s="211">
        <f t="shared" si="22"/>
        <v>0</v>
      </c>
      <c r="S162" s="211">
        <v>0</v>
      </c>
      <c r="T162" s="212">
        <f t="shared" si="23"/>
        <v>0</v>
      </c>
      <c r="AR162" s="25" t="s">
        <v>93</v>
      </c>
      <c r="AT162" s="25" t="s">
        <v>212</v>
      </c>
      <c r="AU162" s="25" t="s">
        <v>87</v>
      </c>
      <c r="AY162" s="25" t="s">
        <v>210</v>
      </c>
      <c r="BE162" s="213">
        <f t="shared" si="24"/>
        <v>866.7</v>
      </c>
      <c r="BF162" s="213">
        <f t="shared" si="25"/>
        <v>0</v>
      </c>
      <c r="BG162" s="213">
        <f t="shared" si="26"/>
        <v>0</v>
      </c>
      <c r="BH162" s="213">
        <f t="shared" si="27"/>
        <v>0</v>
      </c>
      <c r="BI162" s="213">
        <f t="shared" si="28"/>
        <v>0</v>
      </c>
      <c r="BJ162" s="25" t="s">
        <v>83</v>
      </c>
      <c r="BK162" s="213">
        <f t="shared" si="29"/>
        <v>866.7</v>
      </c>
      <c r="BL162" s="25" t="s">
        <v>93</v>
      </c>
      <c r="BM162" s="25" t="s">
        <v>4287</v>
      </c>
    </row>
    <row r="163" spans="2:65" s="1" customFormat="1" ht="16.5" customHeight="1">
      <c r="B163" s="42"/>
      <c r="C163" s="202" t="s">
        <v>612</v>
      </c>
      <c r="D163" s="202" t="s">
        <v>212</v>
      </c>
      <c r="E163" s="203" t="s">
        <v>2839</v>
      </c>
      <c r="F163" s="204" t="s">
        <v>2840</v>
      </c>
      <c r="G163" s="205" t="s">
        <v>862</v>
      </c>
      <c r="H163" s="206">
        <v>3</v>
      </c>
      <c r="I163" s="207">
        <v>288.89999999999998</v>
      </c>
      <c r="J163" s="208">
        <f t="shared" si="20"/>
        <v>866.7</v>
      </c>
      <c r="K163" s="204" t="s">
        <v>24</v>
      </c>
      <c r="L163" s="62"/>
      <c r="M163" s="209" t="s">
        <v>24</v>
      </c>
      <c r="N163" s="210" t="s">
        <v>49</v>
      </c>
      <c r="O163" s="43"/>
      <c r="P163" s="211">
        <f t="shared" si="21"/>
        <v>0</v>
      </c>
      <c r="Q163" s="211">
        <v>0</v>
      </c>
      <c r="R163" s="211">
        <f t="shared" si="22"/>
        <v>0</v>
      </c>
      <c r="S163" s="211">
        <v>0</v>
      </c>
      <c r="T163" s="212">
        <f t="shared" si="23"/>
        <v>0</v>
      </c>
      <c r="AR163" s="25" t="s">
        <v>93</v>
      </c>
      <c r="AT163" s="25" t="s">
        <v>212</v>
      </c>
      <c r="AU163" s="25" t="s">
        <v>87</v>
      </c>
      <c r="AY163" s="25" t="s">
        <v>210</v>
      </c>
      <c r="BE163" s="213">
        <f t="shared" si="24"/>
        <v>866.7</v>
      </c>
      <c r="BF163" s="213">
        <f t="shared" si="25"/>
        <v>0</v>
      </c>
      <c r="BG163" s="213">
        <f t="shared" si="26"/>
        <v>0</v>
      </c>
      <c r="BH163" s="213">
        <f t="shared" si="27"/>
        <v>0</v>
      </c>
      <c r="BI163" s="213">
        <f t="shared" si="28"/>
        <v>0</v>
      </c>
      <c r="BJ163" s="25" t="s">
        <v>83</v>
      </c>
      <c r="BK163" s="213">
        <f t="shared" si="29"/>
        <v>866.7</v>
      </c>
      <c r="BL163" s="25" t="s">
        <v>93</v>
      </c>
      <c r="BM163" s="25" t="s">
        <v>4288</v>
      </c>
    </row>
    <row r="164" spans="2:65" s="1" customFormat="1" ht="16.5" customHeight="1">
      <c r="B164" s="42"/>
      <c r="C164" s="202" t="s">
        <v>617</v>
      </c>
      <c r="D164" s="202" t="s">
        <v>212</v>
      </c>
      <c r="E164" s="203" t="s">
        <v>2843</v>
      </c>
      <c r="F164" s="204" t="s">
        <v>2844</v>
      </c>
      <c r="G164" s="205" t="s">
        <v>862</v>
      </c>
      <c r="H164" s="206">
        <v>4</v>
      </c>
      <c r="I164" s="207">
        <v>164.8</v>
      </c>
      <c r="J164" s="208">
        <f t="shared" si="20"/>
        <v>659.2</v>
      </c>
      <c r="K164" s="204" t="s">
        <v>24</v>
      </c>
      <c r="L164" s="62"/>
      <c r="M164" s="209" t="s">
        <v>24</v>
      </c>
      <c r="N164" s="210" t="s">
        <v>49</v>
      </c>
      <c r="O164" s="43"/>
      <c r="P164" s="211">
        <f t="shared" si="21"/>
        <v>0</v>
      </c>
      <c r="Q164" s="211">
        <v>0</v>
      </c>
      <c r="R164" s="211">
        <f t="shared" si="22"/>
        <v>0</v>
      </c>
      <c r="S164" s="211">
        <v>0</v>
      </c>
      <c r="T164" s="212">
        <f t="shared" si="23"/>
        <v>0</v>
      </c>
      <c r="AR164" s="25" t="s">
        <v>93</v>
      </c>
      <c r="AT164" s="25" t="s">
        <v>212</v>
      </c>
      <c r="AU164" s="25" t="s">
        <v>87</v>
      </c>
      <c r="AY164" s="25" t="s">
        <v>210</v>
      </c>
      <c r="BE164" s="213">
        <f t="shared" si="24"/>
        <v>659.2</v>
      </c>
      <c r="BF164" s="213">
        <f t="shared" si="25"/>
        <v>0</v>
      </c>
      <c r="BG164" s="213">
        <f t="shared" si="26"/>
        <v>0</v>
      </c>
      <c r="BH164" s="213">
        <f t="shared" si="27"/>
        <v>0</v>
      </c>
      <c r="BI164" s="213">
        <f t="shared" si="28"/>
        <v>0</v>
      </c>
      <c r="BJ164" s="25" t="s">
        <v>83</v>
      </c>
      <c r="BK164" s="213">
        <f t="shared" si="29"/>
        <v>659.2</v>
      </c>
      <c r="BL164" s="25" t="s">
        <v>93</v>
      </c>
      <c r="BM164" s="25" t="s">
        <v>4289</v>
      </c>
    </row>
    <row r="165" spans="2:65" s="1" customFormat="1" ht="16.5" customHeight="1">
      <c r="B165" s="42"/>
      <c r="C165" s="202" t="s">
        <v>622</v>
      </c>
      <c r="D165" s="202" t="s">
        <v>212</v>
      </c>
      <c r="E165" s="203" t="s">
        <v>2846</v>
      </c>
      <c r="F165" s="204" t="s">
        <v>2847</v>
      </c>
      <c r="G165" s="205" t="s">
        <v>862</v>
      </c>
      <c r="H165" s="206">
        <v>12</v>
      </c>
      <c r="I165" s="207">
        <v>94.2</v>
      </c>
      <c r="J165" s="208">
        <f t="shared" si="20"/>
        <v>1130.4000000000001</v>
      </c>
      <c r="K165" s="204" t="s">
        <v>24</v>
      </c>
      <c r="L165" s="62"/>
      <c r="M165" s="209" t="s">
        <v>24</v>
      </c>
      <c r="N165" s="210" t="s">
        <v>49</v>
      </c>
      <c r="O165" s="43"/>
      <c r="P165" s="211">
        <f t="shared" si="21"/>
        <v>0</v>
      </c>
      <c r="Q165" s="211">
        <v>0</v>
      </c>
      <c r="R165" s="211">
        <f t="shared" si="22"/>
        <v>0</v>
      </c>
      <c r="S165" s="211">
        <v>0</v>
      </c>
      <c r="T165" s="212">
        <f t="shared" si="23"/>
        <v>0</v>
      </c>
      <c r="AR165" s="25" t="s">
        <v>93</v>
      </c>
      <c r="AT165" s="25" t="s">
        <v>212</v>
      </c>
      <c r="AU165" s="25" t="s">
        <v>87</v>
      </c>
      <c r="AY165" s="25" t="s">
        <v>210</v>
      </c>
      <c r="BE165" s="213">
        <f t="shared" si="24"/>
        <v>1130.4000000000001</v>
      </c>
      <c r="BF165" s="213">
        <f t="shared" si="25"/>
        <v>0</v>
      </c>
      <c r="BG165" s="213">
        <f t="shared" si="26"/>
        <v>0</v>
      </c>
      <c r="BH165" s="213">
        <f t="shared" si="27"/>
        <v>0</v>
      </c>
      <c r="BI165" s="213">
        <f t="shared" si="28"/>
        <v>0</v>
      </c>
      <c r="BJ165" s="25" t="s">
        <v>83</v>
      </c>
      <c r="BK165" s="213">
        <f t="shared" si="29"/>
        <v>1130.4000000000001</v>
      </c>
      <c r="BL165" s="25" t="s">
        <v>93</v>
      </c>
      <c r="BM165" s="25" t="s">
        <v>4290</v>
      </c>
    </row>
    <row r="166" spans="2:65" s="1" customFormat="1" ht="16.5" customHeight="1">
      <c r="B166" s="42"/>
      <c r="C166" s="202" t="s">
        <v>628</v>
      </c>
      <c r="D166" s="202" t="s">
        <v>212</v>
      </c>
      <c r="E166" s="203" t="s">
        <v>2849</v>
      </c>
      <c r="F166" s="204" t="s">
        <v>2850</v>
      </c>
      <c r="G166" s="205" t="s">
        <v>295</v>
      </c>
      <c r="H166" s="206">
        <v>165</v>
      </c>
      <c r="I166" s="207">
        <v>22.5</v>
      </c>
      <c r="J166" s="208">
        <f t="shared" si="20"/>
        <v>3712.5</v>
      </c>
      <c r="K166" s="204" t="s">
        <v>24</v>
      </c>
      <c r="L166" s="62"/>
      <c r="M166" s="209" t="s">
        <v>24</v>
      </c>
      <c r="N166" s="210" t="s">
        <v>49</v>
      </c>
      <c r="O166" s="43"/>
      <c r="P166" s="211">
        <f t="shared" si="21"/>
        <v>0</v>
      </c>
      <c r="Q166" s="211">
        <v>0</v>
      </c>
      <c r="R166" s="211">
        <f t="shared" si="22"/>
        <v>0</v>
      </c>
      <c r="S166" s="211">
        <v>0</v>
      </c>
      <c r="T166" s="212">
        <f t="shared" si="23"/>
        <v>0</v>
      </c>
      <c r="AR166" s="25" t="s">
        <v>93</v>
      </c>
      <c r="AT166" s="25" t="s">
        <v>212</v>
      </c>
      <c r="AU166" s="25" t="s">
        <v>87</v>
      </c>
      <c r="AY166" s="25" t="s">
        <v>210</v>
      </c>
      <c r="BE166" s="213">
        <f t="shared" si="24"/>
        <v>3712.5</v>
      </c>
      <c r="BF166" s="213">
        <f t="shared" si="25"/>
        <v>0</v>
      </c>
      <c r="BG166" s="213">
        <f t="shared" si="26"/>
        <v>0</v>
      </c>
      <c r="BH166" s="213">
        <f t="shared" si="27"/>
        <v>0</v>
      </c>
      <c r="BI166" s="213">
        <f t="shared" si="28"/>
        <v>0</v>
      </c>
      <c r="BJ166" s="25" t="s">
        <v>83</v>
      </c>
      <c r="BK166" s="213">
        <f t="shared" si="29"/>
        <v>3712.5</v>
      </c>
      <c r="BL166" s="25" t="s">
        <v>93</v>
      </c>
      <c r="BM166" s="25" t="s">
        <v>4291</v>
      </c>
    </row>
    <row r="167" spans="2:65" s="1" customFormat="1" ht="16.5" customHeight="1">
      <c r="B167" s="42"/>
      <c r="C167" s="202" t="s">
        <v>633</v>
      </c>
      <c r="D167" s="202" t="s">
        <v>212</v>
      </c>
      <c r="E167" s="203" t="s">
        <v>2849</v>
      </c>
      <c r="F167" s="204" t="s">
        <v>2850</v>
      </c>
      <c r="G167" s="205" t="s">
        <v>295</v>
      </c>
      <c r="H167" s="206">
        <v>195</v>
      </c>
      <c r="I167" s="207">
        <v>22.5</v>
      </c>
      <c r="J167" s="208">
        <f t="shared" si="20"/>
        <v>4387.5</v>
      </c>
      <c r="K167" s="204" t="s">
        <v>24</v>
      </c>
      <c r="L167" s="62"/>
      <c r="M167" s="209" t="s">
        <v>24</v>
      </c>
      <c r="N167" s="210" t="s">
        <v>49</v>
      </c>
      <c r="O167" s="43"/>
      <c r="P167" s="211">
        <f t="shared" si="21"/>
        <v>0</v>
      </c>
      <c r="Q167" s="211">
        <v>0</v>
      </c>
      <c r="R167" s="211">
        <f t="shared" si="22"/>
        <v>0</v>
      </c>
      <c r="S167" s="211">
        <v>0</v>
      </c>
      <c r="T167" s="212">
        <f t="shared" si="23"/>
        <v>0</v>
      </c>
      <c r="AR167" s="25" t="s">
        <v>93</v>
      </c>
      <c r="AT167" s="25" t="s">
        <v>212</v>
      </c>
      <c r="AU167" s="25" t="s">
        <v>87</v>
      </c>
      <c r="AY167" s="25" t="s">
        <v>210</v>
      </c>
      <c r="BE167" s="213">
        <f t="shared" si="24"/>
        <v>4387.5</v>
      </c>
      <c r="BF167" s="213">
        <f t="shared" si="25"/>
        <v>0</v>
      </c>
      <c r="BG167" s="213">
        <f t="shared" si="26"/>
        <v>0</v>
      </c>
      <c r="BH167" s="213">
        <f t="shared" si="27"/>
        <v>0</v>
      </c>
      <c r="BI167" s="213">
        <f t="shared" si="28"/>
        <v>0</v>
      </c>
      <c r="BJ167" s="25" t="s">
        <v>83</v>
      </c>
      <c r="BK167" s="213">
        <f t="shared" si="29"/>
        <v>4387.5</v>
      </c>
      <c r="BL167" s="25" t="s">
        <v>93</v>
      </c>
      <c r="BM167" s="25" t="s">
        <v>4292</v>
      </c>
    </row>
    <row r="168" spans="2:65" s="1" customFormat="1" ht="16.5" customHeight="1">
      <c r="B168" s="42"/>
      <c r="C168" s="202" t="s">
        <v>638</v>
      </c>
      <c r="D168" s="202" t="s">
        <v>212</v>
      </c>
      <c r="E168" s="203" t="s">
        <v>2853</v>
      </c>
      <c r="F168" s="204" t="s">
        <v>2854</v>
      </c>
      <c r="G168" s="205" t="s">
        <v>295</v>
      </c>
      <c r="H168" s="206">
        <v>420</v>
      </c>
      <c r="I168" s="207">
        <v>39.5</v>
      </c>
      <c r="J168" s="208">
        <f t="shared" si="20"/>
        <v>16590</v>
      </c>
      <c r="K168" s="204" t="s">
        <v>24</v>
      </c>
      <c r="L168" s="62"/>
      <c r="M168" s="209" t="s">
        <v>24</v>
      </c>
      <c r="N168" s="210" t="s">
        <v>49</v>
      </c>
      <c r="O168" s="43"/>
      <c r="P168" s="211">
        <f t="shared" si="21"/>
        <v>0</v>
      </c>
      <c r="Q168" s="211">
        <v>0</v>
      </c>
      <c r="R168" s="211">
        <f t="shared" si="22"/>
        <v>0</v>
      </c>
      <c r="S168" s="211">
        <v>0</v>
      </c>
      <c r="T168" s="212">
        <f t="shared" si="23"/>
        <v>0</v>
      </c>
      <c r="AR168" s="25" t="s">
        <v>93</v>
      </c>
      <c r="AT168" s="25" t="s">
        <v>212</v>
      </c>
      <c r="AU168" s="25" t="s">
        <v>87</v>
      </c>
      <c r="AY168" s="25" t="s">
        <v>210</v>
      </c>
      <c r="BE168" s="213">
        <f t="shared" si="24"/>
        <v>16590</v>
      </c>
      <c r="BF168" s="213">
        <f t="shared" si="25"/>
        <v>0</v>
      </c>
      <c r="BG168" s="213">
        <f t="shared" si="26"/>
        <v>0</v>
      </c>
      <c r="BH168" s="213">
        <f t="shared" si="27"/>
        <v>0</v>
      </c>
      <c r="BI168" s="213">
        <f t="shared" si="28"/>
        <v>0</v>
      </c>
      <c r="BJ168" s="25" t="s">
        <v>83</v>
      </c>
      <c r="BK168" s="213">
        <f t="shared" si="29"/>
        <v>16590</v>
      </c>
      <c r="BL168" s="25" t="s">
        <v>93</v>
      </c>
      <c r="BM168" s="25" t="s">
        <v>4293</v>
      </c>
    </row>
    <row r="169" spans="2:65" s="1" customFormat="1" ht="16.5" customHeight="1">
      <c r="B169" s="42"/>
      <c r="C169" s="202" t="s">
        <v>643</v>
      </c>
      <c r="D169" s="202" t="s">
        <v>212</v>
      </c>
      <c r="E169" s="203" t="s">
        <v>2853</v>
      </c>
      <c r="F169" s="204" t="s">
        <v>2854</v>
      </c>
      <c r="G169" s="205" t="s">
        <v>295</v>
      </c>
      <c r="H169" s="206">
        <v>490</v>
      </c>
      <c r="I169" s="207">
        <v>39.5</v>
      </c>
      <c r="J169" s="208">
        <f t="shared" si="20"/>
        <v>19355</v>
      </c>
      <c r="K169" s="204" t="s">
        <v>24</v>
      </c>
      <c r="L169" s="62"/>
      <c r="M169" s="209" t="s">
        <v>24</v>
      </c>
      <c r="N169" s="210" t="s">
        <v>49</v>
      </c>
      <c r="O169" s="43"/>
      <c r="P169" s="211">
        <f t="shared" si="21"/>
        <v>0</v>
      </c>
      <c r="Q169" s="211">
        <v>0</v>
      </c>
      <c r="R169" s="211">
        <f t="shared" si="22"/>
        <v>0</v>
      </c>
      <c r="S169" s="211">
        <v>0</v>
      </c>
      <c r="T169" s="212">
        <f t="shared" si="23"/>
        <v>0</v>
      </c>
      <c r="AR169" s="25" t="s">
        <v>93</v>
      </c>
      <c r="AT169" s="25" t="s">
        <v>212</v>
      </c>
      <c r="AU169" s="25" t="s">
        <v>87</v>
      </c>
      <c r="AY169" s="25" t="s">
        <v>210</v>
      </c>
      <c r="BE169" s="213">
        <f t="shared" si="24"/>
        <v>19355</v>
      </c>
      <c r="BF169" s="213">
        <f t="shared" si="25"/>
        <v>0</v>
      </c>
      <c r="BG169" s="213">
        <f t="shared" si="26"/>
        <v>0</v>
      </c>
      <c r="BH169" s="213">
        <f t="shared" si="27"/>
        <v>0</v>
      </c>
      <c r="BI169" s="213">
        <f t="shared" si="28"/>
        <v>0</v>
      </c>
      <c r="BJ169" s="25" t="s">
        <v>83</v>
      </c>
      <c r="BK169" s="213">
        <f t="shared" si="29"/>
        <v>19355</v>
      </c>
      <c r="BL169" s="25" t="s">
        <v>93</v>
      </c>
      <c r="BM169" s="25" t="s">
        <v>4294</v>
      </c>
    </row>
    <row r="170" spans="2:65" s="1" customFormat="1" ht="16.5" customHeight="1">
      <c r="B170" s="42"/>
      <c r="C170" s="202" t="s">
        <v>651</v>
      </c>
      <c r="D170" s="202" t="s">
        <v>212</v>
      </c>
      <c r="E170" s="203" t="s">
        <v>2857</v>
      </c>
      <c r="F170" s="204" t="s">
        <v>2858</v>
      </c>
      <c r="G170" s="205" t="s">
        <v>295</v>
      </c>
      <c r="H170" s="206">
        <v>180</v>
      </c>
      <c r="I170" s="207">
        <v>42.2</v>
      </c>
      <c r="J170" s="208">
        <f t="shared" si="20"/>
        <v>7596</v>
      </c>
      <c r="K170" s="204" t="s">
        <v>24</v>
      </c>
      <c r="L170" s="62"/>
      <c r="M170" s="209" t="s">
        <v>24</v>
      </c>
      <c r="N170" s="210" t="s">
        <v>49</v>
      </c>
      <c r="O170" s="43"/>
      <c r="P170" s="211">
        <f t="shared" si="21"/>
        <v>0</v>
      </c>
      <c r="Q170" s="211">
        <v>0</v>
      </c>
      <c r="R170" s="211">
        <f t="shared" si="22"/>
        <v>0</v>
      </c>
      <c r="S170" s="211">
        <v>0</v>
      </c>
      <c r="T170" s="212">
        <f t="shared" si="23"/>
        <v>0</v>
      </c>
      <c r="AR170" s="25" t="s">
        <v>93</v>
      </c>
      <c r="AT170" s="25" t="s">
        <v>212</v>
      </c>
      <c r="AU170" s="25" t="s">
        <v>87</v>
      </c>
      <c r="AY170" s="25" t="s">
        <v>210</v>
      </c>
      <c r="BE170" s="213">
        <f t="shared" si="24"/>
        <v>7596</v>
      </c>
      <c r="BF170" s="213">
        <f t="shared" si="25"/>
        <v>0</v>
      </c>
      <c r="BG170" s="213">
        <f t="shared" si="26"/>
        <v>0</v>
      </c>
      <c r="BH170" s="213">
        <f t="shared" si="27"/>
        <v>0</v>
      </c>
      <c r="BI170" s="213">
        <f t="shared" si="28"/>
        <v>0</v>
      </c>
      <c r="BJ170" s="25" t="s">
        <v>83</v>
      </c>
      <c r="BK170" s="213">
        <f t="shared" si="29"/>
        <v>7596</v>
      </c>
      <c r="BL170" s="25" t="s">
        <v>93</v>
      </c>
      <c r="BM170" s="25" t="s">
        <v>4295</v>
      </c>
    </row>
    <row r="171" spans="2:65" s="1" customFormat="1" ht="16.5" customHeight="1">
      <c r="B171" s="42"/>
      <c r="C171" s="202" t="s">
        <v>655</v>
      </c>
      <c r="D171" s="202" t="s">
        <v>212</v>
      </c>
      <c r="E171" s="203" t="s">
        <v>2860</v>
      </c>
      <c r="F171" s="204" t="s">
        <v>2861</v>
      </c>
      <c r="G171" s="205" t="s">
        <v>862</v>
      </c>
      <c r="H171" s="206">
        <v>1</v>
      </c>
      <c r="I171" s="207">
        <v>16050</v>
      </c>
      <c r="J171" s="208">
        <f t="shared" si="20"/>
        <v>16050</v>
      </c>
      <c r="K171" s="204" t="s">
        <v>24</v>
      </c>
      <c r="L171" s="62"/>
      <c r="M171" s="209" t="s">
        <v>24</v>
      </c>
      <c r="N171" s="210" t="s">
        <v>49</v>
      </c>
      <c r="O171" s="43"/>
      <c r="P171" s="211">
        <f t="shared" si="21"/>
        <v>0</v>
      </c>
      <c r="Q171" s="211">
        <v>0</v>
      </c>
      <c r="R171" s="211">
        <f t="shared" si="22"/>
        <v>0</v>
      </c>
      <c r="S171" s="211">
        <v>0</v>
      </c>
      <c r="T171" s="212">
        <f t="shared" si="23"/>
        <v>0</v>
      </c>
      <c r="AR171" s="25" t="s">
        <v>93</v>
      </c>
      <c r="AT171" s="25" t="s">
        <v>212</v>
      </c>
      <c r="AU171" s="25" t="s">
        <v>87</v>
      </c>
      <c r="AY171" s="25" t="s">
        <v>210</v>
      </c>
      <c r="BE171" s="213">
        <f t="shared" si="24"/>
        <v>16050</v>
      </c>
      <c r="BF171" s="213">
        <f t="shared" si="25"/>
        <v>0</v>
      </c>
      <c r="BG171" s="213">
        <f t="shared" si="26"/>
        <v>0</v>
      </c>
      <c r="BH171" s="213">
        <f t="shared" si="27"/>
        <v>0</v>
      </c>
      <c r="BI171" s="213">
        <f t="shared" si="28"/>
        <v>0</v>
      </c>
      <c r="BJ171" s="25" t="s">
        <v>83</v>
      </c>
      <c r="BK171" s="213">
        <f t="shared" si="29"/>
        <v>16050</v>
      </c>
      <c r="BL171" s="25" t="s">
        <v>93</v>
      </c>
      <c r="BM171" s="25" t="s">
        <v>4296</v>
      </c>
    </row>
    <row r="172" spans="2:65" s="11" customFormat="1" ht="29.85" customHeight="1">
      <c r="B172" s="186"/>
      <c r="C172" s="187"/>
      <c r="D172" s="188" t="s">
        <v>77</v>
      </c>
      <c r="E172" s="200" t="s">
        <v>93</v>
      </c>
      <c r="F172" s="200" t="s">
        <v>4195</v>
      </c>
      <c r="G172" s="187"/>
      <c r="H172" s="187"/>
      <c r="I172" s="190"/>
      <c r="J172" s="201">
        <f>BK172</f>
        <v>23430.3</v>
      </c>
      <c r="K172" s="187"/>
      <c r="L172" s="192"/>
      <c r="M172" s="193"/>
      <c r="N172" s="194"/>
      <c r="O172" s="194"/>
      <c r="P172" s="195">
        <f>SUM(P173:P184)</f>
        <v>0</v>
      </c>
      <c r="Q172" s="194"/>
      <c r="R172" s="195">
        <f>SUM(R173:R184)</f>
        <v>0</v>
      </c>
      <c r="S172" s="194"/>
      <c r="T172" s="196">
        <f>SUM(T173:T184)</f>
        <v>0</v>
      </c>
      <c r="AR172" s="197" t="s">
        <v>83</v>
      </c>
      <c r="AT172" s="198" t="s">
        <v>77</v>
      </c>
      <c r="AU172" s="198" t="s">
        <v>83</v>
      </c>
      <c r="AY172" s="197" t="s">
        <v>210</v>
      </c>
      <c r="BK172" s="199">
        <f>SUM(BK173:BK184)</f>
        <v>23430.3</v>
      </c>
    </row>
    <row r="173" spans="2:65" s="1" customFormat="1" ht="16.5" customHeight="1">
      <c r="B173" s="42"/>
      <c r="C173" s="202" t="s">
        <v>659</v>
      </c>
      <c r="D173" s="202" t="s">
        <v>212</v>
      </c>
      <c r="E173" s="203" t="s">
        <v>2863</v>
      </c>
      <c r="F173" s="204" t="s">
        <v>2864</v>
      </c>
      <c r="G173" s="205" t="s">
        <v>862</v>
      </c>
      <c r="H173" s="206">
        <v>24</v>
      </c>
      <c r="I173" s="207">
        <v>37.5</v>
      </c>
      <c r="J173" s="208">
        <f t="shared" ref="J173:J184" si="30">ROUND(I173*H173,2)</f>
        <v>900</v>
      </c>
      <c r="K173" s="204" t="s">
        <v>24</v>
      </c>
      <c r="L173" s="62"/>
      <c r="M173" s="209" t="s">
        <v>24</v>
      </c>
      <c r="N173" s="210" t="s">
        <v>49</v>
      </c>
      <c r="O173" s="43"/>
      <c r="P173" s="211">
        <f t="shared" ref="P173:P184" si="31">O173*H173</f>
        <v>0</v>
      </c>
      <c r="Q173" s="211">
        <v>0</v>
      </c>
      <c r="R173" s="211">
        <f t="shared" ref="R173:R184" si="32">Q173*H173</f>
        <v>0</v>
      </c>
      <c r="S173" s="211">
        <v>0</v>
      </c>
      <c r="T173" s="212">
        <f t="shared" ref="T173:T184" si="33">S173*H173</f>
        <v>0</v>
      </c>
      <c r="AR173" s="25" t="s">
        <v>93</v>
      </c>
      <c r="AT173" s="25" t="s">
        <v>212</v>
      </c>
      <c r="AU173" s="25" t="s">
        <v>87</v>
      </c>
      <c r="AY173" s="25" t="s">
        <v>210</v>
      </c>
      <c r="BE173" s="213">
        <f t="shared" ref="BE173:BE184" si="34">IF(N173="základní",J173,0)</f>
        <v>900</v>
      </c>
      <c r="BF173" s="213">
        <f t="shared" ref="BF173:BF184" si="35">IF(N173="snížená",J173,0)</f>
        <v>0</v>
      </c>
      <c r="BG173" s="213">
        <f t="shared" ref="BG173:BG184" si="36">IF(N173="zákl. přenesená",J173,0)</f>
        <v>0</v>
      </c>
      <c r="BH173" s="213">
        <f t="shared" ref="BH173:BH184" si="37">IF(N173="sníž. přenesená",J173,0)</f>
        <v>0</v>
      </c>
      <c r="BI173" s="213">
        <f t="shared" ref="BI173:BI184" si="38">IF(N173="nulová",J173,0)</f>
        <v>0</v>
      </c>
      <c r="BJ173" s="25" t="s">
        <v>83</v>
      </c>
      <c r="BK173" s="213">
        <f t="shared" ref="BK173:BK184" si="39">ROUND(I173*H173,2)</f>
        <v>900</v>
      </c>
      <c r="BL173" s="25" t="s">
        <v>93</v>
      </c>
      <c r="BM173" s="25" t="s">
        <v>4297</v>
      </c>
    </row>
    <row r="174" spans="2:65" s="1" customFormat="1" ht="16.5" customHeight="1">
      <c r="B174" s="42"/>
      <c r="C174" s="202" t="s">
        <v>663</v>
      </c>
      <c r="D174" s="202" t="s">
        <v>212</v>
      </c>
      <c r="E174" s="203" t="s">
        <v>2863</v>
      </c>
      <c r="F174" s="204" t="s">
        <v>2864</v>
      </c>
      <c r="G174" s="205" t="s">
        <v>862</v>
      </c>
      <c r="H174" s="206">
        <v>4</v>
      </c>
      <c r="I174" s="207">
        <v>37.5</v>
      </c>
      <c r="J174" s="208">
        <f t="shared" si="30"/>
        <v>150</v>
      </c>
      <c r="K174" s="204" t="s">
        <v>24</v>
      </c>
      <c r="L174" s="62"/>
      <c r="M174" s="209" t="s">
        <v>24</v>
      </c>
      <c r="N174" s="210" t="s">
        <v>49</v>
      </c>
      <c r="O174" s="43"/>
      <c r="P174" s="211">
        <f t="shared" si="31"/>
        <v>0</v>
      </c>
      <c r="Q174" s="211">
        <v>0</v>
      </c>
      <c r="R174" s="211">
        <f t="shared" si="32"/>
        <v>0</v>
      </c>
      <c r="S174" s="211">
        <v>0</v>
      </c>
      <c r="T174" s="212">
        <f t="shared" si="33"/>
        <v>0</v>
      </c>
      <c r="AR174" s="25" t="s">
        <v>93</v>
      </c>
      <c r="AT174" s="25" t="s">
        <v>212</v>
      </c>
      <c r="AU174" s="25" t="s">
        <v>87</v>
      </c>
      <c r="AY174" s="25" t="s">
        <v>210</v>
      </c>
      <c r="BE174" s="213">
        <f t="shared" si="34"/>
        <v>150</v>
      </c>
      <c r="BF174" s="213">
        <f t="shared" si="35"/>
        <v>0</v>
      </c>
      <c r="BG174" s="213">
        <f t="shared" si="36"/>
        <v>0</v>
      </c>
      <c r="BH174" s="213">
        <f t="shared" si="37"/>
        <v>0</v>
      </c>
      <c r="BI174" s="213">
        <f t="shared" si="38"/>
        <v>0</v>
      </c>
      <c r="BJ174" s="25" t="s">
        <v>83</v>
      </c>
      <c r="BK174" s="213">
        <f t="shared" si="39"/>
        <v>150</v>
      </c>
      <c r="BL174" s="25" t="s">
        <v>93</v>
      </c>
      <c r="BM174" s="25" t="s">
        <v>4298</v>
      </c>
    </row>
    <row r="175" spans="2:65" s="1" customFormat="1" ht="16.5" customHeight="1">
      <c r="B175" s="42"/>
      <c r="C175" s="202" t="s">
        <v>667</v>
      </c>
      <c r="D175" s="202" t="s">
        <v>212</v>
      </c>
      <c r="E175" s="203" t="s">
        <v>2863</v>
      </c>
      <c r="F175" s="204" t="s">
        <v>2864</v>
      </c>
      <c r="G175" s="205" t="s">
        <v>862</v>
      </c>
      <c r="H175" s="206">
        <v>2</v>
      </c>
      <c r="I175" s="207">
        <v>37.5</v>
      </c>
      <c r="J175" s="208">
        <f t="shared" si="30"/>
        <v>75</v>
      </c>
      <c r="K175" s="204" t="s">
        <v>24</v>
      </c>
      <c r="L175" s="62"/>
      <c r="M175" s="209" t="s">
        <v>24</v>
      </c>
      <c r="N175" s="210" t="s">
        <v>49</v>
      </c>
      <c r="O175" s="43"/>
      <c r="P175" s="211">
        <f t="shared" si="31"/>
        <v>0</v>
      </c>
      <c r="Q175" s="211">
        <v>0</v>
      </c>
      <c r="R175" s="211">
        <f t="shared" si="32"/>
        <v>0</v>
      </c>
      <c r="S175" s="211">
        <v>0</v>
      </c>
      <c r="T175" s="212">
        <f t="shared" si="33"/>
        <v>0</v>
      </c>
      <c r="AR175" s="25" t="s">
        <v>93</v>
      </c>
      <c r="AT175" s="25" t="s">
        <v>212</v>
      </c>
      <c r="AU175" s="25" t="s">
        <v>87</v>
      </c>
      <c r="AY175" s="25" t="s">
        <v>210</v>
      </c>
      <c r="BE175" s="213">
        <f t="shared" si="34"/>
        <v>75</v>
      </c>
      <c r="BF175" s="213">
        <f t="shared" si="35"/>
        <v>0</v>
      </c>
      <c r="BG175" s="213">
        <f t="shared" si="36"/>
        <v>0</v>
      </c>
      <c r="BH175" s="213">
        <f t="shared" si="37"/>
        <v>0</v>
      </c>
      <c r="BI175" s="213">
        <f t="shared" si="38"/>
        <v>0</v>
      </c>
      <c r="BJ175" s="25" t="s">
        <v>83</v>
      </c>
      <c r="BK175" s="213">
        <f t="shared" si="39"/>
        <v>75</v>
      </c>
      <c r="BL175" s="25" t="s">
        <v>93</v>
      </c>
      <c r="BM175" s="25" t="s">
        <v>4299</v>
      </c>
    </row>
    <row r="176" spans="2:65" s="1" customFormat="1" ht="16.5" customHeight="1">
      <c r="B176" s="42"/>
      <c r="C176" s="202" t="s">
        <v>671</v>
      </c>
      <c r="D176" s="202" t="s">
        <v>212</v>
      </c>
      <c r="E176" s="203" t="s">
        <v>2863</v>
      </c>
      <c r="F176" s="204" t="s">
        <v>2864</v>
      </c>
      <c r="G176" s="205" t="s">
        <v>862</v>
      </c>
      <c r="H176" s="206">
        <v>9</v>
      </c>
      <c r="I176" s="207">
        <v>37.5</v>
      </c>
      <c r="J176" s="208">
        <f t="shared" si="30"/>
        <v>337.5</v>
      </c>
      <c r="K176" s="204" t="s">
        <v>24</v>
      </c>
      <c r="L176" s="62"/>
      <c r="M176" s="209" t="s">
        <v>24</v>
      </c>
      <c r="N176" s="210" t="s">
        <v>49</v>
      </c>
      <c r="O176" s="43"/>
      <c r="P176" s="211">
        <f t="shared" si="31"/>
        <v>0</v>
      </c>
      <c r="Q176" s="211">
        <v>0</v>
      </c>
      <c r="R176" s="211">
        <f t="shared" si="32"/>
        <v>0</v>
      </c>
      <c r="S176" s="211">
        <v>0</v>
      </c>
      <c r="T176" s="212">
        <f t="shared" si="33"/>
        <v>0</v>
      </c>
      <c r="AR176" s="25" t="s">
        <v>93</v>
      </c>
      <c r="AT176" s="25" t="s">
        <v>212</v>
      </c>
      <c r="AU176" s="25" t="s">
        <v>87</v>
      </c>
      <c r="AY176" s="25" t="s">
        <v>210</v>
      </c>
      <c r="BE176" s="213">
        <f t="shared" si="34"/>
        <v>337.5</v>
      </c>
      <c r="BF176" s="213">
        <f t="shared" si="35"/>
        <v>0</v>
      </c>
      <c r="BG176" s="213">
        <f t="shared" si="36"/>
        <v>0</v>
      </c>
      <c r="BH176" s="213">
        <f t="shared" si="37"/>
        <v>0</v>
      </c>
      <c r="BI176" s="213">
        <f t="shared" si="38"/>
        <v>0</v>
      </c>
      <c r="BJ176" s="25" t="s">
        <v>83</v>
      </c>
      <c r="BK176" s="213">
        <f t="shared" si="39"/>
        <v>337.5</v>
      </c>
      <c r="BL176" s="25" t="s">
        <v>93</v>
      </c>
      <c r="BM176" s="25" t="s">
        <v>4300</v>
      </c>
    </row>
    <row r="177" spans="2:65" s="1" customFormat="1" ht="16.5" customHeight="1">
      <c r="B177" s="42"/>
      <c r="C177" s="202" t="s">
        <v>675</v>
      </c>
      <c r="D177" s="202" t="s">
        <v>212</v>
      </c>
      <c r="E177" s="203" t="s">
        <v>2863</v>
      </c>
      <c r="F177" s="204" t="s">
        <v>2864</v>
      </c>
      <c r="G177" s="205" t="s">
        <v>862</v>
      </c>
      <c r="H177" s="206">
        <v>3</v>
      </c>
      <c r="I177" s="207">
        <v>37.5</v>
      </c>
      <c r="J177" s="208">
        <f t="shared" si="30"/>
        <v>112.5</v>
      </c>
      <c r="K177" s="204" t="s">
        <v>24</v>
      </c>
      <c r="L177" s="62"/>
      <c r="M177" s="209" t="s">
        <v>24</v>
      </c>
      <c r="N177" s="210" t="s">
        <v>49</v>
      </c>
      <c r="O177" s="43"/>
      <c r="P177" s="211">
        <f t="shared" si="31"/>
        <v>0</v>
      </c>
      <c r="Q177" s="211">
        <v>0</v>
      </c>
      <c r="R177" s="211">
        <f t="shared" si="32"/>
        <v>0</v>
      </c>
      <c r="S177" s="211">
        <v>0</v>
      </c>
      <c r="T177" s="212">
        <f t="shared" si="33"/>
        <v>0</v>
      </c>
      <c r="AR177" s="25" t="s">
        <v>93</v>
      </c>
      <c r="AT177" s="25" t="s">
        <v>212</v>
      </c>
      <c r="AU177" s="25" t="s">
        <v>87</v>
      </c>
      <c r="AY177" s="25" t="s">
        <v>210</v>
      </c>
      <c r="BE177" s="213">
        <f t="shared" si="34"/>
        <v>112.5</v>
      </c>
      <c r="BF177" s="213">
        <f t="shared" si="35"/>
        <v>0</v>
      </c>
      <c r="BG177" s="213">
        <f t="shared" si="36"/>
        <v>0</v>
      </c>
      <c r="BH177" s="213">
        <f t="shared" si="37"/>
        <v>0</v>
      </c>
      <c r="BI177" s="213">
        <f t="shared" si="38"/>
        <v>0</v>
      </c>
      <c r="BJ177" s="25" t="s">
        <v>83</v>
      </c>
      <c r="BK177" s="213">
        <f t="shared" si="39"/>
        <v>112.5</v>
      </c>
      <c r="BL177" s="25" t="s">
        <v>93</v>
      </c>
      <c r="BM177" s="25" t="s">
        <v>4301</v>
      </c>
    </row>
    <row r="178" spans="2:65" s="1" customFormat="1" ht="16.5" customHeight="1">
      <c r="B178" s="42"/>
      <c r="C178" s="202" t="s">
        <v>679</v>
      </c>
      <c r="D178" s="202" t="s">
        <v>212</v>
      </c>
      <c r="E178" s="203" t="s">
        <v>2863</v>
      </c>
      <c r="F178" s="204" t="s">
        <v>2864</v>
      </c>
      <c r="G178" s="205" t="s">
        <v>862</v>
      </c>
      <c r="H178" s="206">
        <v>3</v>
      </c>
      <c r="I178" s="207">
        <v>37.5</v>
      </c>
      <c r="J178" s="208">
        <f t="shared" si="30"/>
        <v>112.5</v>
      </c>
      <c r="K178" s="204" t="s">
        <v>24</v>
      </c>
      <c r="L178" s="62"/>
      <c r="M178" s="209" t="s">
        <v>24</v>
      </c>
      <c r="N178" s="210" t="s">
        <v>49</v>
      </c>
      <c r="O178" s="43"/>
      <c r="P178" s="211">
        <f t="shared" si="31"/>
        <v>0</v>
      </c>
      <c r="Q178" s="211">
        <v>0</v>
      </c>
      <c r="R178" s="211">
        <f t="shared" si="32"/>
        <v>0</v>
      </c>
      <c r="S178" s="211">
        <v>0</v>
      </c>
      <c r="T178" s="212">
        <f t="shared" si="33"/>
        <v>0</v>
      </c>
      <c r="AR178" s="25" t="s">
        <v>93</v>
      </c>
      <c r="AT178" s="25" t="s">
        <v>212</v>
      </c>
      <c r="AU178" s="25" t="s">
        <v>87</v>
      </c>
      <c r="AY178" s="25" t="s">
        <v>210</v>
      </c>
      <c r="BE178" s="213">
        <f t="shared" si="34"/>
        <v>112.5</v>
      </c>
      <c r="BF178" s="213">
        <f t="shared" si="35"/>
        <v>0</v>
      </c>
      <c r="BG178" s="213">
        <f t="shared" si="36"/>
        <v>0</v>
      </c>
      <c r="BH178" s="213">
        <f t="shared" si="37"/>
        <v>0</v>
      </c>
      <c r="BI178" s="213">
        <f t="shared" si="38"/>
        <v>0</v>
      </c>
      <c r="BJ178" s="25" t="s">
        <v>83</v>
      </c>
      <c r="BK178" s="213">
        <f t="shared" si="39"/>
        <v>112.5</v>
      </c>
      <c r="BL178" s="25" t="s">
        <v>93</v>
      </c>
      <c r="BM178" s="25" t="s">
        <v>4302</v>
      </c>
    </row>
    <row r="179" spans="2:65" s="1" customFormat="1" ht="16.5" customHeight="1">
      <c r="B179" s="42"/>
      <c r="C179" s="202" t="s">
        <v>683</v>
      </c>
      <c r="D179" s="202" t="s">
        <v>212</v>
      </c>
      <c r="E179" s="203" t="s">
        <v>2863</v>
      </c>
      <c r="F179" s="204" t="s">
        <v>2864</v>
      </c>
      <c r="G179" s="205" t="s">
        <v>862</v>
      </c>
      <c r="H179" s="206">
        <v>4</v>
      </c>
      <c r="I179" s="207">
        <v>37.5</v>
      </c>
      <c r="J179" s="208">
        <f t="shared" si="30"/>
        <v>150</v>
      </c>
      <c r="K179" s="204" t="s">
        <v>24</v>
      </c>
      <c r="L179" s="62"/>
      <c r="M179" s="209" t="s">
        <v>24</v>
      </c>
      <c r="N179" s="210" t="s">
        <v>49</v>
      </c>
      <c r="O179" s="43"/>
      <c r="P179" s="211">
        <f t="shared" si="31"/>
        <v>0</v>
      </c>
      <c r="Q179" s="211">
        <v>0</v>
      </c>
      <c r="R179" s="211">
        <f t="shared" si="32"/>
        <v>0</v>
      </c>
      <c r="S179" s="211">
        <v>0</v>
      </c>
      <c r="T179" s="212">
        <f t="shared" si="33"/>
        <v>0</v>
      </c>
      <c r="AR179" s="25" t="s">
        <v>93</v>
      </c>
      <c r="AT179" s="25" t="s">
        <v>212</v>
      </c>
      <c r="AU179" s="25" t="s">
        <v>87</v>
      </c>
      <c r="AY179" s="25" t="s">
        <v>210</v>
      </c>
      <c r="BE179" s="213">
        <f t="shared" si="34"/>
        <v>150</v>
      </c>
      <c r="BF179" s="213">
        <f t="shared" si="35"/>
        <v>0</v>
      </c>
      <c r="BG179" s="213">
        <f t="shared" si="36"/>
        <v>0</v>
      </c>
      <c r="BH179" s="213">
        <f t="shared" si="37"/>
        <v>0</v>
      </c>
      <c r="BI179" s="213">
        <f t="shared" si="38"/>
        <v>0</v>
      </c>
      <c r="BJ179" s="25" t="s">
        <v>83</v>
      </c>
      <c r="BK179" s="213">
        <f t="shared" si="39"/>
        <v>150</v>
      </c>
      <c r="BL179" s="25" t="s">
        <v>93</v>
      </c>
      <c r="BM179" s="25" t="s">
        <v>4303</v>
      </c>
    </row>
    <row r="180" spans="2:65" s="1" customFormat="1" ht="16.5" customHeight="1">
      <c r="B180" s="42"/>
      <c r="C180" s="202" t="s">
        <v>687</v>
      </c>
      <c r="D180" s="202" t="s">
        <v>212</v>
      </c>
      <c r="E180" s="203" t="s">
        <v>2872</v>
      </c>
      <c r="F180" s="204" t="s">
        <v>2873</v>
      </c>
      <c r="G180" s="205" t="s">
        <v>862</v>
      </c>
      <c r="H180" s="206">
        <v>4</v>
      </c>
      <c r="I180" s="207">
        <v>48.2</v>
      </c>
      <c r="J180" s="208">
        <f t="shared" si="30"/>
        <v>192.8</v>
      </c>
      <c r="K180" s="204" t="s">
        <v>24</v>
      </c>
      <c r="L180" s="62"/>
      <c r="M180" s="209" t="s">
        <v>24</v>
      </c>
      <c r="N180" s="210" t="s">
        <v>49</v>
      </c>
      <c r="O180" s="43"/>
      <c r="P180" s="211">
        <f t="shared" si="31"/>
        <v>0</v>
      </c>
      <c r="Q180" s="211">
        <v>0</v>
      </c>
      <c r="R180" s="211">
        <f t="shared" si="32"/>
        <v>0</v>
      </c>
      <c r="S180" s="211">
        <v>0</v>
      </c>
      <c r="T180" s="212">
        <f t="shared" si="33"/>
        <v>0</v>
      </c>
      <c r="AR180" s="25" t="s">
        <v>93</v>
      </c>
      <c r="AT180" s="25" t="s">
        <v>212</v>
      </c>
      <c r="AU180" s="25" t="s">
        <v>87</v>
      </c>
      <c r="AY180" s="25" t="s">
        <v>210</v>
      </c>
      <c r="BE180" s="213">
        <f t="shared" si="34"/>
        <v>192.8</v>
      </c>
      <c r="BF180" s="213">
        <f t="shared" si="35"/>
        <v>0</v>
      </c>
      <c r="BG180" s="213">
        <f t="shared" si="36"/>
        <v>0</v>
      </c>
      <c r="BH180" s="213">
        <f t="shared" si="37"/>
        <v>0</v>
      </c>
      <c r="BI180" s="213">
        <f t="shared" si="38"/>
        <v>0</v>
      </c>
      <c r="BJ180" s="25" t="s">
        <v>83</v>
      </c>
      <c r="BK180" s="213">
        <f t="shared" si="39"/>
        <v>192.8</v>
      </c>
      <c r="BL180" s="25" t="s">
        <v>93</v>
      </c>
      <c r="BM180" s="25" t="s">
        <v>4304</v>
      </c>
    </row>
    <row r="181" spans="2:65" s="1" customFormat="1" ht="16.5" customHeight="1">
      <c r="B181" s="42"/>
      <c r="C181" s="202" t="s">
        <v>691</v>
      </c>
      <c r="D181" s="202" t="s">
        <v>212</v>
      </c>
      <c r="E181" s="203" t="s">
        <v>2980</v>
      </c>
      <c r="F181" s="204" t="s">
        <v>2981</v>
      </c>
      <c r="G181" s="205" t="s">
        <v>862</v>
      </c>
      <c r="H181" s="206">
        <v>1</v>
      </c>
      <c r="I181" s="207">
        <v>5350</v>
      </c>
      <c r="J181" s="208">
        <f t="shared" si="30"/>
        <v>5350</v>
      </c>
      <c r="K181" s="204" t="s">
        <v>24</v>
      </c>
      <c r="L181" s="62"/>
      <c r="M181" s="209" t="s">
        <v>24</v>
      </c>
      <c r="N181" s="210" t="s">
        <v>49</v>
      </c>
      <c r="O181" s="43"/>
      <c r="P181" s="211">
        <f t="shared" si="31"/>
        <v>0</v>
      </c>
      <c r="Q181" s="211">
        <v>0</v>
      </c>
      <c r="R181" s="211">
        <f t="shared" si="32"/>
        <v>0</v>
      </c>
      <c r="S181" s="211">
        <v>0</v>
      </c>
      <c r="T181" s="212">
        <f t="shared" si="33"/>
        <v>0</v>
      </c>
      <c r="AR181" s="25" t="s">
        <v>93</v>
      </c>
      <c r="AT181" s="25" t="s">
        <v>212</v>
      </c>
      <c r="AU181" s="25" t="s">
        <v>87</v>
      </c>
      <c r="AY181" s="25" t="s">
        <v>210</v>
      </c>
      <c r="BE181" s="213">
        <f t="shared" si="34"/>
        <v>5350</v>
      </c>
      <c r="BF181" s="213">
        <f t="shared" si="35"/>
        <v>0</v>
      </c>
      <c r="BG181" s="213">
        <f t="shared" si="36"/>
        <v>0</v>
      </c>
      <c r="BH181" s="213">
        <f t="shared" si="37"/>
        <v>0</v>
      </c>
      <c r="BI181" s="213">
        <f t="shared" si="38"/>
        <v>0</v>
      </c>
      <c r="BJ181" s="25" t="s">
        <v>83</v>
      </c>
      <c r="BK181" s="213">
        <f t="shared" si="39"/>
        <v>5350</v>
      </c>
      <c r="BL181" s="25" t="s">
        <v>93</v>
      </c>
      <c r="BM181" s="25" t="s">
        <v>4305</v>
      </c>
    </row>
    <row r="182" spans="2:65" s="1" customFormat="1" ht="16.5" customHeight="1">
      <c r="B182" s="42"/>
      <c r="C182" s="202" t="s">
        <v>696</v>
      </c>
      <c r="D182" s="202" t="s">
        <v>212</v>
      </c>
      <c r="E182" s="203" t="s">
        <v>2983</v>
      </c>
      <c r="F182" s="204" t="s">
        <v>2984</v>
      </c>
      <c r="G182" s="205" t="s">
        <v>862</v>
      </c>
      <c r="H182" s="206">
        <v>1</v>
      </c>
      <c r="I182" s="207">
        <v>2675</v>
      </c>
      <c r="J182" s="208">
        <f t="shared" si="30"/>
        <v>2675</v>
      </c>
      <c r="K182" s="204" t="s">
        <v>24</v>
      </c>
      <c r="L182" s="62"/>
      <c r="M182" s="209" t="s">
        <v>24</v>
      </c>
      <c r="N182" s="210" t="s">
        <v>49</v>
      </c>
      <c r="O182" s="43"/>
      <c r="P182" s="211">
        <f t="shared" si="31"/>
        <v>0</v>
      </c>
      <c r="Q182" s="211">
        <v>0</v>
      </c>
      <c r="R182" s="211">
        <f t="shared" si="32"/>
        <v>0</v>
      </c>
      <c r="S182" s="211">
        <v>0</v>
      </c>
      <c r="T182" s="212">
        <f t="shared" si="33"/>
        <v>0</v>
      </c>
      <c r="AR182" s="25" t="s">
        <v>93</v>
      </c>
      <c r="AT182" s="25" t="s">
        <v>212</v>
      </c>
      <c r="AU182" s="25" t="s">
        <v>87</v>
      </c>
      <c r="AY182" s="25" t="s">
        <v>210</v>
      </c>
      <c r="BE182" s="213">
        <f t="shared" si="34"/>
        <v>2675</v>
      </c>
      <c r="BF182" s="213">
        <f t="shared" si="35"/>
        <v>0</v>
      </c>
      <c r="BG182" s="213">
        <f t="shared" si="36"/>
        <v>0</v>
      </c>
      <c r="BH182" s="213">
        <f t="shared" si="37"/>
        <v>0</v>
      </c>
      <c r="BI182" s="213">
        <f t="shared" si="38"/>
        <v>0</v>
      </c>
      <c r="BJ182" s="25" t="s">
        <v>83</v>
      </c>
      <c r="BK182" s="213">
        <f t="shared" si="39"/>
        <v>2675</v>
      </c>
      <c r="BL182" s="25" t="s">
        <v>93</v>
      </c>
      <c r="BM182" s="25" t="s">
        <v>4306</v>
      </c>
    </row>
    <row r="183" spans="2:65" s="1" customFormat="1" ht="16.5" customHeight="1">
      <c r="B183" s="42"/>
      <c r="C183" s="202" t="s">
        <v>701</v>
      </c>
      <c r="D183" s="202" t="s">
        <v>212</v>
      </c>
      <c r="E183" s="203" t="s">
        <v>2986</v>
      </c>
      <c r="F183" s="204" t="s">
        <v>2987</v>
      </c>
      <c r="G183" s="205" t="s">
        <v>862</v>
      </c>
      <c r="H183" s="206">
        <v>1</v>
      </c>
      <c r="I183" s="207">
        <v>2675</v>
      </c>
      <c r="J183" s="208">
        <f t="shared" si="30"/>
        <v>2675</v>
      </c>
      <c r="K183" s="204" t="s">
        <v>24</v>
      </c>
      <c r="L183" s="62"/>
      <c r="M183" s="209" t="s">
        <v>24</v>
      </c>
      <c r="N183" s="210" t="s">
        <v>49</v>
      </c>
      <c r="O183" s="43"/>
      <c r="P183" s="211">
        <f t="shared" si="31"/>
        <v>0</v>
      </c>
      <c r="Q183" s="211">
        <v>0</v>
      </c>
      <c r="R183" s="211">
        <f t="shared" si="32"/>
        <v>0</v>
      </c>
      <c r="S183" s="211">
        <v>0</v>
      </c>
      <c r="T183" s="212">
        <f t="shared" si="33"/>
        <v>0</v>
      </c>
      <c r="AR183" s="25" t="s">
        <v>93</v>
      </c>
      <c r="AT183" s="25" t="s">
        <v>212</v>
      </c>
      <c r="AU183" s="25" t="s">
        <v>87</v>
      </c>
      <c r="AY183" s="25" t="s">
        <v>210</v>
      </c>
      <c r="BE183" s="213">
        <f t="shared" si="34"/>
        <v>2675</v>
      </c>
      <c r="BF183" s="213">
        <f t="shared" si="35"/>
        <v>0</v>
      </c>
      <c r="BG183" s="213">
        <f t="shared" si="36"/>
        <v>0</v>
      </c>
      <c r="BH183" s="213">
        <f t="shared" si="37"/>
        <v>0</v>
      </c>
      <c r="BI183" s="213">
        <f t="shared" si="38"/>
        <v>0</v>
      </c>
      <c r="BJ183" s="25" t="s">
        <v>83</v>
      </c>
      <c r="BK183" s="213">
        <f t="shared" si="39"/>
        <v>2675</v>
      </c>
      <c r="BL183" s="25" t="s">
        <v>93</v>
      </c>
      <c r="BM183" s="25" t="s">
        <v>4307</v>
      </c>
    </row>
    <row r="184" spans="2:65" s="1" customFormat="1" ht="16.5" customHeight="1">
      <c r="B184" s="42"/>
      <c r="C184" s="202" t="s">
        <v>707</v>
      </c>
      <c r="D184" s="202" t="s">
        <v>212</v>
      </c>
      <c r="E184" s="203" t="s">
        <v>2989</v>
      </c>
      <c r="F184" s="204" t="s">
        <v>2990</v>
      </c>
      <c r="G184" s="205" t="s">
        <v>862</v>
      </c>
      <c r="H184" s="206">
        <v>1</v>
      </c>
      <c r="I184" s="207">
        <v>10700</v>
      </c>
      <c r="J184" s="208">
        <f t="shared" si="30"/>
        <v>10700</v>
      </c>
      <c r="K184" s="204" t="s">
        <v>24</v>
      </c>
      <c r="L184" s="62"/>
      <c r="M184" s="209" t="s">
        <v>24</v>
      </c>
      <c r="N184" s="277" t="s">
        <v>49</v>
      </c>
      <c r="O184" s="278"/>
      <c r="P184" s="279">
        <f t="shared" si="31"/>
        <v>0</v>
      </c>
      <c r="Q184" s="279">
        <v>0</v>
      </c>
      <c r="R184" s="279">
        <f t="shared" si="32"/>
        <v>0</v>
      </c>
      <c r="S184" s="279">
        <v>0</v>
      </c>
      <c r="T184" s="280">
        <f t="shared" si="33"/>
        <v>0</v>
      </c>
      <c r="AR184" s="25" t="s">
        <v>93</v>
      </c>
      <c r="AT184" s="25" t="s">
        <v>212</v>
      </c>
      <c r="AU184" s="25" t="s">
        <v>87</v>
      </c>
      <c r="AY184" s="25" t="s">
        <v>210</v>
      </c>
      <c r="BE184" s="213">
        <f t="shared" si="34"/>
        <v>10700</v>
      </c>
      <c r="BF184" s="213">
        <f t="shared" si="35"/>
        <v>0</v>
      </c>
      <c r="BG184" s="213">
        <f t="shared" si="36"/>
        <v>0</v>
      </c>
      <c r="BH184" s="213">
        <f t="shared" si="37"/>
        <v>0</v>
      </c>
      <c r="BI184" s="213">
        <f t="shared" si="38"/>
        <v>0</v>
      </c>
      <c r="BJ184" s="25" t="s">
        <v>83</v>
      </c>
      <c r="BK184" s="213">
        <f t="shared" si="39"/>
        <v>10700</v>
      </c>
      <c r="BL184" s="25" t="s">
        <v>93</v>
      </c>
      <c r="BM184" s="25" t="s">
        <v>4308</v>
      </c>
    </row>
    <row r="185" spans="2:65" s="1" customFormat="1" ht="6.95" customHeight="1">
      <c r="B185" s="57"/>
      <c r="C185" s="58"/>
      <c r="D185" s="58"/>
      <c r="E185" s="58"/>
      <c r="F185" s="58"/>
      <c r="G185" s="58"/>
      <c r="H185" s="58"/>
      <c r="I185" s="149"/>
      <c r="J185" s="58"/>
      <c r="K185" s="58"/>
      <c r="L185" s="62"/>
    </row>
  </sheetData>
  <sheetProtection algorithmName="SHA-512" hashValue="RWYXR0RoMAbxjoUo2s/7Ur4S5MkqnlUgxibnY3J6ep4ArVjHV7ghzmmzV0ZWXDiDvq1WGEqx67LqdqEyeyr8MQ==" saltValue="G9Mf/paJd5eBXpw1GSO7h44K4HJBRbVxnmp1osJ217zx5ryOoXcV0eagJupIjzFqSZXp3Jy5jDcy6fFL6rvAew==" spinCount="100000" sheet="1" objects="1" scenarios="1" formatColumns="0" formatRows="0" autoFilter="0"/>
  <autoFilter ref="C86:K184" xr:uid="{00000000-0009-0000-0000-000013000000}"/>
  <mergeCells count="13">
    <mergeCell ref="E79:H79"/>
    <mergeCell ref="G1:H1"/>
    <mergeCell ref="L2:V2"/>
    <mergeCell ref="E49:H49"/>
    <mergeCell ref="E51:H51"/>
    <mergeCell ref="J55:J56"/>
    <mergeCell ref="E75:H75"/>
    <mergeCell ref="E77:H77"/>
    <mergeCell ref="E7:H7"/>
    <mergeCell ref="E9:H9"/>
    <mergeCell ref="E11:H11"/>
    <mergeCell ref="E26:H26"/>
    <mergeCell ref="E47:H47"/>
  </mergeCells>
  <hyperlinks>
    <hyperlink ref="F1:G1" location="C2" display="1) Krycí list soupisu" xr:uid="{00000000-0004-0000-1300-000000000000}"/>
    <hyperlink ref="G1:H1" location="C58" display="2) Rekapitulace" xr:uid="{00000000-0004-0000-1300-000001000000}"/>
    <hyperlink ref="J1" location="C86" display="3) Soupis prací" xr:uid="{00000000-0004-0000-1300-000002000000}"/>
    <hyperlink ref="L1:V1" location="'Rekapitulace stavby'!C2" display="Rekapitulace stavby" xr:uid="{00000000-0004-0000-13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R267"/>
  <sheetViews>
    <sheetView showGridLines="0" workbookViewId="0">
      <pane ySplit="1" topLeftCell="A255" activePane="bottomLeft" state="frozen"/>
      <selection pane="bottomLeft" activeCell="I266" sqref="I266"/>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139</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4309</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ROUND(J94,2)</f>
        <v>608870.99</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ROUND(SUM(BE94:BE266), 2)</f>
        <v>608870.99</v>
      </c>
      <c r="G32" s="43"/>
      <c r="H32" s="43"/>
      <c r="I32" s="141">
        <v>0.21</v>
      </c>
      <c r="J32" s="140">
        <f>ROUND(ROUND((SUM(BE94:BE266)), 2)*I32, 2)</f>
        <v>127862.91</v>
      </c>
      <c r="K32" s="46"/>
    </row>
    <row r="33" spans="2:11" s="1" customFormat="1" ht="14.45" customHeight="1">
      <c r="B33" s="42"/>
      <c r="C33" s="43"/>
      <c r="D33" s="43"/>
      <c r="E33" s="50" t="s">
        <v>50</v>
      </c>
      <c r="F33" s="140">
        <f>ROUND(SUM(BF94:BF266), 2)</f>
        <v>0</v>
      </c>
      <c r="G33" s="43"/>
      <c r="H33" s="43"/>
      <c r="I33" s="141">
        <v>0.15</v>
      </c>
      <c r="J33" s="140">
        <f>ROUND(ROUND((SUM(BF94:BF266)), 2)*I33, 2)</f>
        <v>0</v>
      </c>
      <c r="K33" s="46"/>
    </row>
    <row r="34" spans="2:11" s="1" customFormat="1" ht="14.45" hidden="1" customHeight="1">
      <c r="B34" s="42"/>
      <c r="C34" s="43"/>
      <c r="D34" s="43"/>
      <c r="E34" s="50" t="s">
        <v>51</v>
      </c>
      <c r="F34" s="140">
        <f>ROUND(SUM(BG94:BG266), 2)</f>
        <v>0</v>
      </c>
      <c r="G34" s="43"/>
      <c r="H34" s="43"/>
      <c r="I34" s="141">
        <v>0.21</v>
      </c>
      <c r="J34" s="140">
        <v>0</v>
      </c>
      <c r="K34" s="46"/>
    </row>
    <row r="35" spans="2:11" s="1" customFormat="1" ht="14.45" hidden="1" customHeight="1">
      <c r="B35" s="42"/>
      <c r="C35" s="43"/>
      <c r="D35" s="43"/>
      <c r="E35" s="50" t="s">
        <v>52</v>
      </c>
      <c r="F35" s="140">
        <f>ROUND(SUM(BH94:BH266), 2)</f>
        <v>0</v>
      </c>
      <c r="G35" s="43"/>
      <c r="H35" s="43"/>
      <c r="I35" s="141">
        <v>0.15</v>
      </c>
      <c r="J35" s="140">
        <v>0</v>
      </c>
      <c r="K35" s="46"/>
    </row>
    <row r="36" spans="2:11" s="1" customFormat="1" ht="14.45" hidden="1" customHeight="1">
      <c r="B36" s="42"/>
      <c r="C36" s="43"/>
      <c r="D36" s="43"/>
      <c r="E36" s="50" t="s">
        <v>53</v>
      </c>
      <c r="F36" s="140">
        <f>ROUND(SUM(BI94:BI266),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736733.9</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14 - ÚT-byt.č.</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J94</f>
        <v>608870.98999999987</v>
      </c>
      <c r="K60" s="46"/>
      <c r="AU60" s="25" t="s">
        <v>166</v>
      </c>
    </row>
    <row r="61" spans="2:47" s="8" customFormat="1" ht="24.95" customHeight="1">
      <c r="B61" s="159"/>
      <c r="C61" s="160"/>
      <c r="D61" s="161" t="s">
        <v>176</v>
      </c>
      <c r="E61" s="162"/>
      <c r="F61" s="162"/>
      <c r="G61" s="162"/>
      <c r="H61" s="162"/>
      <c r="I61" s="163"/>
      <c r="J61" s="164">
        <f>J95</f>
        <v>600845.98999999987</v>
      </c>
      <c r="K61" s="165"/>
    </row>
    <row r="62" spans="2:47" s="9" customFormat="1" ht="19.899999999999999" customHeight="1">
      <c r="B62" s="166"/>
      <c r="C62" s="167"/>
      <c r="D62" s="168" t="s">
        <v>178</v>
      </c>
      <c r="E62" s="169"/>
      <c r="F62" s="169"/>
      <c r="G62" s="169"/>
      <c r="H62" s="169"/>
      <c r="I62" s="170"/>
      <c r="J62" s="171">
        <f>J96</f>
        <v>28332.03</v>
      </c>
      <c r="K62" s="172"/>
    </row>
    <row r="63" spans="2:47" s="9" customFormat="1" ht="19.899999999999999" customHeight="1">
      <c r="B63" s="166"/>
      <c r="C63" s="167"/>
      <c r="D63" s="168" t="s">
        <v>180</v>
      </c>
      <c r="E63" s="169"/>
      <c r="F63" s="169"/>
      <c r="G63" s="169"/>
      <c r="H63" s="169"/>
      <c r="I63" s="170"/>
      <c r="J63" s="171">
        <f>J111</f>
        <v>152469.96</v>
      </c>
      <c r="K63" s="172"/>
    </row>
    <row r="64" spans="2:47" s="9" customFormat="1" ht="19.899999999999999" customHeight="1">
      <c r="B64" s="166"/>
      <c r="C64" s="167"/>
      <c r="D64" s="168" t="s">
        <v>4310</v>
      </c>
      <c r="E64" s="169"/>
      <c r="F64" s="169"/>
      <c r="G64" s="169"/>
      <c r="H64" s="169"/>
      <c r="I64" s="170"/>
      <c r="J64" s="171">
        <f>J132</f>
        <v>58333.62</v>
      </c>
      <c r="K64" s="172"/>
    </row>
    <row r="65" spans="2:12" s="9" customFormat="1" ht="19.899999999999999" customHeight="1">
      <c r="B65" s="166"/>
      <c r="C65" s="167"/>
      <c r="D65" s="168" t="s">
        <v>4311</v>
      </c>
      <c r="E65" s="169"/>
      <c r="F65" s="169"/>
      <c r="G65" s="169"/>
      <c r="H65" s="169"/>
      <c r="I65" s="170"/>
      <c r="J65" s="171">
        <f>J147</f>
        <v>99108</v>
      </c>
      <c r="K65" s="172"/>
    </row>
    <row r="66" spans="2:12" s="9" customFormat="1" ht="19.899999999999999" customHeight="1">
      <c r="B66" s="166"/>
      <c r="C66" s="167"/>
      <c r="D66" s="168" t="s">
        <v>2751</v>
      </c>
      <c r="E66" s="169"/>
      <c r="F66" s="169"/>
      <c r="G66" s="169"/>
      <c r="H66" s="169"/>
      <c r="I66" s="170"/>
      <c r="J66" s="171">
        <f>J166</f>
        <v>117217.35</v>
      </c>
      <c r="K66" s="172"/>
    </row>
    <row r="67" spans="2:12" s="9" customFormat="1" ht="19.899999999999999" customHeight="1">
      <c r="B67" s="166"/>
      <c r="C67" s="167"/>
      <c r="D67" s="168" t="s">
        <v>2752</v>
      </c>
      <c r="E67" s="169"/>
      <c r="F67" s="169"/>
      <c r="G67" s="169"/>
      <c r="H67" s="169"/>
      <c r="I67" s="170"/>
      <c r="J67" s="171">
        <f>J211</f>
        <v>145113.46</v>
      </c>
      <c r="K67" s="172"/>
    </row>
    <row r="68" spans="2:12" s="9" customFormat="1" ht="19.899999999999999" customHeight="1">
      <c r="B68" s="166"/>
      <c r="C68" s="167"/>
      <c r="D68" s="168" t="s">
        <v>192</v>
      </c>
      <c r="E68" s="169"/>
      <c r="F68" s="169"/>
      <c r="G68" s="169"/>
      <c r="H68" s="169"/>
      <c r="I68" s="170"/>
      <c r="J68" s="171">
        <f>J252</f>
        <v>271.57</v>
      </c>
      <c r="K68" s="172"/>
    </row>
    <row r="69" spans="2:12" s="9" customFormat="1" ht="19.899999999999999" customHeight="1">
      <c r="B69" s="166"/>
      <c r="C69" s="167"/>
      <c r="D69" s="168" t="s">
        <v>4312</v>
      </c>
      <c r="E69" s="169"/>
      <c r="F69" s="169"/>
      <c r="G69" s="169"/>
      <c r="H69" s="169"/>
      <c r="I69" s="170"/>
      <c r="J69" s="171">
        <f>J257</f>
        <v>0</v>
      </c>
      <c r="K69" s="172"/>
    </row>
    <row r="70" spans="2:12" s="8" customFormat="1" ht="24.95" customHeight="1">
      <c r="B70" s="159"/>
      <c r="C70" s="160"/>
      <c r="D70" s="161" t="s">
        <v>4313</v>
      </c>
      <c r="E70" s="162"/>
      <c r="F70" s="162"/>
      <c r="G70" s="162"/>
      <c r="H70" s="162"/>
      <c r="I70" s="163"/>
      <c r="J70" s="164">
        <f>J260</f>
        <v>8025</v>
      </c>
      <c r="K70" s="165"/>
    </row>
    <row r="71" spans="2:12" s="9" customFormat="1" ht="19.899999999999999" customHeight="1">
      <c r="B71" s="166"/>
      <c r="C71" s="167"/>
      <c r="D71" s="168" t="s">
        <v>4314</v>
      </c>
      <c r="E71" s="169"/>
      <c r="F71" s="169"/>
      <c r="G71" s="169"/>
      <c r="H71" s="169"/>
      <c r="I71" s="170"/>
      <c r="J71" s="171">
        <f>J261</f>
        <v>2675</v>
      </c>
      <c r="K71" s="172"/>
    </row>
    <row r="72" spans="2:12" s="9" customFormat="1" ht="19.899999999999999" customHeight="1">
      <c r="B72" s="166"/>
      <c r="C72" s="167"/>
      <c r="D72" s="168" t="s">
        <v>4315</v>
      </c>
      <c r="E72" s="169"/>
      <c r="F72" s="169"/>
      <c r="G72" s="169"/>
      <c r="H72" s="169"/>
      <c r="I72" s="170"/>
      <c r="J72" s="171">
        <f>J264</f>
        <v>5350</v>
      </c>
      <c r="K72" s="172"/>
    </row>
    <row r="73" spans="2:12" s="1" customFormat="1" ht="21.75" customHeight="1">
      <c r="B73" s="42"/>
      <c r="C73" s="43"/>
      <c r="D73" s="43"/>
      <c r="E73" s="43"/>
      <c r="F73" s="43"/>
      <c r="G73" s="43"/>
      <c r="H73" s="43"/>
      <c r="I73" s="128"/>
      <c r="J73" s="43"/>
      <c r="K73" s="46"/>
    </row>
    <row r="74" spans="2:12" s="1" customFormat="1" ht="6.95" customHeight="1">
      <c r="B74" s="57"/>
      <c r="C74" s="58"/>
      <c r="D74" s="58"/>
      <c r="E74" s="58"/>
      <c r="F74" s="58"/>
      <c r="G74" s="58"/>
      <c r="H74" s="58"/>
      <c r="I74" s="149"/>
      <c r="J74" s="58"/>
      <c r="K74" s="59"/>
    </row>
    <row r="78" spans="2:12" s="1" customFormat="1" ht="6.95" customHeight="1">
      <c r="B78" s="60"/>
      <c r="C78" s="61"/>
      <c r="D78" s="61"/>
      <c r="E78" s="61"/>
      <c r="F78" s="61"/>
      <c r="G78" s="61"/>
      <c r="H78" s="61"/>
      <c r="I78" s="152"/>
      <c r="J78" s="61"/>
      <c r="K78" s="61"/>
      <c r="L78" s="62"/>
    </row>
    <row r="79" spans="2:12" s="1" customFormat="1" ht="36.950000000000003" customHeight="1">
      <c r="B79" s="42"/>
      <c r="C79" s="63" t="s">
        <v>194</v>
      </c>
      <c r="D79" s="64"/>
      <c r="E79" s="64"/>
      <c r="F79" s="64"/>
      <c r="G79" s="64"/>
      <c r="H79" s="64"/>
      <c r="I79" s="173"/>
      <c r="J79" s="64"/>
      <c r="K79" s="64"/>
      <c r="L79" s="62"/>
    </row>
    <row r="80" spans="2:12" s="1" customFormat="1" ht="6.95" customHeight="1">
      <c r="B80" s="42"/>
      <c r="C80" s="64"/>
      <c r="D80" s="64"/>
      <c r="E80" s="64"/>
      <c r="F80" s="64"/>
      <c r="G80" s="64"/>
      <c r="H80" s="64"/>
      <c r="I80" s="173"/>
      <c r="J80" s="64"/>
      <c r="K80" s="64"/>
      <c r="L80" s="62"/>
    </row>
    <row r="81" spans="2:63" s="1" customFormat="1" ht="14.45" customHeight="1">
      <c r="B81" s="42"/>
      <c r="C81" s="66" t="s">
        <v>18</v>
      </c>
      <c r="D81" s="64"/>
      <c r="E81" s="64"/>
      <c r="F81" s="64"/>
      <c r="G81" s="64"/>
      <c r="H81" s="64"/>
      <c r="I81" s="173"/>
      <c r="J81" s="64"/>
      <c r="K81" s="64"/>
      <c r="L81" s="62"/>
    </row>
    <row r="82" spans="2:63" s="1" customFormat="1" ht="16.5" customHeight="1">
      <c r="B82" s="42"/>
      <c r="C82" s="64"/>
      <c r="D82" s="64"/>
      <c r="E82" s="406" t="str">
        <f>E7</f>
        <v>Rekonstrukce bytového domu (použita tatabáze URS 2017)</v>
      </c>
      <c r="F82" s="407"/>
      <c r="G82" s="407"/>
      <c r="H82" s="407"/>
      <c r="I82" s="173"/>
      <c r="J82" s="64"/>
      <c r="K82" s="64"/>
      <c r="L82" s="62"/>
    </row>
    <row r="83" spans="2:63" ht="15">
      <c r="B83" s="29"/>
      <c r="C83" s="66" t="s">
        <v>156</v>
      </c>
      <c r="D83" s="281"/>
      <c r="E83" s="281"/>
      <c r="F83" s="281"/>
      <c r="G83" s="281"/>
      <c r="H83" s="281"/>
      <c r="J83" s="281"/>
      <c r="K83" s="281"/>
      <c r="L83" s="282"/>
    </row>
    <row r="84" spans="2:63" s="1" customFormat="1" ht="16.5" customHeight="1">
      <c r="B84" s="42"/>
      <c r="C84" s="64"/>
      <c r="D84" s="64"/>
      <c r="E84" s="406" t="s">
        <v>3110</v>
      </c>
      <c r="F84" s="408"/>
      <c r="G84" s="408"/>
      <c r="H84" s="408"/>
      <c r="I84" s="173"/>
      <c r="J84" s="64"/>
      <c r="K84" s="64"/>
      <c r="L84" s="62"/>
    </row>
    <row r="85" spans="2:63" s="1" customFormat="1" ht="14.45" customHeight="1">
      <c r="B85" s="42"/>
      <c r="C85" s="66" t="s">
        <v>3111</v>
      </c>
      <c r="D85" s="64"/>
      <c r="E85" s="64"/>
      <c r="F85" s="64"/>
      <c r="G85" s="64"/>
      <c r="H85" s="64"/>
      <c r="I85" s="173"/>
      <c r="J85" s="64"/>
      <c r="K85" s="64"/>
      <c r="L85" s="62"/>
    </row>
    <row r="86" spans="2:63" s="1" customFormat="1" ht="17.25" customHeight="1">
      <c r="B86" s="42"/>
      <c r="C86" s="64"/>
      <c r="D86" s="64"/>
      <c r="E86" s="381" t="str">
        <f>E11</f>
        <v>14 - ÚT-byt.č.</v>
      </c>
      <c r="F86" s="408"/>
      <c r="G86" s="408"/>
      <c r="H86" s="408"/>
      <c r="I86" s="173"/>
      <c r="J86" s="64"/>
      <c r="K86" s="64"/>
      <c r="L86" s="62"/>
    </row>
    <row r="87" spans="2:63" s="1" customFormat="1" ht="6.95" customHeight="1">
      <c r="B87" s="42"/>
      <c r="C87" s="64"/>
      <c r="D87" s="64"/>
      <c r="E87" s="64"/>
      <c r="F87" s="64"/>
      <c r="G87" s="64"/>
      <c r="H87" s="64"/>
      <c r="I87" s="173"/>
      <c r="J87" s="64"/>
      <c r="K87" s="64"/>
      <c r="L87" s="62"/>
    </row>
    <row r="88" spans="2:63" s="1" customFormat="1" ht="18" customHeight="1">
      <c r="B88" s="42"/>
      <c r="C88" s="66" t="s">
        <v>25</v>
      </c>
      <c r="D88" s="64"/>
      <c r="E88" s="64"/>
      <c r="F88" s="174" t="str">
        <f>F14</f>
        <v>Na Františku 253/9,Lysá nad Labem.p.p.č.297/1</v>
      </c>
      <c r="G88" s="64"/>
      <c r="H88" s="64"/>
      <c r="I88" s="175" t="s">
        <v>27</v>
      </c>
      <c r="J88" s="74" t="str">
        <f>IF(J14="","",J14)</f>
        <v>15. 12. 2016</v>
      </c>
      <c r="K88" s="64"/>
      <c r="L88" s="62"/>
    </row>
    <row r="89" spans="2:63" s="1" customFormat="1" ht="6.95" customHeight="1">
      <c r="B89" s="42"/>
      <c r="C89" s="64"/>
      <c r="D89" s="64"/>
      <c r="E89" s="64"/>
      <c r="F89" s="64"/>
      <c r="G89" s="64"/>
      <c r="H89" s="64"/>
      <c r="I89" s="173"/>
      <c r="J89" s="64"/>
      <c r="K89" s="64"/>
      <c r="L89" s="62"/>
    </row>
    <row r="90" spans="2:63" s="1" customFormat="1" ht="15">
      <c r="B90" s="42"/>
      <c r="C90" s="66" t="s">
        <v>29</v>
      </c>
      <c r="D90" s="64"/>
      <c r="E90" s="64"/>
      <c r="F90" s="174" t="str">
        <f>E17</f>
        <v>Město Lysá n.L.,Husovo nám.23,</v>
      </c>
      <c r="G90" s="64"/>
      <c r="H90" s="64"/>
      <c r="I90" s="175" t="s">
        <v>37</v>
      </c>
      <c r="J90" s="174" t="str">
        <f>E23</f>
        <v>AGORA s,arch astaveb atelier s .r.o. Liberec</v>
      </c>
      <c r="K90" s="64"/>
      <c r="L90" s="62"/>
    </row>
    <row r="91" spans="2:63" s="1" customFormat="1" ht="14.45" customHeight="1">
      <c r="B91" s="42"/>
      <c r="C91" s="66" t="s">
        <v>35</v>
      </c>
      <c r="D91" s="64"/>
      <c r="E91" s="64"/>
      <c r="F91" s="174" t="str">
        <f>IF(E20="","",E20)</f>
        <v/>
      </c>
      <c r="G91" s="64"/>
      <c r="H91" s="64"/>
      <c r="I91" s="173"/>
      <c r="J91" s="64"/>
      <c r="K91" s="64"/>
      <c r="L91" s="62"/>
    </row>
    <row r="92" spans="2:63" s="1" customFormat="1" ht="10.35" customHeight="1">
      <c r="B92" s="42"/>
      <c r="C92" s="64"/>
      <c r="D92" s="64"/>
      <c r="E92" s="64"/>
      <c r="F92" s="64"/>
      <c r="G92" s="64"/>
      <c r="H92" s="64"/>
      <c r="I92" s="173"/>
      <c r="J92" s="64"/>
      <c r="K92" s="64"/>
      <c r="L92" s="62"/>
    </row>
    <row r="93" spans="2:63" s="10" customFormat="1" ht="29.25" customHeight="1">
      <c r="B93" s="176"/>
      <c r="C93" s="177" t="s">
        <v>195</v>
      </c>
      <c r="D93" s="178" t="s">
        <v>63</v>
      </c>
      <c r="E93" s="178" t="s">
        <v>59</v>
      </c>
      <c r="F93" s="178" t="s">
        <v>196</v>
      </c>
      <c r="G93" s="178" t="s">
        <v>197</v>
      </c>
      <c r="H93" s="178" t="s">
        <v>198</v>
      </c>
      <c r="I93" s="179" t="s">
        <v>199</v>
      </c>
      <c r="J93" s="178" t="s">
        <v>164</v>
      </c>
      <c r="K93" s="180" t="s">
        <v>200</v>
      </c>
      <c r="L93" s="181"/>
      <c r="M93" s="82" t="s">
        <v>201</v>
      </c>
      <c r="N93" s="83" t="s">
        <v>48</v>
      </c>
      <c r="O93" s="83" t="s">
        <v>202</v>
      </c>
      <c r="P93" s="83" t="s">
        <v>203</v>
      </c>
      <c r="Q93" s="83" t="s">
        <v>204</v>
      </c>
      <c r="R93" s="83" t="s">
        <v>205</v>
      </c>
      <c r="S93" s="83" t="s">
        <v>206</v>
      </c>
      <c r="T93" s="84" t="s">
        <v>207</v>
      </c>
    </row>
    <row r="94" spans="2:63" s="1" customFormat="1" ht="29.25" customHeight="1">
      <c r="B94" s="42"/>
      <c r="C94" s="88" t="s">
        <v>165</v>
      </c>
      <c r="D94" s="64"/>
      <c r="E94" s="64"/>
      <c r="F94" s="64"/>
      <c r="G94" s="64"/>
      <c r="H94" s="64"/>
      <c r="I94" s="173"/>
      <c r="J94" s="182">
        <f>BK94</f>
        <v>608870.98999999987</v>
      </c>
      <c r="K94" s="64"/>
      <c r="L94" s="62"/>
      <c r="M94" s="85"/>
      <c r="N94" s="86"/>
      <c r="O94" s="86"/>
      <c r="P94" s="183">
        <f>P95+P260</f>
        <v>0</v>
      </c>
      <c r="Q94" s="86"/>
      <c r="R94" s="183">
        <f>R95+R260</f>
        <v>0</v>
      </c>
      <c r="S94" s="86"/>
      <c r="T94" s="184">
        <f>T95+T260</f>
        <v>0</v>
      </c>
      <c r="AT94" s="25" t="s">
        <v>77</v>
      </c>
      <c r="AU94" s="25" t="s">
        <v>166</v>
      </c>
      <c r="BK94" s="185">
        <f>BK95+BK260</f>
        <v>608870.98999999987</v>
      </c>
    </row>
    <row r="95" spans="2:63" s="11" customFormat="1" ht="37.35" customHeight="1">
      <c r="B95" s="186"/>
      <c r="C95" s="187"/>
      <c r="D95" s="188" t="s">
        <v>77</v>
      </c>
      <c r="E95" s="189" t="s">
        <v>933</v>
      </c>
      <c r="F95" s="189" t="s">
        <v>934</v>
      </c>
      <c r="G95" s="187"/>
      <c r="H95" s="187"/>
      <c r="I95" s="190"/>
      <c r="J95" s="191">
        <f>BK95</f>
        <v>600845.98999999987</v>
      </c>
      <c r="K95" s="187"/>
      <c r="L95" s="192"/>
      <c r="M95" s="193"/>
      <c r="N95" s="194"/>
      <c r="O95" s="194"/>
      <c r="P95" s="195">
        <f>P96+P111+P132+P147+P166+P211+P252+P257</f>
        <v>0</v>
      </c>
      <c r="Q95" s="194"/>
      <c r="R95" s="195">
        <f>R96+R111+R132+R147+R166+R211+R252+R257</f>
        <v>0</v>
      </c>
      <c r="S95" s="194"/>
      <c r="T95" s="196">
        <f>T96+T111+T132+T147+T166+T211+T252+T257</f>
        <v>0</v>
      </c>
      <c r="AR95" s="197" t="s">
        <v>87</v>
      </c>
      <c r="AT95" s="198" t="s">
        <v>77</v>
      </c>
      <c r="AU95" s="198" t="s">
        <v>78</v>
      </c>
      <c r="AY95" s="197" t="s">
        <v>210</v>
      </c>
      <c r="BK95" s="199">
        <f>BK96+BK111+BK132+BK147+BK166+BK211+BK252+BK257</f>
        <v>600845.98999999987</v>
      </c>
    </row>
    <row r="96" spans="2:63" s="11" customFormat="1" ht="19.899999999999999" customHeight="1">
      <c r="B96" s="186"/>
      <c r="C96" s="187"/>
      <c r="D96" s="188" t="s">
        <v>77</v>
      </c>
      <c r="E96" s="200" t="s">
        <v>984</v>
      </c>
      <c r="F96" s="200" t="s">
        <v>985</v>
      </c>
      <c r="G96" s="187"/>
      <c r="H96" s="187"/>
      <c r="I96" s="190"/>
      <c r="J96" s="201">
        <f>BK96</f>
        <v>28332.03</v>
      </c>
      <c r="K96" s="187"/>
      <c r="L96" s="192"/>
      <c r="M96" s="193"/>
      <c r="N96" s="194"/>
      <c r="O96" s="194"/>
      <c r="P96" s="195">
        <f>SUM(P97:P110)</f>
        <v>0</v>
      </c>
      <c r="Q96" s="194"/>
      <c r="R96" s="195">
        <f>SUM(R97:R110)</f>
        <v>0</v>
      </c>
      <c r="S96" s="194"/>
      <c r="T96" s="196">
        <f>SUM(T97:T110)</f>
        <v>0</v>
      </c>
      <c r="AR96" s="197" t="s">
        <v>87</v>
      </c>
      <c r="AT96" s="198" t="s">
        <v>77</v>
      </c>
      <c r="AU96" s="198" t="s">
        <v>83</v>
      </c>
      <c r="AY96" s="197" t="s">
        <v>210</v>
      </c>
      <c r="BK96" s="199">
        <f>SUM(BK97:BK110)</f>
        <v>28332.03</v>
      </c>
    </row>
    <row r="97" spans="2:65" s="1" customFormat="1" ht="25.5" customHeight="1">
      <c r="B97" s="42"/>
      <c r="C97" s="202" t="s">
        <v>83</v>
      </c>
      <c r="D97" s="202" t="s">
        <v>212</v>
      </c>
      <c r="E97" s="203" t="s">
        <v>4316</v>
      </c>
      <c r="F97" s="204" t="s">
        <v>4317</v>
      </c>
      <c r="G97" s="205" t="s">
        <v>295</v>
      </c>
      <c r="H97" s="206">
        <v>290</v>
      </c>
      <c r="I97" s="207">
        <v>50.5</v>
      </c>
      <c r="J97" s="208">
        <f>ROUND(I97*H97,2)</f>
        <v>14645</v>
      </c>
      <c r="K97" s="204" t="s">
        <v>24</v>
      </c>
      <c r="L97" s="62"/>
      <c r="M97" s="209" t="s">
        <v>24</v>
      </c>
      <c r="N97" s="210" t="s">
        <v>49</v>
      </c>
      <c r="O97" s="43"/>
      <c r="P97" s="211">
        <f>O97*H97</f>
        <v>0</v>
      </c>
      <c r="Q97" s="211">
        <v>0</v>
      </c>
      <c r="R97" s="211">
        <f>Q97*H97</f>
        <v>0</v>
      </c>
      <c r="S97" s="211">
        <v>0</v>
      </c>
      <c r="T97" s="212">
        <f>S97*H97</f>
        <v>0</v>
      </c>
      <c r="AR97" s="25" t="s">
        <v>142</v>
      </c>
      <c r="AT97" s="25" t="s">
        <v>212</v>
      </c>
      <c r="AU97" s="25" t="s">
        <v>87</v>
      </c>
      <c r="AY97" s="25" t="s">
        <v>210</v>
      </c>
      <c r="BE97" s="213">
        <f>IF(N97="základní",J97,0)</f>
        <v>14645</v>
      </c>
      <c r="BF97" s="213">
        <f>IF(N97="snížená",J97,0)</f>
        <v>0</v>
      </c>
      <c r="BG97" s="213">
        <f>IF(N97="zákl. přenesená",J97,0)</f>
        <v>0</v>
      </c>
      <c r="BH97" s="213">
        <f>IF(N97="sníž. přenesená",J97,0)</f>
        <v>0</v>
      </c>
      <c r="BI97" s="213">
        <f>IF(N97="nulová",J97,0)</f>
        <v>0</v>
      </c>
      <c r="BJ97" s="25" t="s">
        <v>83</v>
      </c>
      <c r="BK97" s="213">
        <f>ROUND(I97*H97,2)</f>
        <v>14645</v>
      </c>
      <c r="BL97" s="25" t="s">
        <v>142</v>
      </c>
      <c r="BM97" s="25" t="s">
        <v>4318</v>
      </c>
    </row>
    <row r="98" spans="2:65" s="1" customFormat="1" ht="54">
      <c r="B98" s="42"/>
      <c r="C98" s="64"/>
      <c r="D98" s="214" t="s">
        <v>362</v>
      </c>
      <c r="E98" s="64"/>
      <c r="F98" s="215" t="s">
        <v>4319</v>
      </c>
      <c r="G98" s="64"/>
      <c r="H98" s="64"/>
      <c r="I98" s="173"/>
      <c r="J98" s="64"/>
      <c r="K98" s="64"/>
      <c r="L98" s="62"/>
      <c r="M98" s="216"/>
      <c r="N98" s="43"/>
      <c r="O98" s="43"/>
      <c r="P98" s="43"/>
      <c r="Q98" s="43"/>
      <c r="R98" s="43"/>
      <c r="S98" s="43"/>
      <c r="T98" s="79"/>
      <c r="AT98" s="25" t="s">
        <v>362</v>
      </c>
      <c r="AU98" s="25" t="s">
        <v>87</v>
      </c>
    </row>
    <row r="99" spans="2:65" s="1" customFormat="1" ht="16.5" customHeight="1">
      <c r="B99" s="42"/>
      <c r="C99" s="239" t="s">
        <v>87</v>
      </c>
      <c r="D99" s="239" t="s">
        <v>358</v>
      </c>
      <c r="E99" s="240" t="s">
        <v>4320</v>
      </c>
      <c r="F99" s="241" t="s">
        <v>4321</v>
      </c>
      <c r="G99" s="242" t="s">
        <v>295</v>
      </c>
      <c r="H99" s="243">
        <v>290</v>
      </c>
      <c r="I99" s="244">
        <v>18.399999999999999</v>
      </c>
      <c r="J99" s="245">
        <f>ROUND(I99*H99,2)</f>
        <v>5336</v>
      </c>
      <c r="K99" s="241" t="s">
        <v>24</v>
      </c>
      <c r="L99" s="246"/>
      <c r="M99" s="247" t="s">
        <v>24</v>
      </c>
      <c r="N99" s="248" t="s">
        <v>49</v>
      </c>
      <c r="O99" s="43"/>
      <c r="P99" s="211">
        <f>O99*H99</f>
        <v>0</v>
      </c>
      <c r="Q99" s="211">
        <v>0</v>
      </c>
      <c r="R99" s="211">
        <f>Q99*H99</f>
        <v>0</v>
      </c>
      <c r="S99" s="211">
        <v>0</v>
      </c>
      <c r="T99" s="212">
        <f>S99*H99</f>
        <v>0</v>
      </c>
      <c r="AR99" s="25" t="s">
        <v>397</v>
      </c>
      <c r="AT99" s="25" t="s">
        <v>358</v>
      </c>
      <c r="AU99" s="25" t="s">
        <v>87</v>
      </c>
      <c r="AY99" s="25" t="s">
        <v>210</v>
      </c>
      <c r="BE99" s="213">
        <f>IF(N99="základní",J99,0)</f>
        <v>5336</v>
      </c>
      <c r="BF99" s="213">
        <f>IF(N99="snížená",J99,0)</f>
        <v>0</v>
      </c>
      <c r="BG99" s="213">
        <f>IF(N99="zákl. přenesená",J99,0)</f>
        <v>0</v>
      </c>
      <c r="BH99" s="213">
        <f>IF(N99="sníž. přenesená",J99,0)</f>
        <v>0</v>
      </c>
      <c r="BI99" s="213">
        <f>IF(N99="nulová",J99,0)</f>
        <v>0</v>
      </c>
      <c r="BJ99" s="25" t="s">
        <v>83</v>
      </c>
      <c r="BK99" s="213">
        <f>ROUND(I99*H99,2)</f>
        <v>5336</v>
      </c>
      <c r="BL99" s="25" t="s">
        <v>142</v>
      </c>
      <c r="BM99" s="25" t="s">
        <v>4322</v>
      </c>
    </row>
    <row r="100" spans="2:65" s="1" customFormat="1" ht="40.5">
      <c r="B100" s="42"/>
      <c r="C100" s="64"/>
      <c r="D100" s="214" t="s">
        <v>362</v>
      </c>
      <c r="E100" s="64"/>
      <c r="F100" s="215" t="s">
        <v>4323</v>
      </c>
      <c r="G100" s="64"/>
      <c r="H100" s="64"/>
      <c r="I100" s="173"/>
      <c r="J100" s="64"/>
      <c r="K100" s="64"/>
      <c r="L100" s="62"/>
      <c r="M100" s="216"/>
      <c r="N100" s="43"/>
      <c r="O100" s="43"/>
      <c r="P100" s="43"/>
      <c r="Q100" s="43"/>
      <c r="R100" s="43"/>
      <c r="S100" s="43"/>
      <c r="T100" s="79"/>
      <c r="AT100" s="25" t="s">
        <v>362</v>
      </c>
      <c r="AU100" s="25" t="s">
        <v>87</v>
      </c>
    </row>
    <row r="101" spans="2:65" s="1" customFormat="1" ht="25.5" customHeight="1">
      <c r="B101" s="42"/>
      <c r="C101" s="202" t="s">
        <v>90</v>
      </c>
      <c r="D101" s="202" t="s">
        <v>212</v>
      </c>
      <c r="E101" s="203" t="s">
        <v>4324</v>
      </c>
      <c r="F101" s="204" t="s">
        <v>4325</v>
      </c>
      <c r="G101" s="205" t="s">
        <v>295</v>
      </c>
      <c r="H101" s="206">
        <v>57</v>
      </c>
      <c r="I101" s="207">
        <v>61</v>
      </c>
      <c r="J101" s="208">
        <f>ROUND(I101*H101,2)</f>
        <v>3477</v>
      </c>
      <c r="K101" s="204" t="s">
        <v>24</v>
      </c>
      <c r="L101" s="62"/>
      <c r="M101" s="209" t="s">
        <v>24</v>
      </c>
      <c r="N101" s="210" t="s">
        <v>49</v>
      </c>
      <c r="O101" s="43"/>
      <c r="P101" s="211">
        <f>O101*H101</f>
        <v>0</v>
      </c>
      <c r="Q101" s="211">
        <v>0</v>
      </c>
      <c r="R101" s="211">
        <f>Q101*H101</f>
        <v>0</v>
      </c>
      <c r="S101" s="211">
        <v>0</v>
      </c>
      <c r="T101" s="212">
        <f>S101*H101</f>
        <v>0</v>
      </c>
      <c r="AR101" s="25" t="s">
        <v>142</v>
      </c>
      <c r="AT101" s="25" t="s">
        <v>212</v>
      </c>
      <c r="AU101" s="25" t="s">
        <v>87</v>
      </c>
      <c r="AY101" s="25" t="s">
        <v>210</v>
      </c>
      <c r="BE101" s="213">
        <f>IF(N101="základní",J101,0)</f>
        <v>3477</v>
      </c>
      <c r="BF101" s="213">
        <f>IF(N101="snížená",J101,0)</f>
        <v>0</v>
      </c>
      <c r="BG101" s="213">
        <f>IF(N101="zákl. přenesená",J101,0)</f>
        <v>0</v>
      </c>
      <c r="BH101" s="213">
        <f>IF(N101="sníž. přenesená",J101,0)</f>
        <v>0</v>
      </c>
      <c r="BI101" s="213">
        <f>IF(N101="nulová",J101,0)</f>
        <v>0</v>
      </c>
      <c r="BJ101" s="25" t="s">
        <v>83</v>
      </c>
      <c r="BK101" s="213">
        <f>ROUND(I101*H101,2)</f>
        <v>3477</v>
      </c>
      <c r="BL101" s="25" t="s">
        <v>142</v>
      </c>
      <c r="BM101" s="25" t="s">
        <v>4326</v>
      </c>
    </row>
    <row r="102" spans="2:65" s="1" customFormat="1" ht="54">
      <c r="B102" s="42"/>
      <c r="C102" s="64"/>
      <c r="D102" s="214" t="s">
        <v>362</v>
      </c>
      <c r="E102" s="64"/>
      <c r="F102" s="215" t="s">
        <v>4327</v>
      </c>
      <c r="G102" s="64"/>
      <c r="H102" s="64"/>
      <c r="I102" s="173"/>
      <c r="J102" s="64"/>
      <c r="K102" s="64"/>
      <c r="L102" s="62"/>
      <c r="M102" s="216"/>
      <c r="N102" s="43"/>
      <c r="O102" s="43"/>
      <c r="P102" s="43"/>
      <c r="Q102" s="43"/>
      <c r="R102" s="43"/>
      <c r="S102" s="43"/>
      <c r="T102" s="79"/>
      <c r="AT102" s="25" t="s">
        <v>362</v>
      </c>
      <c r="AU102" s="25" t="s">
        <v>87</v>
      </c>
    </row>
    <row r="103" spans="2:65" s="1" customFormat="1" ht="16.5" customHeight="1">
      <c r="B103" s="42"/>
      <c r="C103" s="239" t="s">
        <v>93</v>
      </c>
      <c r="D103" s="239" t="s">
        <v>358</v>
      </c>
      <c r="E103" s="240" t="s">
        <v>4328</v>
      </c>
      <c r="F103" s="241" t="s">
        <v>4329</v>
      </c>
      <c r="G103" s="242" t="s">
        <v>295</v>
      </c>
      <c r="H103" s="243">
        <v>25</v>
      </c>
      <c r="I103" s="244">
        <v>81</v>
      </c>
      <c r="J103" s="245">
        <f>ROUND(I103*H103,2)</f>
        <v>2025</v>
      </c>
      <c r="K103" s="241" t="s">
        <v>24</v>
      </c>
      <c r="L103" s="246"/>
      <c r="M103" s="247" t="s">
        <v>24</v>
      </c>
      <c r="N103" s="248" t="s">
        <v>49</v>
      </c>
      <c r="O103" s="43"/>
      <c r="P103" s="211">
        <f>O103*H103</f>
        <v>0</v>
      </c>
      <c r="Q103" s="211">
        <v>0</v>
      </c>
      <c r="R103" s="211">
        <f>Q103*H103</f>
        <v>0</v>
      </c>
      <c r="S103" s="211">
        <v>0</v>
      </c>
      <c r="T103" s="212">
        <f>S103*H103</f>
        <v>0</v>
      </c>
      <c r="AR103" s="25" t="s">
        <v>397</v>
      </c>
      <c r="AT103" s="25" t="s">
        <v>358</v>
      </c>
      <c r="AU103" s="25" t="s">
        <v>87</v>
      </c>
      <c r="AY103" s="25" t="s">
        <v>210</v>
      </c>
      <c r="BE103" s="213">
        <f>IF(N103="základní",J103,0)</f>
        <v>2025</v>
      </c>
      <c r="BF103" s="213">
        <f>IF(N103="snížená",J103,0)</f>
        <v>0</v>
      </c>
      <c r="BG103" s="213">
        <f>IF(N103="zákl. přenesená",J103,0)</f>
        <v>0</v>
      </c>
      <c r="BH103" s="213">
        <f>IF(N103="sníž. přenesená",J103,0)</f>
        <v>0</v>
      </c>
      <c r="BI103" s="213">
        <f>IF(N103="nulová",J103,0)</f>
        <v>0</v>
      </c>
      <c r="BJ103" s="25" t="s">
        <v>83</v>
      </c>
      <c r="BK103" s="213">
        <f>ROUND(I103*H103,2)</f>
        <v>2025</v>
      </c>
      <c r="BL103" s="25" t="s">
        <v>142</v>
      </c>
      <c r="BM103" s="25" t="s">
        <v>4330</v>
      </c>
    </row>
    <row r="104" spans="2:65" s="1" customFormat="1" ht="67.5">
      <c r="B104" s="42"/>
      <c r="C104" s="64"/>
      <c r="D104" s="214" t="s">
        <v>362</v>
      </c>
      <c r="E104" s="64"/>
      <c r="F104" s="215" t="s">
        <v>4331</v>
      </c>
      <c r="G104" s="64"/>
      <c r="H104" s="64"/>
      <c r="I104" s="173"/>
      <c r="J104" s="64"/>
      <c r="K104" s="64"/>
      <c r="L104" s="62"/>
      <c r="M104" s="216"/>
      <c r="N104" s="43"/>
      <c r="O104" s="43"/>
      <c r="P104" s="43"/>
      <c r="Q104" s="43"/>
      <c r="R104" s="43"/>
      <c r="S104" s="43"/>
      <c r="T104" s="79"/>
      <c r="AT104" s="25" t="s">
        <v>362</v>
      </c>
      <c r="AU104" s="25" t="s">
        <v>87</v>
      </c>
    </row>
    <row r="105" spans="2:65" s="1" customFormat="1" ht="16.5" customHeight="1">
      <c r="B105" s="42"/>
      <c r="C105" s="239" t="s">
        <v>96</v>
      </c>
      <c r="D105" s="239" t="s">
        <v>358</v>
      </c>
      <c r="E105" s="240" t="s">
        <v>4332</v>
      </c>
      <c r="F105" s="241" t="s">
        <v>4333</v>
      </c>
      <c r="G105" s="242" t="s">
        <v>295</v>
      </c>
      <c r="H105" s="243">
        <v>32</v>
      </c>
      <c r="I105" s="244">
        <v>86.6</v>
      </c>
      <c r="J105" s="245">
        <f>ROUND(I105*H105,2)</f>
        <v>2771.2</v>
      </c>
      <c r="K105" s="241" t="s">
        <v>24</v>
      </c>
      <c r="L105" s="246"/>
      <c r="M105" s="247" t="s">
        <v>24</v>
      </c>
      <c r="N105" s="248" t="s">
        <v>49</v>
      </c>
      <c r="O105" s="43"/>
      <c r="P105" s="211">
        <f>O105*H105</f>
        <v>0</v>
      </c>
      <c r="Q105" s="211">
        <v>0</v>
      </c>
      <c r="R105" s="211">
        <f>Q105*H105</f>
        <v>0</v>
      </c>
      <c r="S105" s="211">
        <v>0</v>
      </c>
      <c r="T105" s="212">
        <f>S105*H105</f>
        <v>0</v>
      </c>
      <c r="AR105" s="25" t="s">
        <v>397</v>
      </c>
      <c r="AT105" s="25" t="s">
        <v>358</v>
      </c>
      <c r="AU105" s="25" t="s">
        <v>87</v>
      </c>
      <c r="AY105" s="25" t="s">
        <v>210</v>
      </c>
      <c r="BE105" s="213">
        <f>IF(N105="základní",J105,0)</f>
        <v>2771.2</v>
      </c>
      <c r="BF105" s="213">
        <f>IF(N105="snížená",J105,0)</f>
        <v>0</v>
      </c>
      <c r="BG105" s="213">
        <f>IF(N105="zákl. přenesená",J105,0)</f>
        <v>0</v>
      </c>
      <c r="BH105" s="213">
        <f>IF(N105="sníž. přenesená",J105,0)</f>
        <v>0</v>
      </c>
      <c r="BI105" s="213">
        <f>IF(N105="nulová",J105,0)</f>
        <v>0</v>
      </c>
      <c r="BJ105" s="25" t="s">
        <v>83</v>
      </c>
      <c r="BK105" s="213">
        <f>ROUND(I105*H105,2)</f>
        <v>2771.2</v>
      </c>
      <c r="BL105" s="25" t="s">
        <v>142</v>
      </c>
      <c r="BM105" s="25" t="s">
        <v>4334</v>
      </c>
    </row>
    <row r="106" spans="2:65" s="1" customFormat="1" ht="67.5">
      <c r="B106" s="42"/>
      <c r="C106" s="64"/>
      <c r="D106" s="214" t="s">
        <v>362</v>
      </c>
      <c r="E106" s="64"/>
      <c r="F106" s="215" t="s">
        <v>4335</v>
      </c>
      <c r="G106" s="64"/>
      <c r="H106" s="64"/>
      <c r="I106" s="173"/>
      <c r="J106" s="64"/>
      <c r="K106" s="64"/>
      <c r="L106" s="62"/>
      <c r="M106" s="216"/>
      <c r="N106" s="43"/>
      <c r="O106" s="43"/>
      <c r="P106" s="43"/>
      <c r="Q106" s="43"/>
      <c r="R106" s="43"/>
      <c r="S106" s="43"/>
      <c r="T106" s="79"/>
      <c r="AT106" s="25" t="s">
        <v>362</v>
      </c>
      <c r="AU106" s="25" t="s">
        <v>87</v>
      </c>
    </row>
    <row r="107" spans="2:65" s="1" customFormat="1" ht="16.5" customHeight="1">
      <c r="B107" s="42"/>
      <c r="C107" s="202" t="s">
        <v>99</v>
      </c>
      <c r="D107" s="202" t="s">
        <v>212</v>
      </c>
      <c r="E107" s="203" t="s">
        <v>4336</v>
      </c>
      <c r="F107" s="204" t="s">
        <v>4337</v>
      </c>
      <c r="G107" s="205" t="s">
        <v>248</v>
      </c>
      <c r="H107" s="206">
        <v>5.8000000000000003E-2</v>
      </c>
      <c r="I107" s="207">
        <v>853.9</v>
      </c>
      <c r="J107" s="208">
        <f>ROUND(I107*H107,2)</f>
        <v>49.53</v>
      </c>
      <c r="K107" s="204" t="s">
        <v>24</v>
      </c>
      <c r="L107" s="62"/>
      <c r="M107" s="209" t="s">
        <v>24</v>
      </c>
      <c r="N107" s="210" t="s">
        <v>49</v>
      </c>
      <c r="O107" s="43"/>
      <c r="P107" s="211">
        <f>O107*H107</f>
        <v>0</v>
      </c>
      <c r="Q107" s="211">
        <v>0</v>
      </c>
      <c r="R107" s="211">
        <f>Q107*H107</f>
        <v>0</v>
      </c>
      <c r="S107" s="211">
        <v>0</v>
      </c>
      <c r="T107" s="212">
        <f>S107*H107</f>
        <v>0</v>
      </c>
      <c r="AR107" s="25" t="s">
        <v>142</v>
      </c>
      <c r="AT107" s="25" t="s">
        <v>212</v>
      </c>
      <c r="AU107" s="25" t="s">
        <v>87</v>
      </c>
      <c r="AY107" s="25" t="s">
        <v>210</v>
      </c>
      <c r="BE107" s="213">
        <f>IF(N107="základní",J107,0)</f>
        <v>49.53</v>
      </c>
      <c r="BF107" s="213">
        <f>IF(N107="snížená",J107,0)</f>
        <v>0</v>
      </c>
      <c r="BG107" s="213">
        <f>IF(N107="zákl. přenesená",J107,0)</f>
        <v>0</v>
      </c>
      <c r="BH107" s="213">
        <f>IF(N107="sníž. přenesená",J107,0)</f>
        <v>0</v>
      </c>
      <c r="BI107" s="213">
        <f>IF(N107="nulová",J107,0)</f>
        <v>0</v>
      </c>
      <c r="BJ107" s="25" t="s">
        <v>83</v>
      </c>
      <c r="BK107" s="213">
        <f>ROUND(I107*H107,2)</f>
        <v>49.53</v>
      </c>
      <c r="BL107" s="25" t="s">
        <v>142</v>
      </c>
      <c r="BM107" s="25" t="s">
        <v>4338</v>
      </c>
    </row>
    <row r="108" spans="2:65" s="1" customFormat="1" ht="40.5">
      <c r="B108" s="42"/>
      <c r="C108" s="64"/>
      <c r="D108" s="214" t="s">
        <v>362</v>
      </c>
      <c r="E108" s="64"/>
      <c r="F108" s="215" t="s">
        <v>4339</v>
      </c>
      <c r="G108" s="64"/>
      <c r="H108" s="64"/>
      <c r="I108" s="173"/>
      <c r="J108" s="64"/>
      <c r="K108" s="64"/>
      <c r="L108" s="62"/>
      <c r="M108" s="216"/>
      <c r="N108" s="43"/>
      <c r="O108" s="43"/>
      <c r="P108" s="43"/>
      <c r="Q108" s="43"/>
      <c r="R108" s="43"/>
      <c r="S108" s="43"/>
      <c r="T108" s="79"/>
      <c r="AT108" s="25" t="s">
        <v>362</v>
      </c>
      <c r="AU108" s="25" t="s">
        <v>87</v>
      </c>
    </row>
    <row r="109" spans="2:65" s="1" customFormat="1" ht="16.5" customHeight="1">
      <c r="B109" s="42"/>
      <c r="C109" s="202" t="s">
        <v>102</v>
      </c>
      <c r="D109" s="202" t="s">
        <v>212</v>
      </c>
      <c r="E109" s="203" t="s">
        <v>4340</v>
      </c>
      <c r="F109" s="204" t="s">
        <v>4341</v>
      </c>
      <c r="G109" s="205" t="s">
        <v>248</v>
      </c>
      <c r="H109" s="206">
        <v>5.8000000000000003E-2</v>
      </c>
      <c r="I109" s="207">
        <v>487.9</v>
      </c>
      <c r="J109" s="208">
        <f>ROUND(I109*H109,2)</f>
        <v>28.3</v>
      </c>
      <c r="K109" s="204" t="s">
        <v>24</v>
      </c>
      <c r="L109" s="62"/>
      <c r="M109" s="209" t="s">
        <v>24</v>
      </c>
      <c r="N109" s="210" t="s">
        <v>49</v>
      </c>
      <c r="O109" s="43"/>
      <c r="P109" s="211">
        <f>O109*H109</f>
        <v>0</v>
      </c>
      <c r="Q109" s="211">
        <v>0</v>
      </c>
      <c r="R109" s="211">
        <f>Q109*H109</f>
        <v>0</v>
      </c>
      <c r="S109" s="211">
        <v>0</v>
      </c>
      <c r="T109" s="212">
        <f>S109*H109</f>
        <v>0</v>
      </c>
      <c r="AR109" s="25" t="s">
        <v>142</v>
      </c>
      <c r="AT109" s="25" t="s">
        <v>212</v>
      </c>
      <c r="AU109" s="25" t="s">
        <v>87</v>
      </c>
      <c r="AY109" s="25" t="s">
        <v>210</v>
      </c>
      <c r="BE109" s="213">
        <f>IF(N109="základní",J109,0)</f>
        <v>28.3</v>
      </c>
      <c r="BF109" s="213">
        <f>IF(N109="snížená",J109,0)</f>
        <v>0</v>
      </c>
      <c r="BG109" s="213">
        <f>IF(N109="zákl. přenesená",J109,0)</f>
        <v>0</v>
      </c>
      <c r="BH109" s="213">
        <f>IF(N109="sníž. přenesená",J109,0)</f>
        <v>0</v>
      </c>
      <c r="BI109" s="213">
        <f>IF(N109="nulová",J109,0)</f>
        <v>0</v>
      </c>
      <c r="BJ109" s="25" t="s">
        <v>83</v>
      </c>
      <c r="BK109" s="213">
        <f>ROUND(I109*H109,2)</f>
        <v>28.3</v>
      </c>
      <c r="BL109" s="25" t="s">
        <v>142</v>
      </c>
      <c r="BM109" s="25" t="s">
        <v>4342</v>
      </c>
    </row>
    <row r="110" spans="2:65" s="1" customFormat="1" ht="40.5">
      <c r="B110" s="42"/>
      <c r="C110" s="64"/>
      <c r="D110" s="214" t="s">
        <v>362</v>
      </c>
      <c r="E110" s="64"/>
      <c r="F110" s="215" t="s">
        <v>4343</v>
      </c>
      <c r="G110" s="64"/>
      <c r="H110" s="64"/>
      <c r="I110" s="173"/>
      <c r="J110" s="64"/>
      <c r="K110" s="64"/>
      <c r="L110" s="62"/>
      <c r="M110" s="216"/>
      <c r="N110" s="43"/>
      <c r="O110" s="43"/>
      <c r="P110" s="43"/>
      <c r="Q110" s="43"/>
      <c r="R110" s="43"/>
      <c r="S110" s="43"/>
      <c r="T110" s="79"/>
      <c r="AT110" s="25" t="s">
        <v>362</v>
      </c>
      <c r="AU110" s="25" t="s">
        <v>87</v>
      </c>
    </row>
    <row r="111" spans="2:65" s="11" customFormat="1" ht="29.85" customHeight="1">
      <c r="B111" s="186"/>
      <c r="C111" s="187"/>
      <c r="D111" s="188" t="s">
        <v>77</v>
      </c>
      <c r="E111" s="200" t="s">
        <v>1089</v>
      </c>
      <c r="F111" s="200" t="s">
        <v>1090</v>
      </c>
      <c r="G111" s="187"/>
      <c r="H111" s="187"/>
      <c r="I111" s="190"/>
      <c r="J111" s="201">
        <f>BK111</f>
        <v>152469.96</v>
      </c>
      <c r="K111" s="187"/>
      <c r="L111" s="192"/>
      <c r="M111" s="193"/>
      <c r="N111" s="194"/>
      <c r="O111" s="194"/>
      <c r="P111" s="195">
        <f>SUM(P112:P131)</f>
        <v>0</v>
      </c>
      <c r="Q111" s="194"/>
      <c r="R111" s="195">
        <f>SUM(R112:R131)</f>
        <v>0</v>
      </c>
      <c r="S111" s="194"/>
      <c r="T111" s="196">
        <f>SUM(T112:T131)</f>
        <v>0</v>
      </c>
      <c r="AR111" s="197" t="s">
        <v>87</v>
      </c>
      <c r="AT111" s="198" t="s">
        <v>77</v>
      </c>
      <c r="AU111" s="198" t="s">
        <v>83</v>
      </c>
      <c r="AY111" s="197" t="s">
        <v>210</v>
      </c>
      <c r="BK111" s="199">
        <f>SUM(BK112:BK131)</f>
        <v>152469.96</v>
      </c>
    </row>
    <row r="112" spans="2:65" s="1" customFormat="1" ht="25.5" customHeight="1">
      <c r="B112" s="42"/>
      <c r="C112" s="202" t="s">
        <v>119</v>
      </c>
      <c r="D112" s="202" t="s">
        <v>212</v>
      </c>
      <c r="E112" s="203" t="s">
        <v>4344</v>
      </c>
      <c r="F112" s="204" t="s">
        <v>4345</v>
      </c>
      <c r="G112" s="205" t="s">
        <v>2743</v>
      </c>
      <c r="H112" s="206">
        <v>1</v>
      </c>
      <c r="I112" s="207">
        <v>105823</v>
      </c>
      <c r="J112" s="208">
        <f>ROUND(I112*H112,2)</f>
        <v>105823</v>
      </c>
      <c r="K112" s="204" t="s">
        <v>24</v>
      </c>
      <c r="L112" s="62"/>
      <c r="M112" s="209" t="s">
        <v>24</v>
      </c>
      <c r="N112" s="210" t="s">
        <v>49</v>
      </c>
      <c r="O112" s="43"/>
      <c r="P112" s="211">
        <f>O112*H112</f>
        <v>0</v>
      </c>
      <c r="Q112" s="211">
        <v>0</v>
      </c>
      <c r="R112" s="211">
        <f>Q112*H112</f>
        <v>0</v>
      </c>
      <c r="S112" s="211">
        <v>0</v>
      </c>
      <c r="T112" s="212">
        <f>S112*H112</f>
        <v>0</v>
      </c>
      <c r="AR112" s="25" t="s">
        <v>142</v>
      </c>
      <c r="AT112" s="25" t="s">
        <v>212</v>
      </c>
      <c r="AU112" s="25" t="s">
        <v>87</v>
      </c>
      <c r="AY112" s="25" t="s">
        <v>210</v>
      </c>
      <c r="BE112" s="213">
        <f>IF(N112="základní",J112,0)</f>
        <v>105823</v>
      </c>
      <c r="BF112" s="213">
        <f>IF(N112="snížená",J112,0)</f>
        <v>0</v>
      </c>
      <c r="BG112" s="213">
        <f>IF(N112="zákl. přenesená",J112,0)</f>
        <v>0</v>
      </c>
      <c r="BH112" s="213">
        <f>IF(N112="sníž. přenesená",J112,0)</f>
        <v>0</v>
      </c>
      <c r="BI112" s="213">
        <f>IF(N112="nulová",J112,0)</f>
        <v>0</v>
      </c>
      <c r="BJ112" s="25" t="s">
        <v>83</v>
      </c>
      <c r="BK112" s="213">
        <f>ROUND(I112*H112,2)</f>
        <v>105823</v>
      </c>
      <c r="BL112" s="25" t="s">
        <v>142</v>
      </c>
      <c r="BM112" s="25" t="s">
        <v>4346</v>
      </c>
    </row>
    <row r="113" spans="2:65" s="1" customFormat="1" ht="27">
      <c r="B113" s="42"/>
      <c r="C113" s="64"/>
      <c r="D113" s="214" t="s">
        <v>362</v>
      </c>
      <c r="E113" s="64"/>
      <c r="F113" s="215" t="s">
        <v>4347</v>
      </c>
      <c r="G113" s="64"/>
      <c r="H113" s="64"/>
      <c r="I113" s="173"/>
      <c r="J113" s="64"/>
      <c r="K113" s="64"/>
      <c r="L113" s="62"/>
      <c r="M113" s="216"/>
      <c r="N113" s="43"/>
      <c r="O113" s="43"/>
      <c r="P113" s="43"/>
      <c r="Q113" s="43"/>
      <c r="R113" s="43"/>
      <c r="S113" s="43"/>
      <c r="T113" s="79"/>
      <c r="AT113" s="25" t="s">
        <v>362</v>
      </c>
      <c r="AU113" s="25" t="s">
        <v>87</v>
      </c>
    </row>
    <row r="114" spans="2:65" s="1" customFormat="1" ht="16.5" customHeight="1">
      <c r="B114" s="42"/>
      <c r="C114" s="202" t="s">
        <v>122</v>
      </c>
      <c r="D114" s="202" t="s">
        <v>212</v>
      </c>
      <c r="E114" s="203" t="s">
        <v>4348</v>
      </c>
      <c r="F114" s="204" t="s">
        <v>4349</v>
      </c>
      <c r="G114" s="205" t="s">
        <v>2743</v>
      </c>
      <c r="H114" s="206">
        <v>1</v>
      </c>
      <c r="I114" s="207">
        <v>5136</v>
      </c>
      <c r="J114" s="208">
        <f>ROUND(I114*H114,2)</f>
        <v>5136</v>
      </c>
      <c r="K114" s="204" t="s">
        <v>24</v>
      </c>
      <c r="L114" s="62"/>
      <c r="M114" s="209" t="s">
        <v>24</v>
      </c>
      <c r="N114" s="210" t="s">
        <v>49</v>
      </c>
      <c r="O114" s="43"/>
      <c r="P114" s="211">
        <f>O114*H114</f>
        <v>0</v>
      </c>
      <c r="Q114" s="211">
        <v>0</v>
      </c>
      <c r="R114" s="211">
        <f>Q114*H114</f>
        <v>0</v>
      </c>
      <c r="S114" s="211">
        <v>0</v>
      </c>
      <c r="T114" s="212">
        <f>S114*H114</f>
        <v>0</v>
      </c>
      <c r="AR114" s="25" t="s">
        <v>142</v>
      </c>
      <c r="AT114" s="25" t="s">
        <v>212</v>
      </c>
      <c r="AU114" s="25" t="s">
        <v>87</v>
      </c>
      <c r="AY114" s="25" t="s">
        <v>210</v>
      </c>
      <c r="BE114" s="213">
        <f>IF(N114="základní",J114,0)</f>
        <v>5136</v>
      </c>
      <c r="BF114" s="213">
        <f>IF(N114="snížená",J114,0)</f>
        <v>0</v>
      </c>
      <c r="BG114" s="213">
        <f>IF(N114="zákl. přenesená",J114,0)</f>
        <v>0</v>
      </c>
      <c r="BH114" s="213">
        <f>IF(N114="sníž. přenesená",J114,0)</f>
        <v>0</v>
      </c>
      <c r="BI114" s="213">
        <f>IF(N114="nulová",J114,0)</f>
        <v>0</v>
      </c>
      <c r="BJ114" s="25" t="s">
        <v>83</v>
      </c>
      <c r="BK114" s="213">
        <f>ROUND(I114*H114,2)</f>
        <v>5136</v>
      </c>
      <c r="BL114" s="25" t="s">
        <v>142</v>
      </c>
      <c r="BM114" s="25" t="s">
        <v>4350</v>
      </c>
    </row>
    <row r="115" spans="2:65" s="1" customFormat="1" ht="27">
      <c r="B115" s="42"/>
      <c r="C115" s="64"/>
      <c r="D115" s="214" t="s">
        <v>362</v>
      </c>
      <c r="E115" s="64"/>
      <c r="F115" s="215" t="s">
        <v>4351</v>
      </c>
      <c r="G115" s="64"/>
      <c r="H115" s="64"/>
      <c r="I115" s="173"/>
      <c r="J115" s="64"/>
      <c r="K115" s="64"/>
      <c r="L115" s="62"/>
      <c r="M115" s="216"/>
      <c r="N115" s="43"/>
      <c r="O115" s="43"/>
      <c r="P115" s="43"/>
      <c r="Q115" s="43"/>
      <c r="R115" s="43"/>
      <c r="S115" s="43"/>
      <c r="T115" s="79"/>
      <c r="AT115" s="25" t="s">
        <v>362</v>
      </c>
      <c r="AU115" s="25" t="s">
        <v>87</v>
      </c>
    </row>
    <row r="116" spans="2:65" s="1" customFormat="1" ht="16.5" customHeight="1">
      <c r="B116" s="42"/>
      <c r="C116" s="202" t="s">
        <v>125</v>
      </c>
      <c r="D116" s="202" t="s">
        <v>212</v>
      </c>
      <c r="E116" s="203" t="s">
        <v>4352</v>
      </c>
      <c r="F116" s="204" t="s">
        <v>4353</v>
      </c>
      <c r="G116" s="205" t="s">
        <v>2743</v>
      </c>
      <c r="H116" s="206">
        <v>1</v>
      </c>
      <c r="I116" s="207">
        <v>5831.5</v>
      </c>
      <c r="J116" s="208">
        <f>ROUND(I116*H116,2)</f>
        <v>5831.5</v>
      </c>
      <c r="K116" s="204" t="s">
        <v>24</v>
      </c>
      <c r="L116" s="62"/>
      <c r="M116" s="209" t="s">
        <v>24</v>
      </c>
      <c r="N116" s="210" t="s">
        <v>49</v>
      </c>
      <c r="O116" s="43"/>
      <c r="P116" s="211">
        <f>O116*H116</f>
        <v>0</v>
      </c>
      <c r="Q116" s="211">
        <v>0</v>
      </c>
      <c r="R116" s="211">
        <f>Q116*H116</f>
        <v>0</v>
      </c>
      <c r="S116" s="211">
        <v>0</v>
      </c>
      <c r="T116" s="212">
        <f>S116*H116</f>
        <v>0</v>
      </c>
      <c r="AR116" s="25" t="s">
        <v>142</v>
      </c>
      <c r="AT116" s="25" t="s">
        <v>212</v>
      </c>
      <c r="AU116" s="25" t="s">
        <v>87</v>
      </c>
      <c r="AY116" s="25" t="s">
        <v>210</v>
      </c>
      <c r="BE116" s="213">
        <f>IF(N116="základní",J116,0)</f>
        <v>5831.5</v>
      </c>
      <c r="BF116" s="213">
        <f>IF(N116="snížená",J116,0)</f>
        <v>0</v>
      </c>
      <c r="BG116" s="213">
        <f>IF(N116="zákl. přenesená",J116,0)</f>
        <v>0</v>
      </c>
      <c r="BH116" s="213">
        <f>IF(N116="sníž. přenesená",J116,0)</f>
        <v>0</v>
      </c>
      <c r="BI116" s="213">
        <f>IF(N116="nulová",J116,0)</f>
        <v>0</v>
      </c>
      <c r="BJ116" s="25" t="s">
        <v>83</v>
      </c>
      <c r="BK116" s="213">
        <f>ROUND(I116*H116,2)</f>
        <v>5831.5</v>
      </c>
      <c r="BL116" s="25" t="s">
        <v>142</v>
      </c>
      <c r="BM116" s="25" t="s">
        <v>4354</v>
      </c>
    </row>
    <row r="117" spans="2:65" s="1" customFormat="1" ht="27">
      <c r="B117" s="42"/>
      <c r="C117" s="64"/>
      <c r="D117" s="214" t="s">
        <v>362</v>
      </c>
      <c r="E117" s="64"/>
      <c r="F117" s="215" t="s">
        <v>4355</v>
      </c>
      <c r="G117" s="64"/>
      <c r="H117" s="64"/>
      <c r="I117" s="173"/>
      <c r="J117" s="64"/>
      <c r="K117" s="64"/>
      <c r="L117" s="62"/>
      <c r="M117" s="216"/>
      <c r="N117" s="43"/>
      <c r="O117" s="43"/>
      <c r="P117" s="43"/>
      <c r="Q117" s="43"/>
      <c r="R117" s="43"/>
      <c r="S117" s="43"/>
      <c r="T117" s="79"/>
      <c r="AT117" s="25" t="s">
        <v>362</v>
      </c>
      <c r="AU117" s="25" t="s">
        <v>87</v>
      </c>
    </row>
    <row r="118" spans="2:65" s="1" customFormat="1" ht="16.5" customHeight="1">
      <c r="B118" s="42"/>
      <c r="C118" s="202" t="s">
        <v>128</v>
      </c>
      <c r="D118" s="202" t="s">
        <v>212</v>
      </c>
      <c r="E118" s="203" t="s">
        <v>4356</v>
      </c>
      <c r="F118" s="204" t="s">
        <v>4357</v>
      </c>
      <c r="G118" s="205" t="s">
        <v>2743</v>
      </c>
      <c r="H118" s="206">
        <v>1</v>
      </c>
      <c r="I118" s="207">
        <v>508.3</v>
      </c>
      <c r="J118" s="208">
        <f>ROUND(I118*H118,2)</f>
        <v>508.3</v>
      </c>
      <c r="K118" s="204" t="s">
        <v>24</v>
      </c>
      <c r="L118" s="62"/>
      <c r="M118" s="209" t="s">
        <v>24</v>
      </c>
      <c r="N118" s="210" t="s">
        <v>49</v>
      </c>
      <c r="O118" s="43"/>
      <c r="P118" s="211">
        <f>O118*H118</f>
        <v>0</v>
      </c>
      <c r="Q118" s="211">
        <v>0</v>
      </c>
      <c r="R118" s="211">
        <f>Q118*H118</f>
        <v>0</v>
      </c>
      <c r="S118" s="211">
        <v>0</v>
      </c>
      <c r="T118" s="212">
        <f>S118*H118</f>
        <v>0</v>
      </c>
      <c r="AR118" s="25" t="s">
        <v>142</v>
      </c>
      <c r="AT118" s="25" t="s">
        <v>212</v>
      </c>
      <c r="AU118" s="25" t="s">
        <v>87</v>
      </c>
      <c r="AY118" s="25" t="s">
        <v>210</v>
      </c>
      <c r="BE118" s="213">
        <f>IF(N118="základní",J118,0)</f>
        <v>508.3</v>
      </c>
      <c r="BF118" s="213">
        <f>IF(N118="snížená",J118,0)</f>
        <v>0</v>
      </c>
      <c r="BG118" s="213">
        <f>IF(N118="zákl. přenesená",J118,0)</f>
        <v>0</v>
      </c>
      <c r="BH118" s="213">
        <f>IF(N118="sníž. přenesená",J118,0)</f>
        <v>0</v>
      </c>
      <c r="BI118" s="213">
        <f>IF(N118="nulová",J118,0)</f>
        <v>0</v>
      </c>
      <c r="BJ118" s="25" t="s">
        <v>83</v>
      </c>
      <c r="BK118" s="213">
        <f>ROUND(I118*H118,2)</f>
        <v>508.3</v>
      </c>
      <c r="BL118" s="25" t="s">
        <v>142</v>
      </c>
      <c r="BM118" s="25" t="s">
        <v>4358</v>
      </c>
    </row>
    <row r="119" spans="2:65" s="1" customFormat="1" ht="27">
      <c r="B119" s="42"/>
      <c r="C119" s="64"/>
      <c r="D119" s="214" t="s">
        <v>362</v>
      </c>
      <c r="E119" s="64"/>
      <c r="F119" s="215" t="s">
        <v>4359</v>
      </c>
      <c r="G119" s="64"/>
      <c r="H119" s="64"/>
      <c r="I119" s="173"/>
      <c r="J119" s="64"/>
      <c r="K119" s="64"/>
      <c r="L119" s="62"/>
      <c r="M119" s="216"/>
      <c r="N119" s="43"/>
      <c r="O119" s="43"/>
      <c r="P119" s="43"/>
      <c r="Q119" s="43"/>
      <c r="R119" s="43"/>
      <c r="S119" s="43"/>
      <c r="T119" s="79"/>
      <c r="AT119" s="25" t="s">
        <v>362</v>
      </c>
      <c r="AU119" s="25" t="s">
        <v>87</v>
      </c>
    </row>
    <row r="120" spans="2:65" s="1" customFormat="1" ht="16.5" customHeight="1">
      <c r="B120" s="42"/>
      <c r="C120" s="202" t="s">
        <v>131</v>
      </c>
      <c r="D120" s="202" t="s">
        <v>212</v>
      </c>
      <c r="E120" s="203" t="s">
        <v>4360</v>
      </c>
      <c r="F120" s="204" t="s">
        <v>4361</v>
      </c>
      <c r="G120" s="205" t="s">
        <v>2743</v>
      </c>
      <c r="H120" s="206">
        <v>1</v>
      </c>
      <c r="I120" s="207">
        <v>385.2</v>
      </c>
      <c r="J120" s="208">
        <f>ROUND(I120*H120,2)</f>
        <v>385.2</v>
      </c>
      <c r="K120" s="204" t="s">
        <v>24</v>
      </c>
      <c r="L120" s="62"/>
      <c r="M120" s="209" t="s">
        <v>24</v>
      </c>
      <c r="N120" s="210" t="s">
        <v>49</v>
      </c>
      <c r="O120" s="43"/>
      <c r="P120" s="211">
        <f>O120*H120</f>
        <v>0</v>
      </c>
      <c r="Q120" s="211">
        <v>0</v>
      </c>
      <c r="R120" s="211">
        <f>Q120*H120</f>
        <v>0</v>
      </c>
      <c r="S120" s="211">
        <v>0</v>
      </c>
      <c r="T120" s="212">
        <f>S120*H120</f>
        <v>0</v>
      </c>
      <c r="AR120" s="25" t="s">
        <v>142</v>
      </c>
      <c r="AT120" s="25" t="s">
        <v>212</v>
      </c>
      <c r="AU120" s="25" t="s">
        <v>87</v>
      </c>
      <c r="AY120" s="25" t="s">
        <v>210</v>
      </c>
      <c r="BE120" s="213">
        <f>IF(N120="základní",J120,0)</f>
        <v>385.2</v>
      </c>
      <c r="BF120" s="213">
        <f>IF(N120="snížená",J120,0)</f>
        <v>0</v>
      </c>
      <c r="BG120" s="213">
        <f>IF(N120="zákl. přenesená",J120,0)</f>
        <v>0</v>
      </c>
      <c r="BH120" s="213">
        <f>IF(N120="sníž. přenesená",J120,0)</f>
        <v>0</v>
      </c>
      <c r="BI120" s="213">
        <f>IF(N120="nulová",J120,0)</f>
        <v>0</v>
      </c>
      <c r="BJ120" s="25" t="s">
        <v>83</v>
      </c>
      <c r="BK120" s="213">
        <f>ROUND(I120*H120,2)</f>
        <v>385.2</v>
      </c>
      <c r="BL120" s="25" t="s">
        <v>142</v>
      </c>
      <c r="BM120" s="25" t="s">
        <v>4362</v>
      </c>
    </row>
    <row r="121" spans="2:65" s="1" customFormat="1" ht="27">
      <c r="B121" s="42"/>
      <c r="C121" s="64"/>
      <c r="D121" s="214" t="s">
        <v>362</v>
      </c>
      <c r="E121" s="64"/>
      <c r="F121" s="215" t="s">
        <v>4363</v>
      </c>
      <c r="G121" s="64"/>
      <c r="H121" s="64"/>
      <c r="I121" s="173"/>
      <c r="J121" s="64"/>
      <c r="K121" s="64"/>
      <c r="L121" s="62"/>
      <c r="M121" s="216"/>
      <c r="N121" s="43"/>
      <c r="O121" s="43"/>
      <c r="P121" s="43"/>
      <c r="Q121" s="43"/>
      <c r="R121" s="43"/>
      <c r="S121" s="43"/>
      <c r="T121" s="79"/>
      <c r="AT121" s="25" t="s">
        <v>362</v>
      </c>
      <c r="AU121" s="25" t="s">
        <v>87</v>
      </c>
    </row>
    <row r="122" spans="2:65" s="1" customFormat="1" ht="16.5" customHeight="1">
      <c r="B122" s="42"/>
      <c r="C122" s="202" t="s">
        <v>134</v>
      </c>
      <c r="D122" s="202" t="s">
        <v>212</v>
      </c>
      <c r="E122" s="203" t="s">
        <v>4364</v>
      </c>
      <c r="F122" s="204" t="s">
        <v>4365</v>
      </c>
      <c r="G122" s="205" t="s">
        <v>295</v>
      </c>
      <c r="H122" s="206">
        <v>5</v>
      </c>
      <c r="I122" s="207">
        <v>76.3</v>
      </c>
      <c r="J122" s="208">
        <f>ROUND(I122*H122,2)</f>
        <v>381.5</v>
      </c>
      <c r="K122" s="204" t="s">
        <v>24</v>
      </c>
      <c r="L122" s="62"/>
      <c r="M122" s="209" t="s">
        <v>24</v>
      </c>
      <c r="N122" s="210" t="s">
        <v>49</v>
      </c>
      <c r="O122" s="43"/>
      <c r="P122" s="211">
        <f>O122*H122</f>
        <v>0</v>
      </c>
      <c r="Q122" s="211">
        <v>0</v>
      </c>
      <c r="R122" s="211">
        <f>Q122*H122</f>
        <v>0</v>
      </c>
      <c r="S122" s="211">
        <v>0</v>
      </c>
      <c r="T122" s="212">
        <f>S122*H122</f>
        <v>0</v>
      </c>
      <c r="AR122" s="25" t="s">
        <v>142</v>
      </c>
      <c r="AT122" s="25" t="s">
        <v>212</v>
      </c>
      <c r="AU122" s="25" t="s">
        <v>87</v>
      </c>
      <c r="AY122" s="25" t="s">
        <v>210</v>
      </c>
      <c r="BE122" s="213">
        <f>IF(N122="základní",J122,0)</f>
        <v>381.5</v>
      </c>
      <c r="BF122" s="213">
        <f>IF(N122="snížená",J122,0)</f>
        <v>0</v>
      </c>
      <c r="BG122" s="213">
        <f>IF(N122="zákl. přenesená",J122,0)</f>
        <v>0</v>
      </c>
      <c r="BH122" s="213">
        <f>IF(N122="sníž. přenesená",J122,0)</f>
        <v>0</v>
      </c>
      <c r="BI122" s="213">
        <f>IF(N122="nulová",J122,0)</f>
        <v>0</v>
      </c>
      <c r="BJ122" s="25" t="s">
        <v>83</v>
      </c>
      <c r="BK122" s="213">
        <f>ROUND(I122*H122,2)</f>
        <v>381.5</v>
      </c>
      <c r="BL122" s="25" t="s">
        <v>142</v>
      </c>
      <c r="BM122" s="25" t="s">
        <v>4366</v>
      </c>
    </row>
    <row r="123" spans="2:65" s="1" customFormat="1" ht="27">
      <c r="B123" s="42"/>
      <c r="C123" s="64"/>
      <c r="D123" s="214" t="s">
        <v>362</v>
      </c>
      <c r="E123" s="64"/>
      <c r="F123" s="215" t="s">
        <v>4367</v>
      </c>
      <c r="G123" s="64"/>
      <c r="H123" s="64"/>
      <c r="I123" s="173"/>
      <c r="J123" s="64"/>
      <c r="K123" s="64"/>
      <c r="L123" s="62"/>
      <c r="M123" s="216"/>
      <c r="N123" s="43"/>
      <c r="O123" s="43"/>
      <c r="P123" s="43"/>
      <c r="Q123" s="43"/>
      <c r="R123" s="43"/>
      <c r="S123" s="43"/>
      <c r="T123" s="79"/>
      <c r="AT123" s="25" t="s">
        <v>362</v>
      </c>
      <c r="AU123" s="25" t="s">
        <v>87</v>
      </c>
    </row>
    <row r="124" spans="2:65" s="1" customFormat="1" ht="16.5" customHeight="1">
      <c r="B124" s="42"/>
      <c r="C124" s="202" t="s">
        <v>137</v>
      </c>
      <c r="D124" s="202" t="s">
        <v>212</v>
      </c>
      <c r="E124" s="203" t="s">
        <v>4368</v>
      </c>
      <c r="F124" s="204" t="s">
        <v>4369</v>
      </c>
      <c r="G124" s="205" t="s">
        <v>2743</v>
      </c>
      <c r="H124" s="206">
        <v>1</v>
      </c>
      <c r="I124" s="207">
        <v>29746</v>
      </c>
      <c r="J124" s="208">
        <f>ROUND(I124*H124,2)</f>
        <v>29746</v>
      </c>
      <c r="K124" s="204" t="s">
        <v>24</v>
      </c>
      <c r="L124" s="62"/>
      <c r="M124" s="209" t="s">
        <v>24</v>
      </c>
      <c r="N124" s="210" t="s">
        <v>49</v>
      </c>
      <c r="O124" s="43"/>
      <c r="P124" s="211">
        <f>O124*H124</f>
        <v>0</v>
      </c>
      <c r="Q124" s="211">
        <v>0</v>
      </c>
      <c r="R124" s="211">
        <f>Q124*H124</f>
        <v>0</v>
      </c>
      <c r="S124" s="211">
        <v>0</v>
      </c>
      <c r="T124" s="212">
        <f>S124*H124</f>
        <v>0</v>
      </c>
      <c r="AR124" s="25" t="s">
        <v>142</v>
      </c>
      <c r="AT124" s="25" t="s">
        <v>212</v>
      </c>
      <c r="AU124" s="25" t="s">
        <v>87</v>
      </c>
      <c r="AY124" s="25" t="s">
        <v>210</v>
      </c>
      <c r="BE124" s="213">
        <f>IF(N124="základní",J124,0)</f>
        <v>29746</v>
      </c>
      <c r="BF124" s="213">
        <f>IF(N124="snížená",J124,0)</f>
        <v>0</v>
      </c>
      <c r="BG124" s="213">
        <f>IF(N124="zákl. přenesená",J124,0)</f>
        <v>0</v>
      </c>
      <c r="BH124" s="213">
        <f>IF(N124="sníž. přenesená",J124,0)</f>
        <v>0</v>
      </c>
      <c r="BI124" s="213">
        <f>IF(N124="nulová",J124,0)</f>
        <v>0</v>
      </c>
      <c r="BJ124" s="25" t="s">
        <v>83</v>
      </c>
      <c r="BK124" s="213">
        <f>ROUND(I124*H124,2)</f>
        <v>29746</v>
      </c>
      <c r="BL124" s="25" t="s">
        <v>142</v>
      </c>
      <c r="BM124" s="25" t="s">
        <v>4370</v>
      </c>
    </row>
    <row r="125" spans="2:65" s="1" customFormat="1" ht="54">
      <c r="B125" s="42"/>
      <c r="C125" s="64"/>
      <c r="D125" s="214" t="s">
        <v>362</v>
      </c>
      <c r="E125" s="64"/>
      <c r="F125" s="215" t="s">
        <v>4371</v>
      </c>
      <c r="G125" s="64"/>
      <c r="H125" s="64"/>
      <c r="I125" s="173"/>
      <c r="J125" s="64"/>
      <c r="K125" s="64"/>
      <c r="L125" s="62"/>
      <c r="M125" s="216"/>
      <c r="N125" s="43"/>
      <c r="O125" s="43"/>
      <c r="P125" s="43"/>
      <c r="Q125" s="43"/>
      <c r="R125" s="43"/>
      <c r="S125" s="43"/>
      <c r="T125" s="79"/>
      <c r="AT125" s="25" t="s">
        <v>362</v>
      </c>
      <c r="AU125" s="25" t="s">
        <v>87</v>
      </c>
    </row>
    <row r="126" spans="2:65" s="1" customFormat="1" ht="16.5" customHeight="1">
      <c r="B126" s="42"/>
      <c r="C126" s="202" t="s">
        <v>10</v>
      </c>
      <c r="D126" s="202" t="s">
        <v>212</v>
      </c>
      <c r="E126" s="203" t="s">
        <v>4372</v>
      </c>
      <c r="F126" s="204" t="s">
        <v>4373</v>
      </c>
      <c r="G126" s="205" t="s">
        <v>2743</v>
      </c>
      <c r="H126" s="206">
        <v>1</v>
      </c>
      <c r="I126" s="207">
        <v>2942.5</v>
      </c>
      <c r="J126" s="208">
        <f>ROUND(I126*H126,2)</f>
        <v>2942.5</v>
      </c>
      <c r="K126" s="204" t="s">
        <v>24</v>
      </c>
      <c r="L126" s="62"/>
      <c r="M126" s="209" t="s">
        <v>24</v>
      </c>
      <c r="N126" s="210" t="s">
        <v>49</v>
      </c>
      <c r="O126" s="43"/>
      <c r="P126" s="211">
        <f>O126*H126</f>
        <v>0</v>
      </c>
      <c r="Q126" s="211">
        <v>0</v>
      </c>
      <c r="R126" s="211">
        <f>Q126*H126</f>
        <v>0</v>
      </c>
      <c r="S126" s="211">
        <v>0</v>
      </c>
      <c r="T126" s="212">
        <f>S126*H126</f>
        <v>0</v>
      </c>
      <c r="AR126" s="25" t="s">
        <v>142</v>
      </c>
      <c r="AT126" s="25" t="s">
        <v>212</v>
      </c>
      <c r="AU126" s="25" t="s">
        <v>87</v>
      </c>
      <c r="AY126" s="25" t="s">
        <v>210</v>
      </c>
      <c r="BE126" s="213">
        <f>IF(N126="základní",J126,0)</f>
        <v>2942.5</v>
      </c>
      <c r="BF126" s="213">
        <f>IF(N126="snížená",J126,0)</f>
        <v>0</v>
      </c>
      <c r="BG126" s="213">
        <f>IF(N126="zákl. přenesená",J126,0)</f>
        <v>0</v>
      </c>
      <c r="BH126" s="213">
        <f>IF(N126="sníž. přenesená",J126,0)</f>
        <v>0</v>
      </c>
      <c r="BI126" s="213">
        <f>IF(N126="nulová",J126,0)</f>
        <v>0</v>
      </c>
      <c r="BJ126" s="25" t="s">
        <v>83</v>
      </c>
      <c r="BK126" s="213">
        <f>ROUND(I126*H126,2)</f>
        <v>2942.5</v>
      </c>
      <c r="BL126" s="25" t="s">
        <v>142</v>
      </c>
      <c r="BM126" s="25" t="s">
        <v>4374</v>
      </c>
    </row>
    <row r="127" spans="2:65" s="1" customFormat="1" ht="27">
      <c r="B127" s="42"/>
      <c r="C127" s="64"/>
      <c r="D127" s="214" t="s">
        <v>362</v>
      </c>
      <c r="E127" s="64"/>
      <c r="F127" s="215" t="s">
        <v>4375</v>
      </c>
      <c r="G127" s="64"/>
      <c r="H127" s="64"/>
      <c r="I127" s="173"/>
      <c r="J127" s="64"/>
      <c r="K127" s="64"/>
      <c r="L127" s="62"/>
      <c r="M127" s="216"/>
      <c r="N127" s="43"/>
      <c r="O127" s="43"/>
      <c r="P127" s="43"/>
      <c r="Q127" s="43"/>
      <c r="R127" s="43"/>
      <c r="S127" s="43"/>
      <c r="T127" s="79"/>
      <c r="AT127" s="25" t="s">
        <v>362</v>
      </c>
      <c r="AU127" s="25" t="s">
        <v>87</v>
      </c>
    </row>
    <row r="128" spans="2:65" s="1" customFormat="1" ht="16.5" customHeight="1">
      <c r="B128" s="42"/>
      <c r="C128" s="202" t="s">
        <v>142</v>
      </c>
      <c r="D128" s="202" t="s">
        <v>212</v>
      </c>
      <c r="E128" s="203" t="s">
        <v>4376</v>
      </c>
      <c r="F128" s="204" t="s">
        <v>4377</v>
      </c>
      <c r="G128" s="205" t="s">
        <v>248</v>
      </c>
      <c r="H128" s="206">
        <v>0.40600000000000003</v>
      </c>
      <c r="I128" s="207">
        <v>3563.1</v>
      </c>
      <c r="J128" s="208">
        <f>ROUND(I128*H128,2)</f>
        <v>1446.62</v>
      </c>
      <c r="K128" s="204" t="s">
        <v>24</v>
      </c>
      <c r="L128" s="62"/>
      <c r="M128" s="209" t="s">
        <v>24</v>
      </c>
      <c r="N128" s="210" t="s">
        <v>49</v>
      </c>
      <c r="O128" s="43"/>
      <c r="P128" s="211">
        <f>O128*H128</f>
        <v>0</v>
      </c>
      <c r="Q128" s="211">
        <v>0</v>
      </c>
      <c r="R128" s="211">
        <f>Q128*H128</f>
        <v>0</v>
      </c>
      <c r="S128" s="211">
        <v>0</v>
      </c>
      <c r="T128" s="212">
        <f>S128*H128</f>
        <v>0</v>
      </c>
      <c r="AR128" s="25" t="s">
        <v>142</v>
      </c>
      <c r="AT128" s="25" t="s">
        <v>212</v>
      </c>
      <c r="AU128" s="25" t="s">
        <v>87</v>
      </c>
      <c r="AY128" s="25" t="s">
        <v>210</v>
      </c>
      <c r="BE128" s="213">
        <f>IF(N128="základní",J128,0)</f>
        <v>1446.62</v>
      </c>
      <c r="BF128" s="213">
        <f>IF(N128="snížená",J128,0)</f>
        <v>0</v>
      </c>
      <c r="BG128" s="213">
        <f>IF(N128="zákl. přenesená",J128,0)</f>
        <v>0</v>
      </c>
      <c r="BH128" s="213">
        <f>IF(N128="sníž. přenesená",J128,0)</f>
        <v>0</v>
      </c>
      <c r="BI128" s="213">
        <f>IF(N128="nulová",J128,0)</f>
        <v>0</v>
      </c>
      <c r="BJ128" s="25" t="s">
        <v>83</v>
      </c>
      <c r="BK128" s="213">
        <f>ROUND(I128*H128,2)</f>
        <v>1446.62</v>
      </c>
      <c r="BL128" s="25" t="s">
        <v>142</v>
      </c>
      <c r="BM128" s="25" t="s">
        <v>4378</v>
      </c>
    </row>
    <row r="129" spans="2:65" s="1" customFormat="1" ht="40.5">
      <c r="B129" s="42"/>
      <c r="C129" s="64"/>
      <c r="D129" s="214" t="s">
        <v>362</v>
      </c>
      <c r="E129" s="64"/>
      <c r="F129" s="215" t="s">
        <v>4379</v>
      </c>
      <c r="G129" s="64"/>
      <c r="H129" s="64"/>
      <c r="I129" s="173"/>
      <c r="J129" s="64"/>
      <c r="K129" s="64"/>
      <c r="L129" s="62"/>
      <c r="M129" s="216"/>
      <c r="N129" s="43"/>
      <c r="O129" s="43"/>
      <c r="P129" s="43"/>
      <c r="Q129" s="43"/>
      <c r="R129" s="43"/>
      <c r="S129" s="43"/>
      <c r="T129" s="79"/>
      <c r="AT129" s="25" t="s">
        <v>362</v>
      </c>
      <c r="AU129" s="25" t="s">
        <v>87</v>
      </c>
    </row>
    <row r="130" spans="2:65" s="1" customFormat="1" ht="16.5" customHeight="1">
      <c r="B130" s="42"/>
      <c r="C130" s="202" t="s">
        <v>145</v>
      </c>
      <c r="D130" s="202" t="s">
        <v>212</v>
      </c>
      <c r="E130" s="203" t="s">
        <v>4380</v>
      </c>
      <c r="F130" s="204" t="s">
        <v>4381</v>
      </c>
      <c r="G130" s="205" t="s">
        <v>248</v>
      </c>
      <c r="H130" s="206">
        <v>0.40600000000000003</v>
      </c>
      <c r="I130" s="207">
        <v>663.4</v>
      </c>
      <c r="J130" s="208">
        <f>ROUND(I130*H130,2)</f>
        <v>269.33999999999997</v>
      </c>
      <c r="K130" s="204" t="s">
        <v>24</v>
      </c>
      <c r="L130" s="62"/>
      <c r="M130" s="209" t="s">
        <v>24</v>
      </c>
      <c r="N130" s="210" t="s">
        <v>49</v>
      </c>
      <c r="O130" s="43"/>
      <c r="P130" s="211">
        <f>O130*H130</f>
        <v>0</v>
      </c>
      <c r="Q130" s="211">
        <v>0</v>
      </c>
      <c r="R130" s="211">
        <f>Q130*H130</f>
        <v>0</v>
      </c>
      <c r="S130" s="211">
        <v>0</v>
      </c>
      <c r="T130" s="212">
        <f>S130*H130</f>
        <v>0</v>
      </c>
      <c r="AR130" s="25" t="s">
        <v>142</v>
      </c>
      <c r="AT130" s="25" t="s">
        <v>212</v>
      </c>
      <c r="AU130" s="25" t="s">
        <v>87</v>
      </c>
      <c r="AY130" s="25" t="s">
        <v>210</v>
      </c>
      <c r="BE130" s="213">
        <f>IF(N130="základní",J130,0)</f>
        <v>269.33999999999997</v>
      </c>
      <c r="BF130" s="213">
        <f>IF(N130="snížená",J130,0)</f>
        <v>0</v>
      </c>
      <c r="BG130" s="213">
        <f>IF(N130="zákl. přenesená",J130,0)</f>
        <v>0</v>
      </c>
      <c r="BH130" s="213">
        <f>IF(N130="sníž. přenesená",J130,0)</f>
        <v>0</v>
      </c>
      <c r="BI130" s="213">
        <f>IF(N130="nulová",J130,0)</f>
        <v>0</v>
      </c>
      <c r="BJ130" s="25" t="s">
        <v>83</v>
      </c>
      <c r="BK130" s="213">
        <f>ROUND(I130*H130,2)</f>
        <v>269.33999999999997</v>
      </c>
      <c r="BL130" s="25" t="s">
        <v>142</v>
      </c>
      <c r="BM130" s="25" t="s">
        <v>4382</v>
      </c>
    </row>
    <row r="131" spans="2:65" s="1" customFormat="1" ht="40.5">
      <c r="B131" s="42"/>
      <c r="C131" s="64"/>
      <c r="D131" s="214" t="s">
        <v>362</v>
      </c>
      <c r="E131" s="64"/>
      <c r="F131" s="215" t="s">
        <v>4383</v>
      </c>
      <c r="G131" s="64"/>
      <c r="H131" s="64"/>
      <c r="I131" s="173"/>
      <c r="J131" s="64"/>
      <c r="K131" s="64"/>
      <c r="L131" s="62"/>
      <c r="M131" s="216"/>
      <c r="N131" s="43"/>
      <c r="O131" s="43"/>
      <c r="P131" s="43"/>
      <c r="Q131" s="43"/>
      <c r="R131" s="43"/>
      <c r="S131" s="43"/>
      <c r="T131" s="79"/>
      <c r="AT131" s="25" t="s">
        <v>362</v>
      </c>
      <c r="AU131" s="25" t="s">
        <v>87</v>
      </c>
    </row>
    <row r="132" spans="2:65" s="11" customFormat="1" ht="29.85" customHeight="1">
      <c r="B132" s="186"/>
      <c r="C132" s="187"/>
      <c r="D132" s="188" t="s">
        <v>77</v>
      </c>
      <c r="E132" s="200" t="s">
        <v>4384</v>
      </c>
      <c r="F132" s="200" t="s">
        <v>4385</v>
      </c>
      <c r="G132" s="187"/>
      <c r="H132" s="187"/>
      <c r="I132" s="190"/>
      <c r="J132" s="201">
        <f>BK132</f>
        <v>58333.62</v>
      </c>
      <c r="K132" s="187"/>
      <c r="L132" s="192"/>
      <c r="M132" s="193"/>
      <c r="N132" s="194"/>
      <c r="O132" s="194"/>
      <c r="P132" s="195">
        <f>SUM(P133:P146)</f>
        <v>0</v>
      </c>
      <c r="Q132" s="194"/>
      <c r="R132" s="195">
        <f>SUM(R133:R146)</f>
        <v>0</v>
      </c>
      <c r="S132" s="194"/>
      <c r="T132" s="196">
        <f>SUM(T133:T146)</f>
        <v>0</v>
      </c>
      <c r="AR132" s="197" t="s">
        <v>87</v>
      </c>
      <c r="AT132" s="198" t="s">
        <v>77</v>
      </c>
      <c r="AU132" s="198" t="s">
        <v>83</v>
      </c>
      <c r="AY132" s="197" t="s">
        <v>210</v>
      </c>
      <c r="BK132" s="199">
        <f>SUM(BK133:BK146)</f>
        <v>58333.62</v>
      </c>
    </row>
    <row r="133" spans="2:65" s="1" customFormat="1" ht="16.5" customHeight="1">
      <c r="B133" s="42"/>
      <c r="C133" s="202" t="s">
        <v>311</v>
      </c>
      <c r="D133" s="202" t="s">
        <v>212</v>
      </c>
      <c r="E133" s="203" t="s">
        <v>4386</v>
      </c>
      <c r="F133" s="204" t="s">
        <v>4387</v>
      </c>
      <c r="G133" s="205" t="s">
        <v>348</v>
      </c>
      <c r="H133" s="206">
        <v>1</v>
      </c>
      <c r="I133" s="207">
        <v>15729</v>
      </c>
      <c r="J133" s="208">
        <f>ROUND(I133*H133,2)</f>
        <v>15729</v>
      </c>
      <c r="K133" s="204" t="s">
        <v>24</v>
      </c>
      <c r="L133" s="62"/>
      <c r="M133" s="209" t="s">
        <v>24</v>
      </c>
      <c r="N133" s="210" t="s">
        <v>49</v>
      </c>
      <c r="O133" s="43"/>
      <c r="P133" s="211">
        <f>O133*H133</f>
        <v>0</v>
      </c>
      <c r="Q133" s="211">
        <v>0</v>
      </c>
      <c r="R133" s="211">
        <f>Q133*H133</f>
        <v>0</v>
      </c>
      <c r="S133" s="211">
        <v>0</v>
      </c>
      <c r="T133" s="212">
        <f>S133*H133</f>
        <v>0</v>
      </c>
      <c r="AR133" s="25" t="s">
        <v>142</v>
      </c>
      <c r="AT133" s="25" t="s">
        <v>212</v>
      </c>
      <c r="AU133" s="25" t="s">
        <v>87</v>
      </c>
      <c r="AY133" s="25" t="s">
        <v>210</v>
      </c>
      <c r="BE133" s="213">
        <f>IF(N133="základní",J133,0)</f>
        <v>15729</v>
      </c>
      <c r="BF133" s="213">
        <f>IF(N133="snížená",J133,0)</f>
        <v>0</v>
      </c>
      <c r="BG133" s="213">
        <f>IF(N133="zákl. přenesená",J133,0)</f>
        <v>0</v>
      </c>
      <c r="BH133" s="213">
        <f>IF(N133="sníž. přenesená",J133,0)</f>
        <v>0</v>
      </c>
      <c r="BI133" s="213">
        <f>IF(N133="nulová",J133,0)</f>
        <v>0</v>
      </c>
      <c r="BJ133" s="25" t="s">
        <v>83</v>
      </c>
      <c r="BK133" s="213">
        <f>ROUND(I133*H133,2)</f>
        <v>15729</v>
      </c>
      <c r="BL133" s="25" t="s">
        <v>142</v>
      </c>
      <c r="BM133" s="25" t="s">
        <v>4388</v>
      </c>
    </row>
    <row r="134" spans="2:65" s="1" customFormat="1" ht="40.5">
      <c r="B134" s="42"/>
      <c r="C134" s="64"/>
      <c r="D134" s="214" t="s">
        <v>362</v>
      </c>
      <c r="E134" s="64"/>
      <c r="F134" s="215" t="s">
        <v>4389</v>
      </c>
      <c r="G134" s="64"/>
      <c r="H134" s="64"/>
      <c r="I134" s="173"/>
      <c r="J134" s="64"/>
      <c r="K134" s="64"/>
      <c r="L134" s="62"/>
      <c r="M134" s="216"/>
      <c r="N134" s="43"/>
      <c r="O134" s="43"/>
      <c r="P134" s="43"/>
      <c r="Q134" s="43"/>
      <c r="R134" s="43"/>
      <c r="S134" s="43"/>
      <c r="T134" s="79"/>
      <c r="AT134" s="25" t="s">
        <v>362</v>
      </c>
      <c r="AU134" s="25" t="s">
        <v>87</v>
      </c>
    </row>
    <row r="135" spans="2:65" s="1" customFormat="1" ht="25.5" customHeight="1">
      <c r="B135" s="42"/>
      <c r="C135" s="202" t="s">
        <v>316</v>
      </c>
      <c r="D135" s="202" t="s">
        <v>212</v>
      </c>
      <c r="E135" s="203" t="s">
        <v>4390</v>
      </c>
      <c r="F135" s="204" t="s">
        <v>4391</v>
      </c>
      <c r="G135" s="205" t="s">
        <v>2743</v>
      </c>
      <c r="H135" s="206">
        <v>1</v>
      </c>
      <c r="I135" s="207">
        <v>32207</v>
      </c>
      <c r="J135" s="208">
        <f>ROUND(I135*H135,2)</f>
        <v>32207</v>
      </c>
      <c r="K135" s="204" t="s">
        <v>24</v>
      </c>
      <c r="L135" s="62"/>
      <c r="M135" s="209" t="s">
        <v>24</v>
      </c>
      <c r="N135" s="210" t="s">
        <v>49</v>
      </c>
      <c r="O135" s="43"/>
      <c r="P135" s="211">
        <f>O135*H135</f>
        <v>0</v>
      </c>
      <c r="Q135" s="211">
        <v>0</v>
      </c>
      <c r="R135" s="211">
        <f>Q135*H135</f>
        <v>0</v>
      </c>
      <c r="S135" s="211">
        <v>0</v>
      </c>
      <c r="T135" s="212">
        <f>S135*H135</f>
        <v>0</v>
      </c>
      <c r="AR135" s="25" t="s">
        <v>142</v>
      </c>
      <c r="AT135" s="25" t="s">
        <v>212</v>
      </c>
      <c r="AU135" s="25" t="s">
        <v>87</v>
      </c>
      <c r="AY135" s="25" t="s">
        <v>210</v>
      </c>
      <c r="BE135" s="213">
        <f>IF(N135="základní",J135,0)</f>
        <v>32207</v>
      </c>
      <c r="BF135" s="213">
        <f>IF(N135="snížená",J135,0)</f>
        <v>0</v>
      </c>
      <c r="BG135" s="213">
        <f>IF(N135="zákl. přenesená",J135,0)</f>
        <v>0</v>
      </c>
      <c r="BH135" s="213">
        <f>IF(N135="sníž. přenesená",J135,0)</f>
        <v>0</v>
      </c>
      <c r="BI135" s="213">
        <f>IF(N135="nulová",J135,0)</f>
        <v>0</v>
      </c>
      <c r="BJ135" s="25" t="s">
        <v>83</v>
      </c>
      <c r="BK135" s="213">
        <f>ROUND(I135*H135,2)</f>
        <v>32207</v>
      </c>
      <c r="BL135" s="25" t="s">
        <v>142</v>
      </c>
      <c r="BM135" s="25" t="s">
        <v>4392</v>
      </c>
    </row>
    <row r="136" spans="2:65" s="1" customFormat="1" ht="54">
      <c r="B136" s="42"/>
      <c r="C136" s="64"/>
      <c r="D136" s="214" t="s">
        <v>362</v>
      </c>
      <c r="E136" s="64"/>
      <c r="F136" s="215" t="s">
        <v>4393</v>
      </c>
      <c r="G136" s="64"/>
      <c r="H136" s="64"/>
      <c r="I136" s="173"/>
      <c r="J136" s="64"/>
      <c r="K136" s="64"/>
      <c r="L136" s="62"/>
      <c r="M136" s="216"/>
      <c r="N136" s="43"/>
      <c r="O136" s="43"/>
      <c r="P136" s="43"/>
      <c r="Q136" s="43"/>
      <c r="R136" s="43"/>
      <c r="S136" s="43"/>
      <c r="T136" s="79"/>
      <c r="AT136" s="25" t="s">
        <v>362</v>
      </c>
      <c r="AU136" s="25" t="s">
        <v>87</v>
      </c>
    </row>
    <row r="137" spans="2:65" s="1" customFormat="1" ht="25.5" customHeight="1">
      <c r="B137" s="42"/>
      <c r="C137" s="202" t="s">
        <v>322</v>
      </c>
      <c r="D137" s="202" t="s">
        <v>212</v>
      </c>
      <c r="E137" s="203" t="s">
        <v>4394</v>
      </c>
      <c r="F137" s="204" t="s">
        <v>4395</v>
      </c>
      <c r="G137" s="205" t="s">
        <v>2743</v>
      </c>
      <c r="H137" s="206">
        <v>1</v>
      </c>
      <c r="I137" s="207">
        <v>1808.3</v>
      </c>
      <c r="J137" s="208">
        <f>ROUND(I137*H137,2)</f>
        <v>1808.3</v>
      </c>
      <c r="K137" s="204" t="s">
        <v>24</v>
      </c>
      <c r="L137" s="62"/>
      <c r="M137" s="209" t="s">
        <v>24</v>
      </c>
      <c r="N137" s="210" t="s">
        <v>49</v>
      </c>
      <c r="O137" s="43"/>
      <c r="P137" s="211">
        <f>O137*H137</f>
        <v>0</v>
      </c>
      <c r="Q137" s="211">
        <v>0</v>
      </c>
      <c r="R137" s="211">
        <f>Q137*H137</f>
        <v>0</v>
      </c>
      <c r="S137" s="211">
        <v>0</v>
      </c>
      <c r="T137" s="212">
        <f>S137*H137</f>
        <v>0</v>
      </c>
      <c r="AR137" s="25" t="s">
        <v>142</v>
      </c>
      <c r="AT137" s="25" t="s">
        <v>212</v>
      </c>
      <c r="AU137" s="25" t="s">
        <v>87</v>
      </c>
      <c r="AY137" s="25" t="s">
        <v>210</v>
      </c>
      <c r="BE137" s="213">
        <f>IF(N137="základní",J137,0)</f>
        <v>1808.3</v>
      </c>
      <c r="BF137" s="213">
        <f>IF(N137="snížená",J137,0)</f>
        <v>0</v>
      </c>
      <c r="BG137" s="213">
        <f>IF(N137="zákl. přenesená",J137,0)</f>
        <v>0</v>
      </c>
      <c r="BH137" s="213">
        <f>IF(N137="sníž. přenesená",J137,0)</f>
        <v>0</v>
      </c>
      <c r="BI137" s="213">
        <f>IF(N137="nulová",J137,0)</f>
        <v>0</v>
      </c>
      <c r="BJ137" s="25" t="s">
        <v>83</v>
      </c>
      <c r="BK137" s="213">
        <f>ROUND(I137*H137,2)</f>
        <v>1808.3</v>
      </c>
      <c r="BL137" s="25" t="s">
        <v>142</v>
      </c>
      <c r="BM137" s="25" t="s">
        <v>4396</v>
      </c>
    </row>
    <row r="138" spans="2:65" s="1" customFormat="1" ht="40.5">
      <c r="B138" s="42"/>
      <c r="C138" s="64"/>
      <c r="D138" s="214" t="s">
        <v>362</v>
      </c>
      <c r="E138" s="64"/>
      <c r="F138" s="215" t="s">
        <v>4397</v>
      </c>
      <c r="G138" s="64"/>
      <c r="H138" s="64"/>
      <c r="I138" s="173"/>
      <c r="J138" s="64"/>
      <c r="K138" s="64"/>
      <c r="L138" s="62"/>
      <c r="M138" s="216"/>
      <c r="N138" s="43"/>
      <c r="O138" s="43"/>
      <c r="P138" s="43"/>
      <c r="Q138" s="43"/>
      <c r="R138" s="43"/>
      <c r="S138" s="43"/>
      <c r="T138" s="79"/>
      <c r="AT138" s="25" t="s">
        <v>362</v>
      </c>
      <c r="AU138" s="25" t="s">
        <v>87</v>
      </c>
    </row>
    <row r="139" spans="2:65" s="1" customFormat="1" ht="25.5" customHeight="1">
      <c r="B139" s="42"/>
      <c r="C139" s="202" t="s">
        <v>9</v>
      </c>
      <c r="D139" s="202" t="s">
        <v>212</v>
      </c>
      <c r="E139" s="203" t="s">
        <v>4398</v>
      </c>
      <c r="F139" s="204" t="s">
        <v>4399</v>
      </c>
      <c r="G139" s="205" t="s">
        <v>348</v>
      </c>
      <c r="H139" s="206">
        <v>1</v>
      </c>
      <c r="I139" s="207">
        <v>1112.8</v>
      </c>
      <c r="J139" s="208">
        <f>ROUND(I139*H139,2)</f>
        <v>1112.8</v>
      </c>
      <c r="K139" s="204" t="s">
        <v>24</v>
      </c>
      <c r="L139" s="62"/>
      <c r="M139" s="209" t="s">
        <v>24</v>
      </c>
      <c r="N139" s="210" t="s">
        <v>49</v>
      </c>
      <c r="O139" s="43"/>
      <c r="P139" s="211">
        <f>O139*H139</f>
        <v>0</v>
      </c>
      <c r="Q139" s="211">
        <v>0</v>
      </c>
      <c r="R139" s="211">
        <f>Q139*H139</f>
        <v>0</v>
      </c>
      <c r="S139" s="211">
        <v>0</v>
      </c>
      <c r="T139" s="212">
        <f>S139*H139</f>
        <v>0</v>
      </c>
      <c r="AR139" s="25" t="s">
        <v>142</v>
      </c>
      <c r="AT139" s="25" t="s">
        <v>212</v>
      </c>
      <c r="AU139" s="25" t="s">
        <v>87</v>
      </c>
      <c r="AY139" s="25" t="s">
        <v>210</v>
      </c>
      <c r="BE139" s="213">
        <f>IF(N139="základní",J139,0)</f>
        <v>1112.8</v>
      </c>
      <c r="BF139" s="213">
        <f>IF(N139="snížená",J139,0)</f>
        <v>0</v>
      </c>
      <c r="BG139" s="213">
        <f>IF(N139="zákl. přenesená",J139,0)</f>
        <v>0</v>
      </c>
      <c r="BH139" s="213">
        <f>IF(N139="sníž. přenesená",J139,0)</f>
        <v>0</v>
      </c>
      <c r="BI139" s="213">
        <f>IF(N139="nulová",J139,0)</f>
        <v>0</v>
      </c>
      <c r="BJ139" s="25" t="s">
        <v>83</v>
      </c>
      <c r="BK139" s="213">
        <f>ROUND(I139*H139,2)</f>
        <v>1112.8</v>
      </c>
      <c r="BL139" s="25" t="s">
        <v>142</v>
      </c>
      <c r="BM139" s="25" t="s">
        <v>4400</v>
      </c>
    </row>
    <row r="140" spans="2:65" s="1" customFormat="1" ht="40.5">
      <c r="B140" s="42"/>
      <c r="C140" s="64"/>
      <c r="D140" s="214" t="s">
        <v>362</v>
      </c>
      <c r="E140" s="64"/>
      <c r="F140" s="215" t="s">
        <v>4401</v>
      </c>
      <c r="G140" s="64"/>
      <c r="H140" s="64"/>
      <c r="I140" s="173"/>
      <c r="J140" s="64"/>
      <c r="K140" s="64"/>
      <c r="L140" s="62"/>
      <c r="M140" s="216"/>
      <c r="N140" s="43"/>
      <c r="O140" s="43"/>
      <c r="P140" s="43"/>
      <c r="Q140" s="43"/>
      <c r="R140" s="43"/>
      <c r="S140" s="43"/>
      <c r="T140" s="79"/>
      <c r="AT140" s="25" t="s">
        <v>362</v>
      </c>
      <c r="AU140" s="25" t="s">
        <v>87</v>
      </c>
    </row>
    <row r="141" spans="2:65" s="1" customFormat="1" ht="25.5" customHeight="1">
      <c r="B141" s="42"/>
      <c r="C141" s="202" t="s">
        <v>334</v>
      </c>
      <c r="D141" s="202" t="s">
        <v>212</v>
      </c>
      <c r="E141" s="203" t="s">
        <v>4402</v>
      </c>
      <c r="F141" s="204" t="s">
        <v>4403</v>
      </c>
      <c r="G141" s="205" t="s">
        <v>2743</v>
      </c>
      <c r="H141" s="206">
        <v>1</v>
      </c>
      <c r="I141" s="207">
        <v>7051.3</v>
      </c>
      <c r="J141" s="208">
        <f>ROUND(I141*H141,2)</f>
        <v>7051.3</v>
      </c>
      <c r="K141" s="204" t="s">
        <v>24</v>
      </c>
      <c r="L141" s="62"/>
      <c r="M141" s="209" t="s">
        <v>24</v>
      </c>
      <c r="N141" s="210" t="s">
        <v>49</v>
      </c>
      <c r="O141" s="43"/>
      <c r="P141" s="211">
        <f>O141*H141</f>
        <v>0</v>
      </c>
      <c r="Q141" s="211">
        <v>0</v>
      </c>
      <c r="R141" s="211">
        <f>Q141*H141</f>
        <v>0</v>
      </c>
      <c r="S141" s="211">
        <v>0</v>
      </c>
      <c r="T141" s="212">
        <f>S141*H141</f>
        <v>0</v>
      </c>
      <c r="AR141" s="25" t="s">
        <v>142</v>
      </c>
      <c r="AT141" s="25" t="s">
        <v>212</v>
      </c>
      <c r="AU141" s="25" t="s">
        <v>87</v>
      </c>
      <c r="AY141" s="25" t="s">
        <v>210</v>
      </c>
      <c r="BE141" s="213">
        <f>IF(N141="základní",J141,0)</f>
        <v>7051.3</v>
      </c>
      <c r="BF141" s="213">
        <f>IF(N141="snížená",J141,0)</f>
        <v>0</v>
      </c>
      <c r="BG141" s="213">
        <f>IF(N141="zákl. přenesená",J141,0)</f>
        <v>0</v>
      </c>
      <c r="BH141" s="213">
        <f>IF(N141="sníž. přenesená",J141,0)</f>
        <v>0</v>
      </c>
      <c r="BI141" s="213">
        <f>IF(N141="nulová",J141,0)</f>
        <v>0</v>
      </c>
      <c r="BJ141" s="25" t="s">
        <v>83</v>
      </c>
      <c r="BK141" s="213">
        <f>ROUND(I141*H141,2)</f>
        <v>7051.3</v>
      </c>
      <c r="BL141" s="25" t="s">
        <v>142</v>
      </c>
      <c r="BM141" s="25" t="s">
        <v>4404</v>
      </c>
    </row>
    <row r="142" spans="2:65" s="1" customFormat="1" ht="54">
      <c r="B142" s="42"/>
      <c r="C142" s="64"/>
      <c r="D142" s="214" t="s">
        <v>362</v>
      </c>
      <c r="E142" s="64"/>
      <c r="F142" s="215" t="s">
        <v>4405</v>
      </c>
      <c r="G142" s="64"/>
      <c r="H142" s="64"/>
      <c r="I142" s="173"/>
      <c r="J142" s="64"/>
      <c r="K142" s="64"/>
      <c r="L142" s="62"/>
      <c r="M142" s="216"/>
      <c r="N142" s="43"/>
      <c r="O142" s="43"/>
      <c r="P142" s="43"/>
      <c r="Q142" s="43"/>
      <c r="R142" s="43"/>
      <c r="S142" s="43"/>
      <c r="T142" s="79"/>
      <c r="AT142" s="25" t="s">
        <v>362</v>
      </c>
      <c r="AU142" s="25" t="s">
        <v>87</v>
      </c>
    </row>
    <row r="143" spans="2:65" s="1" customFormat="1" ht="16.5" customHeight="1">
      <c r="B143" s="42"/>
      <c r="C143" s="202" t="s">
        <v>340</v>
      </c>
      <c r="D143" s="202" t="s">
        <v>212</v>
      </c>
      <c r="E143" s="203" t="s">
        <v>4406</v>
      </c>
      <c r="F143" s="204" t="s">
        <v>4407</v>
      </c>
      <c r="G143" s="205" t="s">
        <v>248</v>
      </c>
      <c r="H143" s="206">
        <v>0.2</v>
      </c>
      <c r="I143" s="207">
        <v>1530.1</v>
      </c>
      <c r="J143" s="208">
        <f>ROUND(I143*H143,2)</f>
        <v>306.02</v>
      </c>
      <c r="K143" s="204" t="s">
        <v>24</v>
      </c>
      <c r="L143" s="62"/>
      <c r="M143" s="209" t="s">
        <v>24</v>
      </c>
      <c r="N143" s="210" t="s">
        <v>49</v>
      </c>
      <c r="O143" s="43"/>
      <c r="P143" s="211">
        <f>O143*H143</f>
        <v>0</v>
      </c>
      <c r="Q143" s="211">
        <v>0</v>
      </c>
      <c r="R143" s="211">
        <f>Q143*H143</f>
        <v>0</v>
      </c>
      <c r="S143" s="211">
        <v>0</v>
      </c>
      <c r="T143" s="212">
        <f>S143*H143</f>
        <v>0</v>
      </c>
      <c r="AR143" s="25" t="s">
        <v>142</v>
      </c>
      <c r="AT143" s="25" t="s">
        <v>212</v>
      </c>
      <c r="AU143" s="25" t="s">
        <v>87</v>
      </c>
      <c r="AY143" s="25" t="s">
        <v>210</v>
      </c>
      <c r="BE143" s="213">
        <f>IF(N143="základní",J143,0)</f>
        <v>306.02</v>
      </c>
      <c r="BF143" s="213">
        <f>IF(N143="snížená",J143,0)</f>
        <v>0</v>
      </c>
      <c r="BG143" s="213">
        <f>IF(N143="zákl. přenesená",J143,0)</f>
        <v>0</v>
      </c>
      <c r="BH143" s="213">
        <f>IF(N143="sníž. přenesená",J143,0)</f>
        <v>0</v>
      </c>
      <c r="BI143" s="213">
        <f>IF(N143="nulová",J143,0)</f>
        <v>0</v>
      </c>
      <c r="BJ143" s="25" t="s">
        <v>83</v>
      </c>
      <c r="BK143" s="213">
        <f>ROUND(I143*H143,2)</f>
        <v>306.02</v>
      </c>
      <c r="BL143" s="25" t="s">
        <v>142</v>
      </c>
      <c r="BM143" s="25" t="s">
        <v>4408</v>
      </c>
    </row>
    <row r="144" spans="2:65" s="1" customFormat="1" ht="40.5">
      <c r="B144" s="42"/>
      <c r="C144" s="64"/>
      <c r="D144" s="214" t="s">
        <v>362</v>
      </c>
      <c r="E144" s="64"/>
      <c r="F144" s="215" t="s">
        <v>4409</v>
      </c>
      <c r="G144" s="64"/>
      <c r="H144" s="64"/>
      <c r="I144" s="173"/>
      <c r="J144" s="64"/>
      <c r="K144" s="64"/>
      <c r="L144" s="62"/>
      <c r="M144" s="216"/>
      <c r="N144" s="43"/>
      <c r="O144" s="43"/>
      <c r="P144" s="43"/>
      <c r="Q144" s="43"/>
      <c r="R144" s="43"/>
      <c r="S144" s="43"/>
      <c r="T144" s="79"/>
      <c r="AT144" s="25" t="s">
        <v>362</v>
      </c>
      <c r="AU144" s="25" t="s">
        <v>87</v>
      </c>
    </row>
    <row r="145" spans="2:65" s="1" customFormat="1" ht="16.5" customHeight="1">
      <c r="B145" s="42"/>
      <c r="C145" s="202" t="s">
        <v>345</v>
      </c>
      <c r="D145" s="202" t="s">
        <v>212</v>
      </c>
      <c r="E145" s="203" t="s">
        <v>4410</v>
      </c>
      <c r="F145" s="204" t="s">
        <v>4411</v>
      </c>
      <c r="G145" s="205" t="s">
        <v>248</v>
      </c>
      <c r="H145" s="206">
        <v>0.2</v>
      </c>
      <c r="I145" s="207">
        <v>596</v>
      </c>
      <c r="J145" s="208">
        <f>ROUND(I145*H145,2)</f>
        <v>119.2</v>
      </c>
      <c r="K145" s="204" t="s">
        <v>24</v>
      </c>
      <c r="L145" s="62"/>
      <c r="M145" s="209" t="s">
        <v>24</v>
      </c>
      <c r="N145" s="210" t="s">
        <v>49</v>
      </c>
      <c r="O145" s="43"/>
      <c r="P145" s="211">
        <f>O145*H145</f>
        <v>0</v>
      </c>
      <c r="Q145" s="211">
        <v>0</v>
      </c>
      <c r="R145" s="211">
        <f>Q145*H145</f>
        <v>0</v>
      </c>
      <c r="S145" s="211">
        <v>0</v>
      </c>
      <c r="T145" s="212">
        <f>S145*H145</f>
        <v>0</v>
      </c>
      <c r="AR145" s="25" t="s">
        <v>142</v>
      </c>
      <c r="AT145" s="25" t="s">
        <v>212</v>
      </c>
      <c r="AU145" s="25" t="s">
        <v>87</v>
      </c>
      <c r="AY145" s="25" t="s">
        <v>210</v>
      </c>
      <c r="BE145" s="213">
        <f>IF(N145="základní",J145,0)</f>
        <v>119.2</v>
      </c>
      <c r="BF145" s="213">
        <f>IF(N145="snížená",J145,0)</f>
        <v>0</v>
      </c>
      <c r="BG145" s="213">
        <f>IF(N145="zákl. přenesená",J145,0)</f>
        <v>0</v>
      </c>
      <c r="BH145" s="213">
        <f>IF(N145="sníž. přenesená",J145,0)</f>
        <v>0</v>
      </c>
      <c r="BI145" s="213">
        <f>IF(N145="nulová",J145,0)</f>
        <v>0</v>
      </c>
      <c r="BJ145" s="25" t="s">
        <v>83</v>
      </c>
      <c r="BK145" s="213">
        <f>ROUND(I145*H145,2)</f>
        <v>119.2</v>
      </c>
      <c r="BL145" s="25" t="s">
        <v>142</v>
      </c>
      <c r="BM145" s="25" t="s">
        <v>4412</v>
      </c>
    </row>
    <row r="146" spans="2:65" s="1" customFormat="1" ht="40.5">
      <c r="B146" s="42"/>
      <c r="C146" s="64"/>
      <c r="D146" s="214" t="s">
        <v>362</v>
      </c>
      <c r="E146" s="64"/>
      <c r="F146" s="215" t="s">
        <v>4413</v>
      </c>
      <c r="G146" s="64"/>
      <c r="H146" s="64"/>
      <c r="I146" s="173"/>
      <c r="J146" s="64"/>
      <c r="K146" s="64"/>
      <c r="L146" s="62"/>
      <c r="M146" s="216"/>
      <c r="N146" s="43"/>
      <c r="O146" s="43"/>
      <c r="P146" s="43"/>
      <c r="Q146" s="43"/>
      <c r="R146" s="43"/>
      <c r="S146" s="43"/>
      <c r="T146" s="79"/>
      <c r="AT146" s="25" t="s">
        <v>362</v>
      </c>
      <c r="AU146" s="25" t="s">
        <v>87</v>
      </c>
    </row>
    <row r="147" spans="2:65" s="11" customFormat="1" ht="29.85" customHeight="1">
      <c r="B147" s="186"/>
      <c r="C147" s="187"/>
      <c r="D147" s="188" t="s">
        <v>77</v>
      </c>
      <c r="E147" s="200" t="s">
        <v>4414</v>
      </c>
      <c r="F147" s="200" t="s">
        <v>4415</v>
      </c>
      <c r="G147" s="187"/>
      <c r="H147" s="187"/>
      <c r="I147" s="190"/>
      <c r="J147" s="201">
        <f>BK147</f>
        <v>99108</v>
      </c>
      <c r="K147" s="187"/>
      <c r="L147" s="192"/>
      <c r="M147" s="193"/>
      <c r="N147" s="194"/>
      <c r="O147" s="194"/>
      <c r="P147" s="195">
        <f>SUM(P148:P165)</f>
        <v>0</v>
      </c>
      <c r="Q147" s="194"/>
      <c r="R147" s="195">
        <f>SUM(R148:R165)</f>
        <v>0</v>
      </c>
      <c r="S147" s="194"/>
      <c r="T147" s="196">
        <f>SUM(T148:T165)</f>
        <v>0</v>
      </c>
      <c r="AR147" s="197" t="s">
        <v>87</v>
      </c>
      <c r="AT147" s="198" t="s">
        <v>77</v>
      </c>
      <c r="AU147" s="198" t="s">
        <v>83</v>
      </c>
      <c r="AY147" s="197" t="s">
        <v>210</v>
      </c>
      <c r="BK147" s="199">
        <f>SUM(BK148:BK165)</f>
        <v>99108</v>
      </c>
    </row>
    <row r="148" spans="2:65" s="1" customFormat="1" ht="16.5" customHeight="1">
      <c r="B148" s="42"/>
      <c r="C148" s="202" t="s">
        <v>351</v>
      </c>
      <c r="D148" s="202" t="s">
        <v>212</v>
      </c>
      <c r="E148" s="203" t="s">
        <v>4416</v>
      </c>
      <c r="F148" s="204" t="s">
        <v>4417</v>
      </c>
      <c r="G148" s="205" t="s">
        <v>295</v>
      </c>
      <c r="H148" s="206">
        <v>13</v>
      </c>
      <c r="I148" s="207">
        <v>311.39999999999998</v>
      </c>
      <c r="J148" s="208">
        <f>ROUND(I148*H148,2)</f>
        <v>4048.2</v>
      </c>
      <c r="K148" s="204" t="s">
        <v>24</v>
      </c>
      <c r="L148" s="62"/>
      <c r="M148" s="209" t="s">
        <v>24</v>
      </c>
      <c r="N148" s="210" t="s">
        <v>49</v>
      </c>
      <c r="O148" s="43"/>
      <c r="P148" s="211">
        <f>O148*H148</f>
        <v>0</v>
      </c>
      <c r="Q148" s="211">
        <v>0</v>
      </c>
      <c r="R148" s="211">
        <f>Q148*H148</f>
        <v>0</v>
      </c>
      <c r="S148" s="211">
        <v>0</v>
      </c>
      <c r="T148" s="212">
        <f>S148*H148</f>
        <v>0</v>
      </c>
      <c r="AR148" s="25" t="s">
        <v>142</v>
      </c>
      <c r="AT148" s="25" t="s">
        <v>212</v>
      </c>
      <c r="AU148" s="25" t="s">
        <v>87</v>
      </c>
      <c r="AY148" s="25" t="s">
        <v>210</v>
      </c>
      <c r="BE148" s="213">
        <f>IF(N148="základní",J148,0)</f>
        <v>4048.2</v>
      </c>
      <c r="BF148" s="213">
        <f>IF(N148="snížená",J148,0)</f>
        <v>0</v>
      </c>
      <c r="BG148" s="213">
        <f>IF(N148="zákl. přenesená",J148,0)</f>
        <v>0</v>
      </c>
      <c r="BH148" s="213">
        <f>IF(N148="sníž. přenesená",J148,0)</f>
        <v>0</v>
      </c>
      <c r="BI148" s="213">
        <f>IF(N148="nulová",J148,0)</f>
        <v>0</v>
      </c>
      <c r="BJ148" s="25" t="s">
        <v>83</v>
      </c>
      <c r="BK148" s="213">
        <f>ROUND(I148*H148,2)</f>
        <v>4048.2</v>
      </c>
      <c r="BL148" s="25" t="s">
        <v>142</v>
      </c>
      <c r="BM148" s="25" t="s">
        <v>4418</v>
      </c>
    </row>
    <row r="149" spans="2:65" s="1" customFormat="1" ht="27">
      <c r="B149" s="42"/>
      <c r="C149" s="64"/>
      <c r="D149" s="214" t="s">
        <v>362</v>
      </c>
      <c r="E149" s="64"/>
      <c r="F149" s="215" t="s">
        <v>4419</v>
      </c>
      <c r="G149" s="64"/>
      <c r="H149" s="64"/>
      <c r="I149" s="173"/>
      <c r="J149" s="64"/>
      <c r="K149" s="64"/>
      <c r="L149" s="62"/>
      <c r="M149" s="216"/>
      <c r="N149" s="43"/>
      <c r="O149" s="43"/>
      <c r="P149" s="43"/>
      <c r="Q149" s="43"/>
      <c r="R149" s="43"/>
      <c r="S149" s="43"/>
      <c r="T149" s="79"/>
      <c r="AT149" s="25" t="s">
        <v>362</v>
      </c>
      <c r="AU149" s="25" t="s">
        <v>87</v>
      </c>
    </row>
    <row r="150" spans="2:65" s="1" customFormat="1" ht="16.5" customHeight="1">
      <c r="B150" s="42"/>
      <c r="C150" s="202" t="s">
        <v>357</v>
      </c>
      <c r="D150" s="202" t="s">
        <v>212</v>
      </c>
      <c r="E150" s="203" t="s">
        <v>4420</v>
      </c>
      <c r="F150" s="204" t="s">
        <v>4421</v>
      </c>
      <c r="G150" s="205" t="s">
        <v>295</v>
      </c>
      <c r="H150" s="206">
        <v>1</v>
      </c>
      <c r="I150" s="207">
        <v>412</v>
      </c>
      <c r="J150" s="208">
        <f>ROUND(I150*H150,2)</f>
        <v>412</v>
      </c>
      <c r="K150" s="204" t="s">
        <v>24</v>
      </c>
      <c r="L150" s="62"/>
      <c r="M150" s="209" t="s">
        <v>24</v>
      </c>
      <c r="N150" s="210" t="s">
        <v>49</v>
      </c>
      <c r="O150" s="43"/>
      <c r="P150" s="211">
        <f>O150*H150</f>
        <v>0</v>
      </c>
      <c r="Q150" s="211">
        <v>0</v>
      </c>
      <c r="R150" s="211">
        <f>Q150*H150</f>
        <v>0</v>
      </c>
      <c r="S150" s="211">
        <v>0</v>
      </c>
      <c r="T150" s="212">
        <f>S150*H150</f>
        <v>0</v>
      </c>
      <c r="AR150" s="25" t="s">
        <v>142</v>
      </c>
      <c r="AT150" s="25" t="s">
        <v>212</v>
      </c>
      <c r="AU150" s="25" t="s">
        <v>87</v>
      </c>
      <c r="AY150" s="25" t="s">
        <v>210</v>
      </c>
      <c r="BE150" s="213">
        <f>IF(N150="základní",J150,0)</f>
        <v>412</v>
      </c>
      <c r="BF150" s="213">
        <f>IF(N150="snížená",J150,0)</f>
        <v>0</v>
      </c>
      <c r="BG150" s="213">
        <f>IF(N150="zákl. přenesená",J150,0)</f>
        <v>0</v>
      </c>
      <c r="BH150" s="213">
        <f>IF(N150="sníž. přenesená",J150,0)</f>
        <v>0</v>
      </c>
      <c r="BI150" s="213">
        <f>IF(N150="nulová",J150,0)</f>
        <v>0</v>
      </c>
      <c r="BJ150" s="25" t="s">
        <v>83</v>
      </c>
      <c r="BK150" s="213">
        <f>ROUND(I150*H150,2)</f>
        <v>412</v>
      </c>
      <c r="BL150" s="25" t="s">
        <v>142</v>
      </c>
      <c r="BM150" s="25" t="s">
        <v>4422</v>
      </c>
    </row>
    <row r="151" spans="2:65" s="1" customFormat="1" ht="27">
      <c r="B151" s="42"/>
      <c r="C151" s="64"/>
      <c r="D151" s="214" t="s">
        <v>362</v>
      </c>
      <c r="E151" s="64"/>
      <c r="F151" s="215" t="s">
        <v>4423</v>
      </c>
      <c r="G151" s="64"/>
      <c r="H151" s="64"/>
      <c r="I151" s="173"/>
      <c r="J151" s="64"/>
      <c r="K151" s="64"/>
      <c r="L151" s="62"/>
      <c r="M151" s="216"/>
      <c r="N151" s="43"/>
      <c r="O151" s="43"/>
      <c r="P151" s="43"/>
      <c r="Q151" s="43"/>
      <c r="R151" s="43"/>
      <c r="S151" s="43"/>
      <c r="T151" s="79"/>
      <c r="AT151" s="25" t="s">
        <v>362</v>
      </c>
      <c r="AU151" s="25" t="s">
        <v>87</v>
      </c>
    </row>
    <row r="152" spans="2:65" s="1" customFormat="1" ht="16.5" customHeight="1">
      <c r="B152" s="42"/>
      <c r="C152" s="202" t="s">
        <v>366</v>
      </c>
      <c r="D152" s="202" t="s">
        <v>212</v>
      </c>
      <c r="E152" s="203" t="s">
        <v>4424</v>
      </c>
      <c r="F152" s="204" t="s">
        <v>4425</v>
      </c>
      <c r="G152" s="205" t="s">
        <v>295</v>
      </c>
      <c r="H152" s="206">
        <v>25</v>
      </c>
      <c r="I152" s="207">
        <v>615.29999999999995</v>
      </c>
      <c r="J152" s="208">
        <f>ROUND(I152*H152,2)</f>
        <v>15382.5</v>
      </c>
      <c r="K152" s="204" t="s">
        <v>24</v>
      </c>
      <c r="L152" s="62"/>
      <c r="M152" s="209" t="s">
        <v>24</v>
      </c>
      <c r="N152" s="210" t="s">
        <v>49</v>
      </c>
      <c r="O152" s="43"/>
      <c r="P152" s="211">
        <f>O152*H152</f>
        <v>0</v>
      </c>
      <c r="Q152" s="211">
        <v>0</v>
      </c>
      <c r="R152" s="211">
        <f>Q152*H152</f>
        <v>0</v>
      </c>
      <c r="S152" s="211">
        <v>0</v>
      </c>
      <c r="T152" s="212">
        <f>S152*H152</f>
        <v>0</v>
      </c>
      <c r="AR152" s="25" t="s">
        <v>142</v>
      </c>
      <c r="AT152" s="25" t="s">
        <v>212</v>
      </c>
      <c r="AU152" s="25" t="s">
        <v>87</v>
      </c>
      <c r="AY152" s="25" t="s">
        <v>210</v>
      </c>
      <c r="BE152" s="213">
        <f>IF(N152="základní",J152,0)</f>
        <v>15382.5</v>
      </c>
      <c r="BF152" s="213">
        <f>IF(N152="snížená",J152,0)</f>
        <v>0</v>
      </c>
      <c r="BG152" s="213">
        <f>IF(N152="zákl. přenesená",J152,0)</f>
        <v>0</v>
      </c>
      <c r="BH152" s="213">
        <f>IF(N152="sníž. přenesená",J152,0)</f>
        <v>0</v>
      </c>
      <c r="BI152" s="213">
        <f>IF(N152="nulová",J152,0)</f>
        <v>0</v>
      </c>
      <c r="BJ152" s="25" t="s">
        <v>83</v>
      </c>
      <c r="BK152" s="213">
        <f>ROUND(I152*H152,2)</f>
        <v>15382.5</v>
      </c>
      <c r="BL152" s="25" t="s">
        <v>142</v>
      </c>
      <c r="BM152" s="25" t="s">
        <v>4426</v>
      </c>
    </row>
    <row r="153" spans="2:65" s="1" customFormat="1" ht="27">
      <c r="B153" s="42"/>
      <c r="C153" s="64"/>
      <c r="D153" s="214" t="s">
        <v>362</v>
      </c>
      <c r="E153" s="64"/>
      <c r="F153" s="215" t="s">
        <v>4427</v>
      </c>
      <c r="G153" s="64"/>
      <c r="H153" s="64"/>
      <c r="I153" s="173"/>
      <c r="J153" s="64"/>
      <c r="K153" s="64"/>
      <c r="L153" s="62"/>
      <c r="M153" s="216"/>
      <c r="N153" s="43"/>
      <c r="O153" s="43"/>
      <c r="P153" s="43"/>
      <c r="Q153" s="43"/>
      <c r="R153" s="43"/>
      <c r="S153" s="43"/>
      <c r="T153" s="79"/>
      <c r="AT153" s="25" t="s">
        <v>362</v>
      </c>
      <c r="AU153" s="25" t="s">
        <v>87</v>
      </c>
    </row>
    <row r="154" spans="2:65" s="1" customFormat="1" ht="16.5" customHeight="1">
      <c r="B154" s="42"/>
      <c r="C154" s="202" t="s">
        <v>371</v>
      </c>
      <c r="D154" s="202" t="s">
        <v>212</v>
      </c>
      <c r="E154" s="203" t="s">
        <v>4428</v>
      </c>
      <c r="F154" s="204" t="s">
        <v>4429</v>
      </c>
      <c r="G154" s="205" t="s">
        <v>295</v>
      </c>
      <c r="H154" s="206">
        <v>32</v>
      </c>
      <c r="I154" s="207">
        <v>830.3</v>
      </c>
      <c r="J154" s="208">
        <f>ROUND(I154*H154,2)</f>
        <v>26569.599999999999</v>
      </c>
      <c r="K154" s="204" t="s">
        <v>24</v>
      </c>
      <c r="L154" s="62"/>
      <c r="M154" s="209" t="s">
        <v>24</v>
      </c>
      <c r="N154" s="210" t="s">
        <v>49</v>
      </c>
      <c r="O154" s="43"/>
      <c r="P154" s="211">
        <f>O154*H154</f>
        <v>0</v>
      </c>
      <c r="Q154" s="211">
        <v>0</v>
      </c>
      <c r="R154" s="211">
        <f>Q154*H154</f>
        <v>0</v>
      </c>
      <c r="S154" s="211">
        <v>0</v>
      </c>
      <c r="T154" s="212">
        <f>S154*H154</f>
        <v>0</v>
      </c>
      <c r="AR154" s="25" t="s">
        <v>142</v>
      </c>
      <c r="AT154" s="25" t="s">
        <v>212</v>
      </c>
      <c r="AU154" s="25" t="s">
        <v>87</v>
      </c>
      <c r="AY154" s="25" t="s">
        <v>210</v>
      </c>
      <c r="BE154" s="213">
        <f>IF(N154="základní",J154,0)</f>
        <v>26569.599999999999</v>
      </c>
      <c r="BF154" s="213">
        <f>IF(N154="snížená",J154,0)</f>
        <v>0</v>
      </c>
      <c r="BG154" s="213">
        <f>IF(N154="zákl. přenesená",J154,0)</f>
        <v>0</v>
      </c>
      <c r="BH154" s="213">
        <f>IF(N154="sníž. přenesená",J154,0)</f>
        <v>0</v>
      </c>
      <c r="BI154" s="213">
        <f>IF(N154="nulová",J154,0)</f>
        <v>0</v>
      </c>
      <c r="BJ154" s="25" t="s">
        <v>83</v>
      </c>
      <c r="BK154" s="213">
        <f>ROUND(I154*H154,2)</f>
        <v>26569.599999999999</v>
      </c>
      <c r="BL154" s="25" t="s">
        <v>142</v>
      </c>
      <c r="BM154" s="25" t="s">
        <v>4430</v>
      </c>
    </row>
    <row r="155" spans="2:65" s="1" customFormat="1" ht="27">
      <c r="B155" s="42"/>
      <c r="C155" s="64"/>
      <c r="D155" s="214" t="s">
        <v>362</v>
      </c>
      <c r="E155" s="64"/>
      <c r="F155" s="215" t="s">
        <v>4431</v>
      </c>
      <c r="G155" s="64"/>
      <c r="H155" s="64"/>
      <c r="I155" s="173"/>
      <c r="J155" s="64"/>
      <c r="K155" s="64"/>
      <c r="L155" s="62"/>
      <c r="M155" s="216"/>
      <c r="N155" s="43"/>
      <c r="O155" s="43"/>
      <c r="P155" s="43"/>
      <c r="Q155" s="43"/>
      <c r="R155" s="43"/>
      <c r="S155" s="43"/>
      <c r="T155" s="79"/>
      <c r="AT155" s="25" t="s">
        <v>362</v>
      </c>
      <c r="AU155" s="25" t="s">
        <v>87</v>
      </c>
    </row>
    <row r="156" spans="2:65" s="1" customFormat="1" ht="16.5" customHeight="1">
      <c r="B156" s="42"/>
      <c r="C156" s="202" t="s">
        <v>375</v>
      </c>
      <c r="D156" s="202" t="s">
        <v>212</v>
      </c>
      <c r="E156" s="203" t="s">
        <v>4432</v>
      </c>
      <c r="F156" s="204" t="s">
        <v>4433</v>
      </c>
      <c r="G156" s="205" t="s">
        <v>295</v>
      </c>
      <c r="H156" s="206">
        <v>71</v>
      </c>
      <c r="I156" s="207">
        <v>17.100000000000001</v>
      </c>
      <c r="J156" s="208">
        <f>ROUND(I156*H156,2)</f>
        <v>1214.0999999999999</v>
      </c>
      <c r="K156" s="204" t="s">
        <v>24</v>
      </c>
      <c r="L156" s="62"/>
      <c r="M156" s="209" t="s">
        <v>24</v>
      </c>
      <c r="N156" s="210" t="s">
        <v>49</v>
      </c>
      <c r="O156" s="43"/>
      <c r="P156" s="211">
        <f>O156*H156</f>
        <v>0</v>
      </c>
      <c r="Q156" s="211">
        <v>0</v>
      </c>
      <c r="R156" s="211">
        <f>Q156*H156</f>
        <v>0</v>
      </c>
      <c r="S156" s="211">
        <v>0</v>
      </c>
      <c r="T156" s="212">
        <f>S156*H156</f>
        <v>0</v>
      </c>
      <c r="AR156" s="25" t="s">
        <v>142</v>
      </c>
      <c r="AT156" s="25" t="s">
        <v>212</v>
      </c>
      <c r="AU156" s="25" t="s">
        <v>87</v>
      </c>
      <c r="AY156" s="25" t="s">
        <v>210</v>
      </c>
      <c r="BE156" s="213">
        <f>IF(N156="základní",J156,0)</f>
        <v>1214.0999999999999</v>
      </c>
      <c r="BF156" s="213">
        <f>IF(N156="snížená",J156,0)</f>
        <v>0</v>
      </c>
      <c r="BG156" s="213">
        <f>IF(N156="zákl. přenesená",J156,0)</f>
        <v>0</v>
      </c>
      <c r="BH156" s="213">
        <f>IF(N156="sníž. přenesená",J156,0)</f>
        <v>0</v>
      </c>
      <c r="BI156" s="213">
        <f>IF(N156="nulová",J156,0)</f>
        <v>0</v>
      </c>
      <c r="BJ156" s="25" t="s">
        <v>83</v>
      </c>
      <c r="BK156" s="213">
        <f>ROUND(I156*H156,2)</f>
        <v>1214.0999999999999</v>
      </c>
      <c r="BL156" s="25" t="s">
        <v>142</v>
      </c>
      <c r="BM156" s="25" t="s">
        <v>4434</v>
      </c>
    </row>
    <row r="157" spans="2:65" s="1" customFormat="1" ht="27">
      <c r="B157" s="42"/>
      <c r="C157" s="64"/>
      <c r="D157" s="214" t="s">
        <v>362</v>
      </c>
      <c r="E157" s="64"/>
      <c r="F157" s="215" t="s">
        <v>4435</v>
      </c>
      <c r="G157" s="64"/>
      <c r="H157" s="64"/>
      <c r="I157" s="173"/>
      <c r="J157" s="64"/>
      <c r="K157" s="64"/>
      <c r="L157" s="62"/>
      <c r="M157" s="216"/>
      <c r="N157" s="43"/>
      <c r="O157" s="43"/>
      <c r="P157" s="43"/>
      <c r="Q157" s="43"/>
      <c r="R157" s="43"/>
      <c r="S157" s="43"/>
      <c r="T157" s="79"/>
      <c r="AT157" s="25" t="s">
        <v>362</v>
      </c>
      <c r="AU157" s="25" t="s">
        <v>87</v>
      </c>
    </row>
    <row r="158" spans="2:65" s="1" customFormat="1" ht="16.5" customHeight="1">
      <c r="B158" s="42"/>
      <c r="C158" s="202" t="s">
        <v>380</v>
      </c>
      <c r="D158" s="202" t="s">
        <v>212</v>
      </c>
      <c r="E158" s="203" t="s">
        <v>4436</v>
      </c>
      <c r="F158" s="204" t="s">
        <v>4437</v>
      </c>
      <c r="G158" s="205" t="s">
        <v>295</v>
      </c>
      <c r="H158" s="206">
        <v>390</v>
      </c>
      <c r="I158" s="207">
        <v>117.7</v>
      </c>
      <c r="J158" s="208">
        <f>ROUND(I158*H158,2)</f>
        <v>45903</v>
      </c>
      <c r="K158" s="204" t="s">
        <v>24</v>
      </c>
      <c r="L158" s="62"/>
      <c r="M158" s="209" t="s">
        <v>24</v>
      </c>
      <c r="N158" s="210" t="s">
        <v>49</v>
      </c>
      <c r="O158" s="43"/>
      <c r="P158" s="211">
        <f>O158*H158</f>
        <v>0</v>
      </c>
      <c r="Q158" s="211">
        <v>0</v>
      </c>
      <c r="R158" s="211">
        <f>Q158*H158</f>
        <v>0</v>
      </c>
      <c r="S158" s="211">
        <v>0</v>
      </c>
      <c r="T158" s="212">
        <f>S158*H158</f>
        <v>0</v>
      </c>
      <c r="AR158" s="25" t="s">
        <v>142</v>
      </c>
      <c r="AT158" s="25" t="s">
        <v>212</v>
      </c>
      <c r="AU158" s="25" t="s">
        <v>87</v>
      </c>
      <c r="AY158" s="25" t="s">
        <v>210</v>
      </c>
      <c r="BE158" s="213">
        <f>IF(N158="základní",J158,0)</f>
        <v>45903</v>
      </c>
      <c r="BF158" s="213">
        <f>IF(N158="snížená",J158,0)</f>
        <v>0</v>
      </c>
      <c r="BG158" s="213">
        <f>IF(N158="zákl. přenesená",J158,0)</f>
        <v>0</v>
      </c>
      <c r="BH158" s="213">
        <f>IF(N158="sníž. přenesená",J158,0)</f>
        <v>0</v>
      </c>
      <c r="BI158" s="213">
        <f>IF(N158="nulová",J158,0)</f>
        <v>0</v>
      </c>
      <c r="BJ158" s="25" t="s">
        <v>83</v>
      </c>
      <c r="BK158" s="213">
        <f>ROUND(I158*H158,2)</f>
        <v>45903</v>
      </c>
      <c r="BL158" s="25" t="s">
        <v>142</v>
      </c>
      <c r="BM158" s="25" t="s">
        <v>4438</v>
      </c>
    </row>
    <row r="159" spans="2:65" s="1" customFormat="1" ht="40.5">
      <c r="B159" s="42"/>
      <c r="C159" s="64"/>
      <c r="D159" s="214" t="s">
        <v>362</v>
      </c>
      <c r="E159" s="64"/>
      <c r="F159" s="215" t="s">
        <v>4439</v>
      </c>
      <c r="G159" s="64"/>
      <c r="H159" s="64"/>
      <c r="I159" s="173"/>
      <c r="J159" s="64"/>
      <c r="K159" s="64"/>
      <c r="L159" s="62"/>
      <c r="M159" s="216"/>
      <c r="N159" s="43"/>
      <c r="O159" s="43"/>
      <c r="P159" s="43"/>
      <c r="Q159" s="43"/>
      <c r="R159" s="43"/>
      <c r="S159" s="43"/>
      <c r="T159" s="79"/>
      <c r="AT159" s="25" t="s">
        <v>362</v>
      </c>
      <c r="AU159" s="25" t="s">
        <v>87</v>
      </c>
    </row>
    <row r="160" spans="2:65" s="1" customFormat="1" ht="16.5" customHeight="1">
      <c r="B160" s="42"/>
      <c r="C160" s="202" t="s">
        <v>385</v>
      </c>
      <c r="D160" s="202" t="s">
        <v>212</v>
      </c>
      <c r="E160" s="203" t="s">
        <v>4440</v>
      </c>
      <c r="F160" s="204" t="s">
        <v>4441</v>
      </c>
      <c r="G160" s="205" t="s">
        <v>295</v>
      </c>
      <c r="H160" s="206">
        <v>390</v>
      </c>
      <c r="I160" s="207">
        <v>13.6</v>
      </c>
      <c r="J160" s="208">
        <f>ROUND(I160*H160,2)</f>
        <v>5304</v>
      </c>
      <c r="K160" s="204" t="s">
        <v>24</v>
      </c>
      <c r="L160" s="62"/>
      <c r="M160" s="209" t="s">
        <v>24</v>
      </c>
      <c r="N160" s="210" t="s">
        <v>49</v>
      </c>
      <c r="O160" s="43"/>
      <c r="P160" s="211">
        <f>O160*H160</f>
        <v>0</v>
      </c>
      <c r="Q160" s="211">
        <v>0</v>
      </c>
      <c r="R160" s="211">
        <f>Q160*H160</f>
        <v>0</v>
      </c>
      <c r="S160" s="211">
        <v>0</v>
      </c>
      <c r="T160" s="212">
        <f>S160*H160</f>
        <v>0</v>
      </c>
      <c r="AR160" s="25" t="s">
        <v>142</v>
      </c>
      <c r="AT160" s="25" t="s">
        <v>212</v>
      </c>
      <c r="AU160" s="25" t="s">
        <v>87</v>
      </c>
      <c r="AY160" s="25" t="s">
        <v>210</v>
      </c>
      <c r="BE160" s="213">
        <f>IF(N160="základní",J160,0)</f>
        <v>5304</v>
      </c>
      <c r="BF160" s="213">
        <f>IF(N160="snížená",J160,0)</f>
        <v>0</v>
      </c>
      <c r="BG160" s="213">
        <f>IF(N160="zákl. přenesená",J160,0)</f>
        <v>0</v>
      </c>
      <c r="BH160" s="213">
        <f>IF(N160="sníž. přenesená",J160,0)</f>
        <v>0</v>
      </c>
      <c r="BI160" s="213">
        <f>IF(N160="nulová",J160,0)</f>
        <v>0</v>
      </c>
      <c r="BJ160" s="25" t="s">
        <v>83</v>
      </c>
      <c r="BK160" s="213">
        <f>ROUND(I160*H160,2)</f>
        <v>5304</v>
      </c>
      <c r="BL160" s="25" t="s">
        <v>142</v>
      </c>
      <c r="BM160" s="25" t="s">
        <v>4442</v>
      </c>
    </row>
    <row r="161" spans="2:65" s="1" customFormat="1" ht="27">
      <c r="B161" s="42"/>
      <c r="C161" s="64"/>
      <c r="D161" s="214" t="s">
        <v>362</v>
      </c>
      <c r="E161" s="64"/>
      <c r="F161" s="215" t="s">
        <v>4443</v>
      </c>
      <c r="G161" s="64"/>
      <c r="H161" s="64"/>
      <c r="I161" s="173"/>
      <c r="J161" s="64"/>
      <c r="K161" s="64"/>
      <c r="L161" s="62"/>
      <c r="M161" s="216"/>
      <c r="N161" s="43"/>
      <c r="O161" s="43"/>
      <c r="P161" s="43"/>
      <c r="Q161" s="43"/>
      <c r="R161" s="43"/>
      <c r="S161" s="43"/>
      <c r="T161" s="79"/>
      <c r="AT161" s="25" t="s">
        <v>362</v>
      </c>
      <c r="AU161" s="25" t="s">
        <v>87</v>
      </c>
    </row>
    <row r="162" spans="2:65" s="1" customFormat="1" ht="16.5" customHeight="1">
      <c r="B162" s="42"/>
      <c r="C162" s="202" t="s">
        <v>397</v>
      </c>
      <c r="D162" s="202" t="s">
        <v>212</v>
      </c>
      <c r="E162" s="203" t="s">
        <v>4444</v>
      </c>
      <c r="F162" s="204" t="s">
        <v>4445</v>
      </c>
      <c r="G162" s="205" t="s">
        <v>248</v>
      </c>
      <c r="H162" s="206">
        <v>0.159</v>
      </c>
      <c r="I162" s="207">
        <v>1198.4000000000001</v>
      </c>
      <c r="J162" s="208">
        <f>ROUND(I162*H162,2)</f>
        <v>190.55</v>
      </c>
      <c r="K162" s="204" t="s">
        <v>24</v>
      </c>
      <c r="L162" s="62"/>
      <c r="M162" s="209" t="s">
        <v>24</v>
      </c>
      <c r="N162" s="210" t="s">
        <v>49</v>
      </c>
      <c r="O162" s="43"/>
      <c r="P162" s="211">
        <f>O162*H162</f>
        <v>0</v>
      </c>
      <c r="Q162" s="211">
        <v>0</v>
      </c>
      <c r="R162" s="211">
        <f>Q162*H162</f>
        <v>0</v>
      </c>
      <c r="S162" s="211">
        <v>0</v>
      </c>
      <c r="T162" s="212">
        <f>S162*H162</f>
        <v>0</v>
      </c>
      <c r="AR162" s="25" t="s">
        <v>142</v>
      </c>
      <c r="AT162" s="25" t="s">
        <v>212</v>
      </c>
      <c r="AU162" s="25" t="s">
        <v>87</v>
      </c>
      <c r="AY162" s="25" t="s">
        <v>210</v>
      </c>
      <c r="BE162" s="213">
        <f>IF(N162="základní",J162,0)</f>
        <v>190.55</v>
      </c>
      <c r="BF162" s="213">
        <f>IF(N162="snížená",J162,0)</f>
        <v>0</v>
      </c>
      <c r="BG162" s="213">
        <f>IF(N162="zákl. přenesená",J162,0)</f>
        <v>0</v>
      </c>
      <c r="BH162" s="213">
        <f>IF(N162="sníž. přenesená",J162,0)</f>
        <v>0</v>
      </c>
      <c r="BI162" s="213">
        <f>IF(N162="nulová",J162,0)</f>
        <v>0</v>
      </c>
      <c r="BJ162" s="25" t="s">
        <v>83</v>
      </c>
      <c r="BK162" s="213">
        <f>ROUND(I162*H162,2)</f>
        <v>190.55</v>
      </c>
      <c r="BL162" s="25" t="s">
        <v>142</v>
      </c>
      <c r="BM162" s="25" t="s">
        <v>4446</v>
      </c>
    </row>
    <row r="163" spans="2:65" s="1" customFormat="1" ht="40.5">
      <c r="B163" s="42"/>
      <c r="C163" s="64"/>
      <c r="D163" s="214" t="s">
        <v>362</v>
      </c>
      <c r="E163" s="64"/>
      <c r="F163" s="215" t="s">
        <v>4447</v>
      </c>
      <c r="G163" s="64"/>
      <c r="H163" s="64"/>
      <c r="I163" s="173"/>
      <c r="J163" s="64"/>
      <c r="K163" s="64"/>
      <c r="L163" s="62"/>
      <c r="M163" s="216"/>
      <c r="N163" s="43"/>
      <c r="O163" s="43"/>
      <c r="P163" s="43"/>
      <c r="Q163" s="43"/>
      <c r="R163" s="43"/>
      <c r="S163" s="43"/>
      <c r="T163" s="79"/>
      <c r="AT163" s="25" t="s">
        <v>362</v>
      </c>
      <c r="AU163" s="25" t="s">
        <v>87</v>
      </c>
    </row>
    <row r="164" spans="2:65" s="1" customFormat="1" ht="16.5" customHeight="1">
      <c r="B164" s="42"/>
      <c r="C164" s="202" t="s">
        <v>404</v>
      </c>
      <c r="D164" s="202" t="s">
        <v>212</v>
      </c>
      <c r="E164" s="203" t="s">
        <v>4448</v>
      </c>
      <c r="F164" s="204" t="s">
        <v>4449</v>
      </c>
      <c r="G164" s="205" t="s">
        <v>248</v>
      </c>
      <c r="H164" s="206">
        <v>0.159</v>
      </c>
      <c r="I164" s="207">
        <v>528.6</v>
      </c>
      <c r="J164" s="208">
        <f>ROUND(I164*H164,2)</f>
        <v>84.05</v>
      </c>
      <c r="K164" s="204" t="s">
        <v>24</v>
      </c>
      <c r="L164" s="62"/>
      <c r="M164" s="209" t="s">
        <v>24</v>
      </c>
      <c r="N164" s="210" t="s">
        <v>49</v>
      </c>
      <c r="O164" s="43"/>
      <c r="P164" s="211">
        <f>O164*H164</f>
        <v>0</v>
      </c>
      <c r="Q164" s="211">
        <v>0</v>
      </c>
      <c r="R164" s="211">
        <f>Q164*H164</f>
        <v>0</v>
      </c>
      <c r="S164" s="211">
        <v>0</v>
      </c>
      <c r="T164" s="212">
        <f>S164*H164</f>
        <v>0</v>
      </c>
      <c r="AR164" s="25" t="s">
        <v>142</v>
      </c>
      <c r="AT164" s="25" t="s">
        <v>212</v>
      </c>
      <c r="AU164" s="25" t="s">
        <v>87</v>
      </c>
      <c r="AY164" s="25" t="s">
        <v>210</v>
      </c>
      <c r="BE164" s="213">
        <f>IF(N164="základní",J164,0)</f>
        <v>84.05</v>
      </c>
      <c r="BF164" s="213">
        <f>IF(N164="snížená",J164,0)</f>
        <v>0</v>
      </c>
      <c r="BG164" s="213">
        <f>IF(N164="zákl. přenesená",J164,0)</f>
        <v>0</v>
      </c>
      <c r="BH164" s="213">
        <f>IF(N164="sníž. přenesená",J164,0)</f>
        <v>0</v>
      </c>
      <c r="BI164" s="213">
        <f>IF(N164="nulová",J164,0)</f>
        <v>0</v>
      </c>
      <c r="BJ164" s="25" t="s">
        <v>83</v>
      </c>
      <c r="BK164" s="213">
        <f>ROUND(I164*H164,2)</f>
        <v>84.05</v>
      </c>
      <c r="BL164" s="25" t="s">
        <v>142</v>
      </c>
      <c r="BM164" s="25" t="s">
        <v>4450</v>
      </c>
    </row>
    <row r="165" spans="2:65" s="1" customFormat="1" ht="40.5">
      <c r="B165" s="42"/>
      <c r="C165" s="64"/>
      <c r="D165" s="214" t="s">
        <v>362</v>
      </c>
      <c r="E165" s="64"/>
      <c r="F165" s="215" t="s">
        <v>4451</v>
      </c>
      <c r="G165" s="64"/>
      <c r="H165" s="64"/>
      <c r="I165" s="173"/>
      <c r="J165" s="64"/>
      <c r="K165" s="64"/>
      <c r="L165" s="62"/>
      <c r="M165" s="216"/>
      <c r="N165" s="43"/>
      <c r="O165" s="43"/>
      <c r="P165" s="43"/>
      <c r="Q165" s="43"/>
      <c r="R165" s="43"/>
      <c r="S165" s="43"/>
      <c r="T165" s="79"/>
      <c r="AT165" s="25" t="s">
        <v>362</v>
      </c>
      <c r="AU165" s="25" t="s">
        <v>87</v>
      </c>
    </row>
    <row r="166" spans="2:65" s="11" customFormat="1" ht="29.85" customHeight="1">
      <c r="B166" s="186"/>
      <c r="C166" s="187"/>
      <c r="D166" s="188" t="s">
        <v>77</v>
      </c>
      <c r="E166" s="200" t="s">
        <v>3085</v>
      </c>
      <c r="F166" s="200" t="s">
        <v>3086</v>
      </c>
      <c r="G166" s="187"/>
      <c r="H166" s="187"/>
      <c r="I166" s="190"/>
      <c r="J166" s="201">
        <f>BK166</f>
        <v>117217.35</v>
      </c>
      <c r="K166" s="187"/>
      <c r="L166" s="192"/>
      <c r="M166" s="193"/>
      <c r="N166" s="194"/>
      <c r="O166" s="194"/>
      <c r="P166" s="195">
        <f>SUM(P167:P210)</f>
        <v>0</v>
      </c>
      <c r="Q166" s="194"/>
      <c r="R166" s="195">
        <f>SUM(R167:R210)</f>
        <v>0</v>
      </c>
      <c r="S166" s="194"/>
      <c r="T166" s="196">
        <f>SUM(T167:T210)</f>
        <v>0</v>
      </c>
      <c r="AR166" s="197" t="s">
        <v>87</v>
      </c>
      <c r="AT166" s="198" t="s">
        <v>77</v>
      </c>
      <c r="AU166" s="198" t="s">
        <v>83</v>
      </c>
      <c r="AY166" s="197" t="s">
        <v>210</v>
      </c>
      <c r="BK166" s="199">
        <f>SUM(BK167:BK210)</f>
        <v>117217.35</v>
      </c>
    </row>
    <row r="167" spans="2:65" s="1" customFormat="1" ht="16.5" customHeight="1">
      <c r="B167" s="42"/>
      <c r="C167" s="202" t="s">
        <v>411</v>
      </c>
      <c r="D167" s="202" t="s">
        <v>212</v>
      </c>
      <c r="E167" s="203" t="s">
        <v>4452</v>
      </c>
      <c r="F167" s="204" t="s">
        <v>4453</v>
      </c>
      <c r="G167" s="205" t="s">
        <v>348</v>
      </c>
      <c r="H167" s="206">
        <v>1</v>
      </c>
      <c r="I167" s="207">
        <v>215.1</v>
      </c>
      <c r="J167" s="208">
        <f>ROUND(I167*H167,2)</f>
        <v>215.1</v>
      </c>
      <c r="K167" s="204" t="s">
        <v>24</v>
      </c>
      <c r="L167" s="62"/>
      <c r="M167" s="209" t="s">
        <v>24</v>
      </c>
      <c r="N167" s="210" t="s">
        <v>49</v>
      </c>
      <c r="O167" s="43"/>
      <c r="P167" s="211">
        <f>O167*H167</f>
        <v>0</v>
      </c>
      <c r="Q167" s="211">
        <v>0</v>
      </c>
      <c r="R167" s="211">
        <f>Q167*H167</f>
        <v>0</v>
      </c>
      <c r="S167" s="211">
        <v>0</v>
      </c>
      <c r="T167" s="212">
        <f>S167*H167</f>
        <v>0</v>
      </c>
      <c r="AR167" s="25" t="s">
        <v>142</v>
      </c>
      <c r="AT167" s="25" t="s">
        <v>212</v>
      </c>
      <c r="AU167" s="25" t="s">
        <v>87</v>
      </c>
      <c r="AY167" s="25" t="s">
        <v>210</v>
      </c>
      <c r="BE167" s="213">
        <f>IF(N167="základní",J167,0)</f>
        <v>215.1</v>
      </c>
      <c r="BF167" s="213">
        <f>IF(N167="snížená",J167,0)</f>
        <v>0</v>
      </c>
      <c r="BG167" s="213">
        <f>IF(N167="zákl. přenesená",J167,0)</f>
        <v>0</v>
      </c>
      <c r="BH167" s="213">
        <f>IF(N167="sníž. přenesená",J167,0)</f>
        <v>0</v>
      </c>
      <c r="BI167" s="213">
        <f>IF(N167="nulová",J167,0)</f>
        <v>0</v>
      </c>
      <c r="BJ167" s="25" t="s">
        <v>83</v>
      </c>
      <c r="BK167" s="213">
        <f>ROUND(I167*H167,2)</f>
        <v>215.1</v>
      </c>
      <c r="BL167" s="25" t="s">
        <v>142</v>
      </c>
      <c r="BM167" s="25" t="s">
        <v>4454</v>
      </c>
    </row>
    <row r="168" spans="2:65" s="1" customFormat="1" ht="27">
      <c r="B168" s="42"/>
      <c r="C168" s="64"/>
      <c r="D168" s="214" t="s">
        <v>362</v>
      </c>
      <c r="E168" s="64"/>
      <c r="F168" s="215" t="s">
        <v>4455</v>
      </c>
      <c r="G168" s="64"/>
      <c r="H168" s="64"/>
      <c r="I168" s="173"/>
      <c r="J168" s="64"/>
      <c r="K168" s="64"/>
      <c r="L168" s="62"/>
      <c r="M168" s="216"/>
      <c r="N168" s="43"/>
      <c r="O168" s="43"/>
      <c r="P168" s="43"/>
      <c r="Q168" s="43"/>
      <c r="R168" s="43"/>
      <c r="S168" s="43"/>
      <c r="T168" s="79"/>
      <c r="AT168" s="25" t="s">
        <v>362</v>
      </c>
      <c r="AU168" s="25" t="s">
        <v>87</v>
      </c>
    </row>
    <row r="169" spans="2:65" s="1" customFormat="1" ht="25.5" customHeight="1">
      <c r="B169" s="42"/>
      <c r="C169" s="202" t="s">
        <v>416</v>
      </c>
      <c r="D169" s="202" t="s">
        <v>212</v>
      </c>
      <c r="E169" s="203" t="s">
        <v>4456</v>
      </c>
      <c r="F169" s="204" t="s">
        <v>4457</v>
      </c>
      <c r="G169" s="205" t="s">
        <v>348</v>
      </c>
      <c r="H169" s="206">
        <v>2</v>
      </c>
      <c r="I169" s="207">
        <v>293.2</v>
      </c>
      <c r="J169" s="208">
        <f>ROUND(I169*H169,2)</f>
        <v>586.4</v>
      </c>
      <c r="K169" s="204" t="s">
        <v>24</v>
      </c>
      <c r="L169" s="62"/>
      <c r="M169" s="209" t="s">
        <v>24</v>
      </c>
      <c r="N169" s="210" t="s">
        <v>49</v>
      </c>
      <c r="O169" s="43"/>
      <c r="P169" s="211">
        <f>O169*H169</f>
        <v>0</v>
      </c>
      <c r="Q169" s="211">
        <v>0</v>
      </c>
      <c r="R169" s="211">
        <f>Q169*H169</f>
        <v>0</v>
      </c>
      <c r="S169" s="211">
        <v>0</v>
      </c>
      <c r="T169" s="212">
        <f>S169*H169</f>
        <v>0</v>
      </c>
      <c r="AR169" s="25" t="s">
        <v>142</v>
      </c>
      <c r="AT169" s="25" t="s">
        <v>212</v>
      </c>
      <c r="AU169" s="25" t="s">
        <v>87</v>
      </c>
      <c r="AY169" s="25" t="s">
        <v>210</v>
      </c>
      <c r="BE169" s="213">
        <f>IF(N169="základní",J169,0)</f>
        <v>586.4</v>
      </c>
      <c r="BF169" s="213">
        <f>IF(N169="snížená",J169,0)</f>
        <v>0</v>
      </c>
      <c r="BG169" s="213">
        <f>IF(N169="zákl. přenesená",J169,0)</f>
        <v>0</v>
      </c>
      <c r="BH169" s="213">
        <f>IF(N169="sníž. přenesená",J169,0)</f>
        <v>0</v>
      </c>
      <c r="BI169" s="213">
        <f>IF(N169="nulová",J169,0)</f>
        <v>0</v>
      </c>
      <c r="BJ169" s="25" t="s">
        <v>83</v>
      </c>
      <c r="BK169" s="213">
        <f>ROUND(I169*H169,2)</f>
        <v>586.4</v>
      </c>
      <c r="BL169" s="25" t="s">
        <v>142</v>
      </c>
      <c r="BM169" s="25" t="s">
        <v>4458</v>
      </c>
    </row>
    <row r="170" spans="2:65" s="1" customFormat="1" ht="40.5">
      <c r="B170" s="42"/>
      <c r="C170" s="64"/>
      <c r="D170" s="214" t="s">
        <v>362</v>
      </c>
      <c r="E170" s="64"/>
      <c r="F170" s="215" t="s">
        <v>4459</v>
      </c>
      <c r="G170" s="64"/>
      <c r="H170" s="64"/>
      <c r="I170" s="173"/>
      <c r="J170" s="64"/>
      <c r="K170" s="64"/>
      <c r="L170" s="62"/>
      <c r="M170" s="216"/>
      <c r="N170" s="43"/>
      <c r="O170" s="43"/>
      <c r="P170" s="43"/>
      <c r="Q170" s="43"/>
      <c r="R170" s="43"/>
      <c r="S170" s="43"/>
      <c r="T170" s="79"/>
      <c r="AT170" s="25" t="s">
        <v>362</v>
      </c>
      <c r="AU170" s="25" t="s">
        <v>87</v>
      </c>
    </row>
    <row r="171" spans="2:65" s="1" customFormat="1" ht="16.5" customHeight="1">
      <c r="B171" s="42"/>
      <c r="C171" s="202" t="s">
        <v>423</v>
      </c>
      <c r="D171" s="202" t="s">
        <v>212</v>
      </c>
      <c r="E171" s="203" t="s">
        <v>3087</v>
      </c>
      <c r="F171" s="204" t="s">
        <v>3088</v>
      </c>
      <c r="G171" s="205" t="s">
        <v>348</v>
      </c>
      <c r="H171" s="206">
        <v>25</v>
      </c>
      <c r="I171" s="207">
        <v>556.4</v>
      </c>
      <c r="J171" s="208">
        <f>ROUND(I171*H171,2)</f>
        <v>13910</v>
      </c>
      <c r="K171" s="204" t="s">
        <v>24</v>
      </c>
      <c r="L171" s="62"/>
      <c r="M171" s="209" t="s">
        <v>24</v>
      </c>
      <c r="N171" s="210" t="s">
        <v>49</v>
      </c>
      <c r="O171" s="43"/>
      <c r="P171" s="211">
        <f>O171*H171</f>
        <v>0</v>
      </c>
      <c r="Q171" s="211">
        <v>0</v>
      </c>
      <c r="R171" s="211">
        <f>Q171*H171</f>
        <v>0</v>
      </c>
      <c r="S171" s="211">
        <v>0</v>
      </c>
      <c r="T171" s="212">
        <f>S171*H171</f>
        <v>0</v>
      </c>
      <c r="AR171" s="25" t="s">
        <v>142</v>
      </c>
      <c r="AT171" s="25" t="s">
        <v>212</v>
      </c>
      <c r="AU171" s="25" t="s">
        <v>87</v>
      </c>
      <c r="AY171" s="25" t="s">
        <v>210</v>
      </c>
      <c r="BE171" s="213">
        <f>IF(N171="základní",J171,0)</f>
        <v>13910</v>
      </c>
      <c r="BF171" s="213">
        <f>IF(N171="snížená",J171,0)</f>
        <v>0</v>
      </c>
      <c r="BG171" s="213">
        <f>IF(N171="zákl. přenesená",J171,0)</f>
        <v>0</v>
      </c>
      <c r="BH171" s="213">
        <f>IF(N171="sníž. přenesená",J171,0)</f>
        <v>0</v>
      </c>
      <c r="BI171" s="213">
        <f>IF(N171="nulová",J171,0)</f>
        <v>0</v>
      </c>
      <c r="BJ171" s="25" t="s">
        <v>83</v>
      </c>
      <c r="BK171" s="213">
        <f>ROUND(I171*H171,2)</f>
        <v>13910</v>
      </c>
      <c r="BL171" s="25" t="s">
        <v>142</v>
      </c>
      <c r="BM171" s="25" t="s">
        <v>4460</v>
      </c>
    </row>
    <row r="172" spans="2:65" s="1" customFormat="1" ht="40.5">
      <c r="B172" s="42"/>
      <c r="C172" s="64"/>
      <c r="D172" s="214" t="s">
        <v>362</v>
      </c>
      <c r="E172" s="64"/>
      <c r="F172" s="215" t="s">
        <v>3090</v>
      </c>
      <c r="G172" s="64"/>
      <c r="H172" s="64"/>
      <c r="I172" s="173"/>
      <c r="J172" s="64"/>
      <c r="K172" s="64"/>
      <c r="L172" s="62"/>
      <c r="M172" s="216"/>
      <c r="N172" s="43"/>
      <c r="O172" s="43"/>
      <c r="P172" s="43"/>
      <c r="Q172" s="43"/>
      <c r="R172" s="43"/>
      <c r="S172" s="43"/>
      <c r="T172" s="79"/>
      <c r="AT172" s="25" t="s">
        <v>362</v>
      </c>
      <c r="AU172" s="25" t="s">
        <v>87</v>
      </c>
    </row>
    <row r="173" spans="2:65" s="1" customFormat="1" ht="25.5" customHeight="1">
      <c r="B173" s="42"/>
      <c r="C173" s="202" t="s">
        <v>428</v>
      </c>
      <c r="D173" s="202" t="s">
        <v>212</v>
      </c>
      <c r="E173" s="203" t="s">
        <v>4461</v>
      </c>
      <c r="F173" s="204" t="s">
        <v>4462</v>
      </c>
      <c r="G173" s="205" t="s">
        <v>348</v>
      </c>
      <c r="H173" s="206">
        <v>3</v>
      </c>
      <c r="I173" s="207">
        <v>620.6</v>
      </c>
      <c r="J173" s="208">
        <f>ROUND(I173*H173,2)</f>
        <v>1861.8</v>
      </c>
      <c r="K173" s="204" t="s">
        <v>24</v>
      </c>
      <c r="L173" s="62"/>
      <c r="M173" s="209" t="s">
        <v>24</v>
      </c>
      <c r="N173" s="210" t="s">
        <v>49</v>
      </c>
      <c r="O173" s="43"/>
      <c r="P173" s="211">
        <f>O173*H173</f>
        <v>0</v>
      </c>
      <c r="Q173" s="211">
        <v>0</v>
      </c>
      <c r="R173" s="211">
        <f>Q173*H173</f>
        <v>0</v>
      </c>
      <c r="S173" s="211">
        <v>0</v>
      </c>
      <c r="T173" s="212">
        <f>S173*H173</f>
        <v>0</v>
      </c>
      <c r="AR173" s="25" t="s">
        <v>142</v>
      </c>
      <c r="AT173" s="25" t="s">
        <v>212</v>
      </c>
      <c r="AU173" s="25" t="s">
        <v>87</v>
      </c>
      <c r="AY173" s="25" t="s">
        <v>210</v>
      </c>
      <c r="BE173" s="213">
        <f>IF(N173="základní",J173,0)</f>
        <v>1861.8</v>
      </c>
      <c r="BF173" s="213">
        <f>IF(N173="snížená",J173,0)</f>
        <v>0</v>
      </c>
      <c r="BG173" s="213">
        <f>IF(N173="zákl. přenesená",J173,0)</f>
        <v>0</v>
      </c>
      <c r="BH173" s="213">
        <f>IF(N173="sníž. přenesená",J173,0)</f>
        <v>0</v>
      </c>
      <c r="BI173" s="213">
        <f>IF(N173="nulová",J173,0)</f>
        <v>0</v>
      </c>
      <c r="BJ173" s="25" t="s">
        <v>83</v>
      </c>
      <c r="BK173" s="213">
        <f>ROUND(I173*H173,2)</f>
        <v>1861.8</v>
      </c>
      <c r="BL173" s="25" t="s">
        <v>142</v>
      </c>
      <c r="BM173" s="25" t="s">
        <v>4463</v>
      </c>
    </row>
    <row r="174" spans="2:65" s="1" customFormat="1" ht="40.5">
      <c r="B174" s="42"/>
      <c r="C174" s="64"/>
      <c r="D174" s="214" t="s">
        <v>362</v>
      </c>
      <c r="E174" s="64"/>
      <c r="F174" s="215" t="s">
        <v>4464</v>
      </c>
      <c r="G174" s="64"/>
      <c r="H174" s="64"/>
      <c r="I174" s="173"/>
      <c r="J174" s="64"/>
      <c r="K174" s="64"/>
      <c r="L174" s="62"/>
      <c r="M174" s="216"/>
      <c r="N174" s="43"/>
      <c r="O174" s="43"/>
      <c r="P174" s="43"/>
      <c r="Q174" s="43"/>
      <c r="R174" s="43"/>
      <c r="S174" s="43"/>
      <c r="T174" s="79"/>
      <c r="AT174" s="25" t="s">
        <v>362</v>
      </c>
      <c r="AU174" s="25" t="s">
        <v>87</v>
      </c>
    </row>
    <row r="175" spans="2:65" s="1" customFormat="1" ht="16.5" customHeight="1">
      <c r="B175" s="42"/>
      <c r="C175" s="202" t="s">
        <v>433</v>
      </c>
      <c r="D175" s="202" t="s">
        <v>212</v>
      </c>
      <c r="E175" s="203" t="s">
        <v>4465</v>
      </c>
      <c r="F175" s="204" t="s">
        <v>4466</v>
      </c>
      <c r="G175" s="205" t="s">
        <v>348</v>
      </c>
      <c r="H175" s="206">
        <v>7</v>
      </c>
      <c r="I175" s="207">
        <v>1690.6</v>
      </c>
      <c r="J175" s="208">
        <f>ROUND(I175*H175,2)</f>
        <v>11834.2</v>
      </c>
      <c r="K175" s="204" t="s">
        <v>24</v>
      </c>
      <c r="L175" s="62"/>
      <c r="M175" s="209" t="s">
        <v>24</v>
      </c>
      <c r="N175" s="210" t="s">
        <v>49</v>
      </c>
      <c r="O175" s="43"/>
      <c r="P175" s="211">
        <f>O175*H175</f>
        <v>0</v>
      </c>
      <c r="Q175" s="211">
        <v>0</v>
      </c>
      <c r="R175" s="211">
        <f>Q175*H175</f>
        <v>0</v>
      </c>
      <c r="S175" s="211">
        <v>0</v>
      </c>
      <c r="T175" s="212">
        <f>S175*H175</f>
        <v>0</v>
      </c>
      <c r="AR175" s="25" t="s">
        <v>142</v>
      </c>
      <c r="AT175" s="25" t="s">
        <v>212</v>
      </c>
      <c r="AU175" s="25" t="s">
        <v>87</v>
      </c>
      <c r="AY175" s="25" t="s">
        <v>210</v>
      </c>
      <c r="BE175" s="213">
        <f>IF(N175="základní",J175,0)</f>
        <v>11834.2</v>
      </c>
      <c r="BF175" s="213">
        <f>IF(N175="snížená",J175,0)</f>
        <v>0</v>
      </c>
      <c r="BG175" s="213">
        <f>IF(N175="zákl. přenesená",J175,0)</f>
        <v>0</v>
      </c>
      <c r="BH175" s="213">
        <f>IF(N175="sníž. přenesená",J175,0)</f>
        <v>0</v>
      </c>
      <c r="BI175" s="213">
        <f>IF(N175="nulová",J175,0)</f>
        <v>0</v>
      </c>
      <c r="BJ175" s="25" t="s">
        <v>83</v>
      </c>
      <c r="BK175" s="213">
        <f>ROUND(I175*H175,2)</f>
        <v>11834.2</v>
      </c>
      <c r="BL175" s="25" t="s">
        <v>142</v>
      </c>
      <c r="BM175" s="25" t="s">
        <v>4467</v>
      </c>
    </row>
    <row r="176" spans="2:65" s="1" customFormat="1" ht="27">
      <c r="B176" s="42"/>
      <c r="C176" s="64"/>
      <c r="D176" s="214" t="s">
        <v>362</v>
      </c>
      <c r="E176" s="64"/>
      <c r="F176" s="215" t="s">
        <v>4468</v>
      </c>
      <c r="G176" s="64"/>
      <c r="H176" s="64"/>
      <c r="I176" s="173"/>
      <c r="J176" s="64"/>
      <c r="K176" s="64"/>
      <c r="L176" s="62"/>
      <c r="M176" s="216"/>
      <c r="N176" s="43"/>
      <c r="O176" s="43"/>
      <c r="P176" s="43"/>
      <c r="Q176" s="43"/>
      <c r="R176" s="43"/>
      <c r="S176" s="43"/>
      <c r="T176" s="79"/>
      <c r="AT176" s="25" t="s">
        <v>362</v>
      </c>
      <c r="AU176" s="25" t="s">
        <v>87</v>
      </c>
    </row>
    <row r="177" spans="2:65" s="1" customFormat="1" ht="16.5" customHeight="1">
      <c r="B177" s="42"/>
      <c r="C177" s="202" t="s">
        <v>439</v>
      </c>
      <c r="D177" s="202" t="s">
        <v>212</v>
      </c>
      <c r="E177" s="203" t="s">
        <v>3091</v>
      </c>
      <c r="F177" s="204" t="s">
        <v>3092</v>
      </c>
      <c r="G177" s="205" t="s">
        <v>348</v>
      </c>
      <c r="H177" s="206">
        <v>28</v>
      </c>
      <c r="I177" s="207">
        <v>160.5</v>
      </c>
      <c r="J177" s="208">
        <f>ROUND(I177*H177,2)</f>
        <v>4494</v>
      </c>
      <c r="K177" s="204" t="s">
        <v>24</v>
      </c>
      <c r="L177" s="62"/>
      <c r="M177" s="209" t="s">
        <v>24</v>
      </c>
      <c r="N177" s="210" t="s">
        <v>49</v>
      </c>
      <c r="O177" s="43"/>
      <c r="P177" s="211">
        <f>O177*H177</f>
        <v>0</v>
      </c>
      <c r="Q177" s="211">
        <v>0</v>
      </c>
      <c r="R177" s="211">
        <f>Q177*H177</f>
        <v>0</v>
      </c>
      <c r="S177" s="211">
        <v>0</v>
      </c>
      <c r="T177" s="212">
        <f>S177*H177</f>
        <v>0</v>
      </c>
      <c r="AR177" s="25" t="s">
        <v>142</v>
      </c>
      <c r="AT177" s="25" t="s">
        <v>212</v>
      </c>
      <c r="AU177" s="25" t="s">
        <v>87</v>
      </c>
      <c r="AY177" s="25" t="s">
        <v>210</v>
      </c>
      <c r="BE177" s="213">
        <f>IF(N177="základní",J177,0)</f>
        <v>4494</v>
      </c>
      <c r="BF177" s="213">
        <f>IF(N177="snížená",J177,0)</f>
        <v>0</v>
      </c>
      <c r="BG177" s="213">
        <f>IF(N177="zákl. přenesená",J177,0)</f>
        <v>0</v>
      </c>
      <c r="BH177" s="213">
        <f>IF(N177="sníž. přenesená",J177,0)</f>
        <v>0</v>
      </c>
      <c r="BI177" s="213">
        <f>IF(N177="nulová",J177,0)</f>
        <v>0</v>
      </c>
      <c r="BJ177" s="25" t="s">
        <v>83</v>
      </c>
      <c r="BK177" s="213">
        <f>ROUND(I177*H177,2)</f>
        <v>4494</v>
      </c>
      <c r="BL177" s="25" t="s">
        <v>142</v>
      </c>
      <c r="BM177" s="25" t="s">
        <v>4469</v>
      </c>
    </row>
    <row r="178" spans="2:65" s="1" customFormat="1" ht="27">
      <c r="B178" s="42"/>
      <c r="C178" s="64"/>
      <c r="D178" s="214" t="s">
        <v>362</v>
      </c>
      <c r="E178" s="64"/>
      <c r="F178" s="215" t="s">
        <v>3094</v>
      </c>
      <c r="G178" s="64"/>
      <c r="H178" s="64"/>
      <c r="I178" s="173"/>
      <c r="J178" s="64"/>
      <c r="K178" s="64"/>
      <c r="L178" s="62"/>
      <c r="M178" s="216"/>
      <c r="N178" s="43"/>
      <c r="O178" s="43"/>
      <c r="P178" s="43"/>
      <c r="Q178" s="43"/>
      <c r="R178" s="43"/>
      <c r="S178" s="43"/>
      <c r="T178" s="79"/>
      <c r="AT178" s="25" t="s">
        <v>362</v>
      </c>
      <c r="AU178" s="25" t="s">
        <v>87</v>
      </c>
    </row>
    <row r="179" spans="2:65" s="1" customFormat="1" ht="16.5" customHeight="1">
      <c r="B179" s="42"/>
      <c r="C179" s="202" t="s">
        <v>444</v>
      </c>
      <c r="D179" s="202" t="s">
        <v>212</v>
      </c>
      <c r="E179" s="203" t="s">
        <v>4470</v>
      </c>
      <c r="F179" s="204" t="s">
        <v>4471</v>
      </c>
      <c r="G179" s="205" t="s">
        <v>348</v>
      </c>
      <c r="H179" s="206">
        <v>19</v>
      </c>
      <c r="I179" s="207">
        <v>749</v>
      </c>
      <c r="J179" s="208">
        <f>ROUND(I179*H179,2)</f>
        <v>14231</v>
      </c>
      <c r="K179" s="204" t="s">
        <v>24</v>
      </c>
      <c r="L179" s="62"/>
      <c r="M179" s="209" t="s">
        <v>24</v>
      </c>
      <c r="N179" s="210" t="s">
        <v>49</v>
      </c>
      <c r="O179" s="43"/>
      <c r="P179" s="211">
        <f>O179*H179</f>
        <v>0</v>
      </c>
      <c r="Q179" s="211">
        <v>0</v>
      </c>
      <c r="R179" s="211">
        <f>Q179*H179</f>
        <v>0</v>
      </c>
      <c r="S179" s="211">
        <v>0</v>
      </c>
      <c r="T179" s="212">
        <f>S179*H179</f>
        <v>0</v>
      </c>
      <c r="AR179" s="25" t="s">
        <v>142</v>
      </c>
      <c r="AT179" s="25" t="s">
        <v>212</v>
      </c>
      <c r="AU179" s="25" t="s">
        <v>87</v>
      </c>
      <c r="AY179" s="25" t="s">
        <v>210</v>
      </c>
      <c r="BE179" s="213">
        <f>IF(N179="základní",J179,0)</f>
        <v>14231</v>
      </c>
      <c r="BF179" s="213">
        <f>IF(N179="snížená",J179,0)</f>
        <v>0</v>
      </c>
      <c r="BG179" s="213">
        <f>IF(N179="zákl. přenesená",J179,0)</f>
        <v>0</v>
      </c>
      <c r="BH179" s="213">
        <f>IF(N179="sníž. přenesená",J179,0)</f>
        <v>0</v>
      </c>
      <c r="BI179" s="213">
        <f>IF(N179="nulová",J179,0)</f>
        <v>0</v>
      </c>
      <c r="BJ179" s="25" t="s">
        <v>83</v>
      </c>
      <c r="BK179" s="213">
        <f>ROUND(I179*H179,2)</f>
        <v>14231</v>
      </c>
      <c r="BL179" s="25" t="s">
        <v>142</v>
      </c>
      <c r="BM179" s="25" t="s">
        <v>4472</v>
      </c>
    </row>
    <row r="180" spans="2:65" s="1" customFormat="1" ht="40.5">
      <c r="B180" s="42"/>
      <c r="C180" s="64"/>
      <c r="D180" s="214" t="s">
        <v>362</v>
      </c>
      <c r="E180" s="64"/>
      <c r="F180" s="215" t="s">
        <v>4473</v>
      </c>
      <c r="G180" s="64"/>
      <c r="H180" s="64"/>
      <c r="I180" s="173"/>
      <c r="J180" s="64"/>
      <c r="K180" s="64"/>
      <c r="L180" s="62"/>
      <c r="M180" s="216"/>
      <c r="N180" s="43"/>
      <c r="O180" s="43"/>
      <c r="P180" s="43"/>
      <c r="Q180" s="43"/>
      <c r="R180" s="43"/>
      <c r="S180" s="43"/>
      <c r="T180" s="79"/>
      <c r="AT180" s="25" t="s">
        <v>362</v>
      </c>
      <c r="AU180" s="25" t="s">
        <v>87</v>
      </c>
    </row>
    <row r="181" spans="2:65" s="1" customFormat="1" ht="16.5" customHeight="1">
      <c r="B181" s="42"/>
      <c r="C181" s="202" t="s">
        <v>450</v>
      </c>
      <c r="D181" s="202" t="s">
        <v>212</v>
      </c>
      <c r="E181" s="203" t="s">
        <v>4474</v>
      </c>
      <c r="F181" s="204" t="s">
        <v>4475</v>
      </c>
      <c r="G181" s="205" t="s">
        <v>348</v>
      </c>
      <c r="H181" s="206">
        <v>2</v>
      </c>
      <c r="I181" s="207">
        <v>290</v>
      </c>
      <c r="J181" s="208">
        <f>ROUND(I181*H181,2)</f>
        <v>580</v>
      </c>
      <c r="K181" s="204" t="s">
        <v>24</v>
      </c>
      <c r="L181" s="62"/>
      <c r="M181" s="209" t="s">
        <v>24</v>
      </c>
      <c r="N181" s="210" t="s">
        <v>49</v>
      </c>
      <c r="O181" s="43"/>
      <c r="P181" s="211">
        <f>O181*H181</f>
        <v>0</v>
      </c>
      <c r="Q181" s="211">
        <v>0</v>
      </c>
      <c r="R181" s="211">
        <f>Q181*H181</f>
        <v>0</v>
      </c>
      <c r="S181" s="211">
        <v>0</v>
      </c>
      <c r="T181" s="212">
        <f>S181*H181</f>
        <v>0</v>
      </c>
      <c r="AR181" s="25" t="s">
        <v>142</v>
      </c>
      <c r="AT181" s="25" t="s">
        <v>212</v>
      </c>
      <c r="AU181" s="25" t="s">
        <v>87</v>
      </c>
      <c r="AY181" s="25" t="s">
        <v>210</v>
      </c>
      <c r="BE181" s="213">
        <f>IF(N181="základní",J181,0)</f>
        <v>580</v>
      </c>
      <c r="BF181" s="213">
        <f>IF(N181="snížená",J181,0)</f>
        <v>0</v>
      </c>
      <c r="BG181" s="213">
        <f>IF(N181="zákl. přenesená",J181,0)</f>
        <v>0</v>
      </c>
      <c r="BH181" s="213">
        <f>IF(N181="sníž. přenesená",J181,0)</f>
        <v>0</v>
      </c>
      <c r="BI181" s="213">
        <f>IF(N181="nulová",J181,0)</f>
        <v>0</v>
      </c>
      <c r="BJ181" s="25" t="s">
        <v>83</v>
      </c>
      <c r="BK181" s="213">
        <f>ROUND(I181*H181,2)</f>
        <v>580</v>
      </c>
      <c r="BL181" s="25" t="s">
        <v>142</v>
      </c>
      <c r="BM181" s="25" t="s">
        <v>4476</v>
      </c>
    </row>
    <row r="182" spans="2:65" s="1" customFormat="1" ht="27">
      <c r="B182" s="42"/>
      <c r="C182" s="64"/>
      <c r="D182" s="214" t="s">
        <v>362</v>
      </c>
      <c r="E182" s="64"/>
      <c r="F182" s="215" t="s">
        <v>4477</v>
      </c>
      <c r="G182" s="64"/>
      <c r="H182" s="64"/>
      <c r="I182" s="173"/>
      <c r="J182" s="64"/>
      <c r="K182" s="64"/>
      <c r="L182" s="62"/>
      <c r="M182" s="216"/>
      <c r="N182" s="43"/>
      <c r="O182" s="43"/>
      <c r="P182" s="43"/>
      <c r="Q182" s="43"/>
      <c r="R182" s="43"/>
      <c r="S182" s="43"/>
      <c r="T182" s="79"/>
      <c r="AT182" s="25" t="s">
        <v>362</v>
      </c>
      <c r="AU182" s="25" t="s">
        <v>87</v>
      </c>
    </row>
    <row r="183" spans="2:65" s="1" customFormat="1" ht="16.5" customHeight="1">
      <c r="B183" s="42"/>
      <c r="C183" s="202" t="s">
        <v>455</v>
      </c>
      <c r="D183" s="202" t="s">
        <v>212</v>
      </c>
      <c r="E183" s="203" t="s">
        <v>4478</v>
      </c>
      <c r="F183" s="204" t="s">
        <v>4479</v>
      </c>
      <c r="G183" s="205" t="s">
        <v>348</v>
      </c>
      <c r="H183" s="206">
        <v>4</v>
      </c>
      <c r="I183" s="207">
        <v>229</v>
      </c>
      <c r="J183" s="208">
        <f>ROUND(I183*H183,2)</f>
        <v>916</v>
      </c>
      <c r="K183" s="204" t="s">
        <v>24</v>
      </c>
      <c r="L183" s="62"/>
      <c r="M183" s="209" t="s">
        <v>24</v>
      </c>
      <c r="N183" s="210" t="s">
        <v>49</v>
      </c>
      <c r="O183" s="43"/>
      <c r="P183" s="211">
        <f>O183*H183</f>
        <v>0</v>
      </c>
      <c r="Q183" s="211">
        <v>0</v>
      </c>
      <c r="R183" s="211">
        <f>Q183*H183</f>
        <v>0</v>
      </c>
      <c r="S183" s="211">
        <v>0</v>
      </c>
      <c r="T183" s="212">
        <f>S183*H183</f>
        <v>0</v>
      </c>
      <c r="AR183" s="25" t="s">
        <v>142</v>
      </c>
      <c r="AT183" s="25" t="s">
        <v>212</v>
      </c>
      <c r="AU183" s="25" t="s">
        <v>87</v>
      </c>
      <c r="AY183" s="25" t="s">
        <v>210</v>
      </c>
      <c r="BE183" s="213">
        <f>IF(N183="základní",J183,0)</f>
        <v>916</v>
      </c>
      <c r="BF183" s="213">
        <f>IF(N183="snížená",J183,0)</f>
        <v>0</v>
      </c>
      <c r="BG183" s="213">
        <f>IF(N183="zákl. přenesená",J183,0)</f>
        <v>0</v>
      </c>
      <c r="BH183" s="213">
        <f>IF(N183="sníž. přenesená",J183,0)</f>
        <v>0</v>
      </c>
      <c r="BI183" s="213">
        <f>IF(N183="nulová",J183,0)</f>
        <v>0</v>
      </c>
      <c r="BJ183" s="25" t="s">
        <v>83</v>
      </c>
      <c r="BK183" s="213">
        <f>ROUND(I183*H183,2)</f>
        <v>916</v>
      </c>
      <c r="BL183" s="25" t="s">
        <v>142</v>
      </c>
      <c r="BM183" s="25" t="s">
        <v>4480</v>
      </c>
    </row>
    <row r="184" spans="2:65" s="1" customFormat="1" ht="27">
      <c r="B184" s="42"/>
      <c r="C184" s="64"/>
      <c r="D184" s="214" t="s">
        <v>362</v>
      </c>
      <c r="E184" s="64"/>
      <c r="F184" s="215" t="s">
        <v>4481</v>
      </c>
      <c r="G184" s="64"/>
      <c r="H184" s="64"/>
      <c r="I184" s="173"/>
      <c r="J184" s="64"/>
      <c r="K184" s="64"/>
      <c r="L184" s="62"/>
      <c r="M184" s="216"/>
      <c r="N184" s="43"/>
      <c r="O184" s="43"/>
      <c r="P184" s="43"/>
      <c r="Q184" s="43"/>
      <c r="R184" s="43"/>
      <c r="S184" s="43"/>
      <c r="T184" s="79"/>
      <c r="AT184" s="25" t="s">
        <v>362</v>
      </c>
      <c r="AU184" s="25" t="s">
        <v>87</v>
      </c>
    </row>
    <row r="185" spans="2:65" s="1" customFormat="1" ht="16.5" customHeight="1">
      <c r="B185" s="42"/>
      <c r="C185" s="202" t="s">
        <v>461</v>
      </c>
      <c r="D185" s="202" t="s">
        <v>212</v>
      </c>
      <c r="E185" s="203" t="s">
        <v>4482</v>
      </c>
      <c r="F185" s="204" t="s">
        <v>4483</v>
      </c>
      <c r="G185" s="205" t="s">
        <v>348</v>
      </c>
      <c r="H185" s="206">
        <v>1</v>
      </c>
      <c r="I185" s="207">
        <v>451.5</v>
      </c>
      <c r="J185" s="208">
        <f>ROUND(I185*H185,2)</f>
        <v>451.5</v>
      </c>
      <c r="K185" s="204" t="s">
        <v>24</v>
      </c>
      <c r="L185" s="62"/>
      <c r="M185" s="209" t="s">
        <v>24</v>
      </c>
      <c r="N185" s="210" t="s">
        <v>49</v>
      </c>
      <c r="O185" s="43"/>
      <c r="P185" s="211">
        <f>O185*H185</f>
        <v>0</v>
      </c>
      <c r="Q185" s="211">
        <v>0</v>
      </c>
      <c r="R185" s="211">
        <f>Q185*H185</f>
        <v>0</v>
      </c>
      <c r="S185" s="211">
        <v>0</v>
      </c>
      <c r="T185" s="212">
        <f>S185*H185</f>
        <v>0</v>
      </c>
      <c r="AR185" s="25" t="s">
        <v>142</v>
      </c>
      <c r="AT185" s="25" t="s">
        <v>212</v>
      </c>
      <c r="AU185" s="25" t="s">
        <v>87</v>
      </c>
      <c r="AY185" s="25" t="s">
        <v>210</v>
      </c>
      <c r="BE185" s="213">
        <f>IF(N185="základní",J185,0)</f>
        <v>451.5</v>
      </c>
      <c r="BF185" s="213">
        <f>IF(N185="snížená",J185,0)</f>
        <v>0</v>
      </c>
      <c r="BG185" s="213">
        <f>IF(N185="zákl. přenesená",J185,0)</f>
        <v>0</v>
      </c>
      <c r="BH185" s="213">
        <f>IF(N185="sníž. přenesená",J185,0)</f>
        <v>0</v>
      </c>
      <c r="BI185" s="213">
        <f>IF(N185="nulová",J185,0)</f>
        <v>0</v>
      </c>
      <c r="BJ185" s="25" t="s">
        <v>83</v>
      </c>
      <c r="BK185" s="213">
        <f>ROUND(I185*H185,2)</f>
        <v>451.5</v>
      </c>
      <c r="BL185" s="25" t="s">
        <v>142</v>
      </c>
      <c r="BM185" s="25" t="s">
        <v>4484</v>
      </c>
    </row>
    <row r="186" spans="2:65" s="1" customFormat="1" ht="27">
      <c r="B186" s="42"/>
      <c r="C186" s="64"/>
      <c r="D186" s="214" t="s">
        <v>362</v>
      </c>
      <c r="E186" s="64"/>
      <c r="F186" s="215" t="s">
        <v>4485</v>
      </c>
      <c r="G186" s="64"/>
      <c r="H186" s="64"/>
      <c r="I186" s="173"/>
      <c r="J186" s="64"/>
      <c r="K186" s="64"/>
      <c r="L186" s="62"/>
      <c r="M186" s="216"/>
      <c r="N186" s="43"/>
      <c r="O186" s="43"/>
      <c r="P186" s="43"/>
      <c r="Q186" s="43"/>
      <c r="R186" s="43"/>
      <c r="S186" s="43"/>
      <c r="T186" s="79"/>
      <c r="AT186" s="25" t="s">
        <v>362</v>
      </c>
      <c r="AU186" s="25" t="s">
        <v>87</v>
      </c>
    </row>
    <row r="187" spans="2:65" s="1" customFormat="1" ht="16.5" customHeight="1">
      <c r="B187" s="42"/>
      <c r="C187" s="202" t="s">
        <v>466</v>
      </c>
      <c r="D187" s="202" t="s">
        <v>212</v>
      </c>
      <c r="E187" s="203" t="s">
        <v>4486</v>
      </c>
      <c r="F187" s="204" t="s">
        <v>4487</v>
      </c>
      <c r="G187" s="205" t="s">
        <v>348</v>
      </c>
      <c r="H187" s="206">
        <v>3</v>
      </c>
      <c r="I187" s="207">
        <v>486.9</v>
      </c>
      <c r="J187" s="208">
        <f>ROUND(I187*H187,2)</f>
        <v>1460.7</v>
      </c>
      <c r="K187" s="204" t="s">
        <v>24</v>
      </c>
      <c r="L187" s="62"/>
      <c r="M187" s="209" t="s">
        <v>24</v>
      </c>
      <c r="N187" s="210" t="s">
        <v>49</v>
      </c>
      <c r="O187" s="43"/>
      <c r="P187" s="211">
        <f>O187*H187</f>
        <v>0</v>
      </c>
      <c r="Q187" s="211">
        <v>0</v>
      </c>
      <c r="R187" s="211">
        <f>Q187*H187</f>
        <v>0</v>
      </c>
      <c r="S187" s="211">
        <v>0</v>
      </c>
      <c r="T187" s="212">
        <f>S187*H187</f>
        <v>0</v>
      </c>
      <c r="AR187" s="25" t="s">
        <v>142</v>
      </c>
      <c r="AT187" s="25" t="s">
        <v>212</v>
      </c>
      <c r="AU187" s="25" t="s">
        <v>87</v>
      </c>
      <c r="AY187" s="25" t="s">
        <v>210</v>
      </c>
      <c r="BE187" s="213">
        <f>IF(N187="základní",J187,0)</f>
        <v>1460.7</v>
      </c>
      <c r="BF187" s="213">
        <f>IF(N187="snížená",J187,0)</f>
        <v>0</v>
      </c>
      <c r="BG187" s="213">
        <f>IF(N187="zákl. přenesená",J187,0)</f>
        <v>0</v>
      </c>
      <c r="BH187" s="213">
        <f>IF(N187="sníž. přenesená",J187,0)</f>
        <v>0</v>
      </c>
      <c r="BI187" s="213">
        <f>IF(N187="nulová",J187,0)</f>
        <v>0</v>
      </c>
      <c r="BJ187" s="25" t="s">
        <v>83</v>
      </c>
      <c r="BK187" s="213">
        <f>ROUND(I187*H187,2)</f>
        <v>1460.7</v>
      </c>
      <c r="BL187" s="25" t="s">
        <v>142</v>
      </c>
      <c r="BM187" s="25" t="s">
        <v>4488</v>
      </c>
    </row>
    <row r="188" spans="2:65" s="1" customFormat="1" ht="27">
      <c r="B188" s="42"/>
      <c r="C188" s="64"/>
      <c r="D188" s="214" t="s">
        <v>362</v>
      </c>
      <c r="E188" s="64"/>
      <c r="F188" s="215" t="s">
        <v>4489</v>
      </c>
      <c r="G188" s="64"/>
      <c r="H188" s="64"/>
      <c r="I188" s="173"/>
      <c r="J188" s="64"/>
      <c r="K188" s="64"/>
      <c r="L188" s="62"/>
      <c r="M188" s="216"/>
      <c r="N188" s="43"/>
      <c r="O188" s="43"/>
      <c r="P188" s="43"/>
      <c r="Q188" s="43"/>
      <c r="R188" s="43"/>
      <c r="S188" s="43"/>
      <c r="T188" s="79"/>
      <c r="AT188" s="25" t="s">
        <v>362</v>
      </c>
      <c r="AU188" s="25" t="s">
        <v>87</v>
      </c>
    </row>
    <row r="189" spans="2:65" s="1" customFormat="1" ht="16.5" customHeight="1">
      <c r="B189" s="42"/>
      <c r="C189" s="202" t="s">
        <v>471</v>
      </c>
      <c r="D189" s="202" t="s">
        <v>212</v>
      </c>
      <c r="E189" s="203" t="s">
        <v>4490</v>
      </c>
      <c r="F189" s="204" t="s">
        <v>4491</v>
      </c>
      <c r="G189" s="205" t="s">
        <v>348</v>
      </c>
      <c r="H189" s="206">
        <v>3</v>
      </c>
      <c r="I189" s="207">
        <v>669.8</v>
      </c>
      <c r="J189" s="208">
        <f>ROUND(I189*H189,2)</f>
        <v>2009.4</v>
      </c>
      <c r="K189" s="204" t="s">
        <v>24</v>
      </c>
      <c r="L189" s="62"/>
      <c r="M189" s="209" t="s">
        <v>24</v>
      </c>
      <c r="N189" s="210" t="s">
        <v>49</v>
      </c>
      <c r="O189" s="43"/>
      <c r="P189" s="211">
        <f>O189*H189</f>
        <v>0</v>
      </c>
      <c r="Q189" s="211">
        <v>0</v>
      </c>
      <c r="R189" s="211">
        <f>Q189*H189</f>
        <v>0</v>
      </c>
      <c r="S189" s="211">
        <v>0</v>
      </c>
      <c r="T189" s="212">
        <f>S189*H189</f>
        <v>0</v>
      </c>
      <c r="AR189" s="25" t="s">
        <v>142</v>
      </c>
      <c r="AT189" s="25" t="s">
        <v>212</v>
      </c>
      <c r="AU189" s="25" t="s">
        <v>87</v>
      </c>
      <c r="AY189" s="25" t="s">
        <v>210</v>
      </c>
      <c r="BE189" s="213">
        <f>IF(N189="základní",J189,0)</f>
        <v>2009.4</v>
      </c>
      <c r="BF189" s="213">
        <f>IF(N189="snížená",J189,0)</f>
        <v>0</v>
      </c>
      <c r="BG189" s="213">
        <f>IF(N189="zákl. přenesená",J189,0)</f>
        <v>0</v>
      </c>
      <c r="BH189" s="213">
        <f>IF(N189="sníž. přenesená",J189,0)</f>
        <v>0</v>
      </c>
      <c r="BI189" s="213">
        <f>IF(N189="nulová",J189,0)</f>
        <v>0</v>
      </c>
      <c r="BJ189" s="25" t="s">
        <v>83</v>
      </c>
      <c r="BK189" s="213">
        <f>ROUND(I189*H189,2)</f>
        <v>2009.4</v>
      </c>
      <c r="BL189" s="25" t="s">
        <v>142</v>
      </c>
      <c r="BM189" s="25" t="s">
        <v>4492</v>
      </c>
    </row>
    <row r="190" spans="2:65" s="1" customFormat="1" ht="27">
      <c r="B190" s="42"/>
      <c r="C190" s="64"/>
      <c r="D190" s="214" t="s">
        <v>362</v>
      </c>
      <c r="E190" s="64"/>
      <c r="F190" s="215" t="s">
        <v>4493</v>
      </c>
      <c r="G190" s="64"/>
      <c r="H190" s="64"/>
      <c r="I190" s="173"/>
      <c r="J190" s="64"/>
      <c r="K190" s="64"/>
      <c r="L190" s="62"/>
      <c r="M190" s="216"/>
      <c r="N190" s="43"/>
      <c r="O190" s="43"/>
      <c r="P190" s="43"/>
      <c r="Q190" s="43"/>
      <c r="R190" s="43"/>
      <c r="S190" s="43"/>
      <c r="T190" s="79"/>
      <c r="AT190" s="25" t="s">
        <v>362</v>
      </c>
      <c r="AU190" s="25" t="s">
        <v>87</v>
      </c>
    </row>
    <row r="191" spans="2:65" s="1" customFormat="1" ht="16.5" customHeight="1">
      <c r="B191" s="42"/>
      <c r="C191" s="202" t="s">
        <v>475</v>
      </c>
      <c r="D191" s="202" t="s">
        <v>212</v>
      </c>
      <c r="E191" s="203" t="s">
        <v>4494</v>
      </c>
      <c r="F191" s="204" t="s">
        <v>4495</v>
      </c>
      <c r="G191" s="205" t="s">
        <v>348</v>
      </c>
      <c r="H191" s="206">
        <v>2</v>
      </c>
      <c r="I191" s="207">
        <v>970.5</v>
      </c>
      <c r="J191" s="208">
        <f>ROUND(I191*H191,2)</f>
        <v>1941</v>
      </c>
      <c r="K191" s="204" t="s">
        <v>24</v>
      </c>
      <c r="L191" s="62"/>
      <c r="M191" s="209" t="s">
        <v>24</v>
      </c>
      <c r="N191" s="210" t="s">
        <v>49</v>
      </c>
      <c r="O191" s="43"/>
      <c r="P191" s="211">
        <f>O191*H191</f>
        <v>0</v>
      </c>
      <c r="Q191" s="211">
        <v>0</v>
      </c>
      <c r="R191" s="211">
        <f>Q191*H191</f>
        <v>0</v>
      </c>
      <c r="S191" s="211">
        <v>0</v>
      </c>
      <c r="T191" s="212">
        <f>S191*H191</f>
        <v>0</v>
      </c>
      <c r="AR191" s="25" t="s">
        <v>142</v>
      </c>
      <c r="AT191" s="25" t="s">
        <v>212</v>
      </c>
      <c r="AU191" s="25" t="s">
        <v>87</v>
      </c>
      <c r="AY191" s="25" t="s">
        <v>210</v>
      </c>
      <c r="BE191" s="213">
        <f>IF(N191="základní",J191,0)</f>
        <v>1941</v>
      </c>
      <c r="BF191" s="213">
        <f>IF(N191="snížená",J191,0)</f>
        <v>0</v>
      </c>
      <c r="BG191" s="213">
        <f>IF(N191="zákl. přenesená",J191,0)</f>
        <v>0</v>
      </c>
      <c r="BH191" s="213">
        <f>IF(N191="sníž. přenesená",J191,0)</f>
        <v>0</v>
      </c>
      <c r="BI191" s="213">
        <f>IF(N191="nulová",J191,0)</f>
        <v>0</v>
      </c>
      <c r="BJ191" s="25" t="s">
        <v>83</v>
      </c>
      <c r="BK191" s="213">
        <f>ROUND(I191*H191,2)</f>
        <v>1941</v>
      </c>
      <c r="BL191" s="25" t="s">
        <v>142</v>
      </c>
      <c r="BM191" s="25" t="s">
        <v>4496</v>
      </c>
    </row>
    <row r="192" spans="2:65" s="1" customFormat="1" ht="27">
      <c r="B192" s="42"/>
      <c r="C192" s="64"/>
      <c r="D192" s="214" t="s">
        <v>362</v>
      </c>
      <c r="E192" s="64"/>
      <c r="F192" s="215" t="s">
        <v>4497</v>
      </c>
      <c r="G192" s="64"/>
      <c r="H192" s="64"/>
      <c r="I192" s="173"/>
      <c r="J192" s="64"/>
      <c r="K192" s="64"/>
      <c r="L192" s="62"/>
      <c r="M192" s="216"/>
      <c r="N192" s="43"/>
      <c r="O192" s="43"/>
      <c r="P192" s="43"/>
      <c r="Q192" s="43"/>
      <c r="R192" s="43"/>
      <c r="S192" s="43"/>
      <c r="T192" s="79"/>
      <c r="AT192" s="25" t="s">
        <v>362</v>
      </c>
      <c r="AU192" s="25" t="s">
        <v>87</v>
      </c>
    </row>
    <row r="193" spans="2:65" s="1" customFormat="1" ht="25.5" customHeight="1">
      <c r="B193" s="42"/>
      <c r="C193" s="202" t="s">
        <v>480</v>
      </c>
      <c r="D193" s="202" t="s">
        <v>212</v>
      </c>
      <c r="E193" s="203" t="s">
        <v>4498</v>
      </c>
      <c r="F193" s="204" t="s">
        <v>4499</v>
      </c>
      <c r="G193" s="205" t="s">
        <v>348</v>
      </c>
      <c r="H193" s="206">
        <v>3</v>
      </c>
      <c r="I193" s="207">
        <v>657</v>
      </c>
      <c r="J193" s="208">
        <f>ROUND(I193*H193,2)</f>
        <v>1971</v>
      </c>
      <c r="K193" s="204" t="s">
        <v>24</v>
      </c>
      <c r="L193" s="62"/>
      <c r="M193" s="209" t="s">
        <v>24</v>
      </c>
      <c r="N193" s="210" t="s">
        <v>49</v>
      </c>
      <c r="O193" s="43"/>
      <c r="P193" s="211">
        <f>O193*H193</f>
        <v>0</v>
      </c>
      <c r="Q193" s="211">
        <v>0</v>
      </c>
      <c r="R193" s="211">
        <f>Q193*H193</f>
        <v>0</v>
      </c>
      <c r="S193" s="211">
        <v>0</v>
      </c>
      <c r="T193" s="212">
        <f>S193*H193</f>
        <v>0</v>
      </c>
      <c r="AR193" s="25" t="s">
        <v>142</v>
      </c>
      <c r="AT193" s="25" t="s">
        <v>212</v>
      </c>
      <c r="AU193" s="25" t="s">
        <v>87</v>
      </c>
      <c r="AY193" s="25" t="s">
        <v>210</v>
      </c>
      <c r="BE193" s="213">
        <f>IF(N193="základní",J193,0)</f>
        <v>1971</v>
      </c>
      <c r="BF193" s="213">
        <f>IF(N193="snížená",J193,0)</f>
        <v>0</v>
      </c>
      <c r="BG193" s="213">
        <f>IF(N193="zákl. přenesená",J193,0)</f>
        <v>0</v>
      </c>
      <c r="BH193" s="213">
        <f>IF(N193="sníž. přenesená",J193,0)</f>
        <v>0</v>
      </c>
      <c r="BI193" s="213">
        <f>IF(N193="nulová",J193,0)</f>
        <v>0</v>
      </c>
      <c r="BJ193" s="25" t="s">
        <v>83</v>
      </c>
      <c r="BK193" s="213">
        <f>ROUND(I193*H193,2)</f>
        <v>1971</v>
      </c>
      <c r="BL193" s="25" t="s">
        <v>142</v>
      </c>
      <c r="BM193" s="25" t="s">
        <v>4500</v>
      </c>
    </row>
    <row r="194" spans="2:65" s="1" customFormat="1" ht="40.5">
      <c r="B194" s="42"/>
      <c r="C194" s="64"/>
      <c r="D194" s="214" t="s">
        <v>362</v>
      </c>
      <c r="E194" s="64"/>
      <c r="F194" s="215" t="s">
        <v>4501</v>
      </c>
      <c r="G194" s="64"/>
      <c r="H194" s="64"/>
      <c r="I194" s="173"/>
      <c r="J194" s="64"/>
      <c r="K194" s="64"/>
      <c r="L194" s="62"/>
      <c r="M194" s="216"/>
      <c r="N194" s="43"/>
      <c r="O194" s="43"/>
      <c r="P194" s="43"/>
      <c r="Q194" s="43"/>
      <c r="R194" s="43"/>
      <c r="S194" s="43"/>
      <c r="T194" s="79"/>
      <c r="AT194" s="25" t="s">
        <v>362</v>
      </c>
      <c r="AU194" s="25" t="s">
        <v>87</v>
      </c>
    </row>
    <row r="195" spans="2:65" s="1" customFormat="1" ht="25.5" customHeight="1">
      <c r="B195" s="42"/>
      <c r="C195" s="202" t="s">
        <v>486</v>
      </c>
      <c r="D195" s="202" t="s">
        <v>212</v>
      </c>
      <c r="E195" s="203" t="s">
        <v>4502</v>
      </c>
      <c r="F195" s="204" t="s">
        <v>4503</v>
      </c>
      <c r="G195" s="205" t="s">
        <v>348</v>
      </c>
      <c r="H195" s="206">
        <v>1</v>
      </c>
      <c r="I195" s="207">
        <v>7040.6</v>
      </c>
      <c r="J195" s="208">
        <f>ROUND(I195*H195,2)</f>
        <v>7040.6</v>
      </c>
      <c r="K195" s="204" t="s">
        <v>24</v>
      </c>
      <c r="L195" s="62"/>
      <c r="M195" s="209" t="s">
        <v>24</v>
      </c>
      <c r="N195" s="210" t="s">
        <v>49</v>
      </c>
      <c r="O195" s="43"/>
      <c r="P195" s="211">
        <f>O195*H195</f>
        <v>0</v>
      </c>
      <c r="Q195" s="211">
        <v>0</v>
      </c>
      <c r="R195" s="211">
        <f>Q195*H195</f>
        <v>0</v>
      </c>
      <c r="S195" s="211">
        <v>0</v>
      </c>
      <c r="T195" s="212">
        <f>S195*H195</f>
        <v>0</v>
      </c>
      <c r="AR195" s="25" t="s">
        <v>142</v>
      </c>
      <c r="AT195" s="25" t="s">
        <v>212</v>
      </c>
      <c r="AU195" s="25" t="s">
        <v>87</v>
      </c>
      <c r="AY195" s="25" t="s">
        <v>210</v>
      </c>
      <c r="BE195" s="213">
        <f>IF(N195="základní",J195,0)</f>
        <v>7040.6</v>
      </c>
      <c r="BF195" s="213">
        <f>IF(N195="snížená",J195,0)</f>
        <v>0</v>
      </c>
      <c r="BG195" s="213">
        <f>IF(N195="zákl. přenesená",J195,0)</f>
        <v>0</v>
      </c>
      <c r="BH195" s="213">
        <f>IF(N195="sníž. přenesená",J195,0)</f>
        <v>0</v>
      </c>
      <c r="BI195" s="213">
        <f>IF(N195="nulová",J195,0)</f>
        <v>0</v>
      </c>
      <c r="BJ195" s="25" t="s">
        <v>83</v>
      </c>
      <c r="BK195" s="213">
        <f>ROUND(I195*H195,2)</f>
        <v>7040.6</v>
      </c>
      <c r="BL195" s="25" t="s">
        <v>142</v>
      </c>
      <c r="BM195" s="25" t="s">
        <v>4504</v>
      </c>
    </row>
    <row r="196" spans="2:65" s="1" customFormat="1" ht="40.5">
      <c r="B196" s="42"/>
      <c r="C196" s="64"/>
      <c r="D196" s="214" t="s">
        <v>362</v>
      </c>
      <c r="E196" s="64"/>
      <c r="F196" s="215" t="s">
        <v>4505</v>
      </c>
      <c r="G196" s="64"/>
      <c r="H196" s="64"/>
      <c r="I196" s="173"/>
      <c r="J196" s="64"/>
      <c r="K196" s="64"/>
      <c r="L196" s="62"/>
      <c r="M196" s="216"/>
      <c r="N196" s="43"/>
      <c r="O196" s="43"/>
      <c r="P196" s="43"/>
      <c r="Q196" s="43"/>
      <c r="R196" s="43"/>
      <c r="S196" s="43"/>
      <c r="T196" s="79"/>
      <c r="AT196" s="25" t="s">
        <v>362</v>
      </c>
      <c r="AU196" s="25" t="s">
        <v>87</v>
      </c>
    </row>
    <row r="197" spans="2:65" s="1" customFormat="1" ht="16.5" customHeight="1">
      <c r="B197" s="42"/>
      <c r="C197" s="202" t="s">
        <v>491</v>
      </c>
      <c r="D197" s="202" t="s">
        <v>212</v>
      </c>
      <c r="E197" s="203" t="s">
        <v>4506</v>
      </c>
      <c r="F197" s="204" t="s">
        <v>4507</v>
      </c>
      <c r="G197" s="205" t="s">
        <v>348</v>
      </c>
      <c r="H197" s="206">
        <v>1</v>
      </c>
      <c r="I197" s="207">
        <v>695.5</v>
      </c>
      <c r="J197" s="208">
        <f>ROUND(I197*H197,2)</f>
        <v>695.5</v>
      </c>
      <c r="K197" s="204" t="s">
        <v>24</v>
      </c>
      <c r="L197" s="62"/>
      <c r="M197" s="209" t="s">
        <v>24</v>
      </c>
      <c r="N197" s="210" t="s">
        <v>49</v>
      </c>
      <c r="O197" s="43"/>
      <c r="P197" s="211">
        <f>O197*H197</f>
        <v>0</v>
      </c>
      <c r="Q197" s="211">
        <v>0</v>
      </c>
      <c r="R197" s="211">
        <f>Q197*H197</f>
        <v>0</v>
      </c>
      <c r="S197" s="211">
        <v>0</v>
      </c>
      <c r="T197" s="212">
        <f>S197*H197</f>
        <v>0</v>
      </c>
      <c r="AR197" s="25" t="s">
        <v>142</v>
      </c>
      <c r="AT197" s="25" t="s">
        <v>212</v>
      </c>
      <c r="AU197" s="25" t="s">
        <v>87</v>
      </c>
      <c r="AY197" s="25" t="s">
        <v>210</v>
      </c>
      <c r="BE197" s="213">
        <f>IF(N197="základní",J197,0)</f>
        <v>695.5</v>
      </c>
      <c r="BF197" s="213">
        <f>IF(N197="snížená",J197,0)</f>
        <v>0</v>
      </c>
      <c r="BG197" s="213">
        <f>IF(N197="zákl. přenesená",J197,0)</f>
        <v>0</v>
      </c>
      <c r="BH197" s="213">
        <f>IF(N197="sníž. přenesená",J197,0)</f>
        <v>0</v>
      </c>
      <c r="BI197" s="213">
        <f>IF(N197="nulová",J197,0)</f>
        <v>0</v>
      </c>
      <c r="BJ197" s="25" t="s">
        <v>83</v>
      </c>
      <c r="BK197" s="213">
        <f>ROUND(I197*H197,2)</f>
        <v>695.5</v>
      </c>
      <c r="BL197" s="25" t="s">
        <v>142</v>
      </c>
      <c r="BM197" s="25" t="s">
        <v>4508</v>
      </c>
    </row>
    <row r="198" spans="2:65" s="1" customFormat="1" ht="27">
      <c r="B198" s="42"/>
      <c r="C198" s="64"/>
      <c r="D198" s="214" t="s">
        <v>362</v>
      </c>
      <c r="E198" s="64"/>
      <c r="F198" s="215" t="s">
        <v>4509</v>
      </c>
      <c r="G198" s="64"/>
      <c r="H198" s="64"/>
      <c r="I198" s="173"/>
      <c r="J198" s="64"/>
      <c r="K198" s="64"/>
      <c r="L198" s="62"/>
      <c r="M198" s="216"/>
      <c r="N198" s="43"/>
      <c r="O198" s="43"/>
      <c r="P198" s="43"/>
      <c r="Q198" s="43"/>
      <c r="R198" s="43"/>
      <c r="S198" s="43"/>
      <c r="T198" s="79"/>
      <c r="AT198" s="25" t="s">
        <v>362</v>
      </c>
      <c r="AU198" s="25" t="s">
        <v>87</v>
      </c>
    </row>
    <row r="199" spans="2:65" s="1" customFormat="1" ht="16.5" customHeight="1">
      <c r="B199" s="42"/>
      <c r="C199" s="202" t="s">
        <v>496</v>
      </c>
      <c r="D199" s="202" t="s">
        <v>212</v>
      </c>
      <c r="E199" s="203" t="s">
        <v>4510</v>
      </c>
      <c r="F199" s="204" t="s">
        <v>4511</v>
      </c>
      <c r="G199" s="205" t="s">
        <v>348</v>
      </c>
      <c r="H199" s="206">
        <v>1</v>
      </c>
      <c r="I199" s="207">
        <v>14766</v>
      </c>
      <c r="J199" s="208">
        <f>ROUND(I199*H199,2)</f>
        <v>14766</v>
      </c>
      <c r="K199" s="204" t="s">
        <v>24</v>
      </c>
      <c r="L199" s="62"/>
      <c r="M199" s="209" t="s">
        <v>24</v>
      </c>
      <c r="N199" s="210" t="s">
        <v>49</v>
      </c>
      <c r="O199" s="43"/>
      <c r="P199" s="211">
        <f>O199*H199</f>
        <v>0</v>
      </c>
      <c r="Q199" s="211">
        <v>0</v>
      </c>
      <c r="R199" s="211">
        <f>Q199*H199</f>
        <v>0</v>
      </c>
      <c r="S199" s="211">
        <v>0</v>
      </c>
      <c r="T199" s="212">
        <f>S199*H199</f>
        <v>0</v>
      </c>
      <c r="AR199" s="25" t="s">
        <v>142</v>
      </c>
      <c r="AT199" s="25" t="s">
        <v>212</v>
      </c>
      <c r="AU199" s="25" t="s">
        <v>87</v>
      </c>
      <c r="AY199" s="25" t="s">
        <v>210</v>
      </c>
      <c r="BE199" s="213">
        <f>IF(N199="základní",J199,0)</f>
        <v>14766</v>
      </c>
      <c r="BF199" s="213">
        <f>IF(N199="snížená",J199,0)</f>
        <v>0</v>
      </c>
      <c r="BG199" s="213">
        <f>IF(N199="zákl. přenesená",J199,0)</f>
        <v>0</v>
      </c>
      <c r="BH199" s="213">
        <f>IF(N199="sníž. přenesená",J199,0)</f>
        <v>0</v>
      </c>
      <c r="BI199" s="213">
        <f>IF(N199="nulová",J199,0)</f>
        <v>0</v>
      </c>
      <c r="BJ199" s="25" t="s">
        <v>83</v>
      </c>
      <c r="BK199" s="213">
        <f>ROUND(I199*H199,2)</f>
        <v>14766</v>
      </c>
      <c r="BL199" s="25" t="s">
        <v>142</v>
      </c>
      <c r="BM199" s="25" t="s">
        <v>4512</v>
      </c>
    </row>
    <row r="200" spans="2:65" s="1" customFormat="1" ht="27">
      <c r="B200" s="42"/>
      <c r="C200" s="64"/>
      <c r="D200" s="214" t="s">
        <v>362</v>
      </c>
      <c r="E200" s="64"/>
      <c r="F200" s="215" t="s">
        <v>4513</v>
      </c>
      <c r="G200" s="64"/>
      <c r="H200" s="64"/>
      <c r="I200" s="173"/>
      <c r="J200" s="64"/>
      <c r="K200" s="64"/>
      <c r="L200" s="62"/>
      <c r="M200" s="216"/>
      <c r="N200" s="43"/>
      <c r="O200" s="43"/>
      <c r="P200" s="43"/>
      <c r="Q200" s="43"/>
      <c r="R200" s="43"/>
      <c r="S200" s="43"/>
      <c r="T200" s="79"/>
      <c r="AT200" s="25" t="s">
        <v>362</v>
      </c>
      <c r="AU200" s="25" t="s">
        <v>87</v>
      </c>
    </row>
    <row r="201" spans="2:65" s="1" customFormat="1" ht="16.5" customHeight="1">
      <c r="B201" s="42"/>
      <c r="C201" s="202" t="s">
        <v>503</v>
      </c>
      <c r="D201" s="202" t="s">
        <v>212</v>
      </c>
      <c r="E201" s="203" t="s">
        <v>4514</v>
      </c>
      <c r="F201" s="204" t="s">
        <v>4515</v>
      </c>
      <c r="G201" s="205" t="s">
        <v>348</v>
      </c>
      <c r="H201" s="206">
        <v>8</v>
      </c>
      <c r="I201" s="207">
        <v>4579.6000000000004</v>
      </c>
      <c r="J201" s="208">
        <f>ROUND(I201*H201,2)</f>
        <v>36636.800000000003</v>
      </c>
      <c r="K201" s="204" t="s">
        <v>24</v>
      </c>
      <c r="L201" s="62"/>
      <c r="M201" s="209" t="s">
        <v>24</v>
      </c>
      <c r="N201" s="210" t="s">
        <v>49</v>
      </c>
      <c r="O201" s="43"/>
      <c r="P201" s="211">
        <f>O201*H201</f>
        <v>0</v>
      </c>
      <c r="Q201" s="211">
        <v>0</v>
      </c>
      <c r="R201" s="211">
        <f>Q201*H201</f>
        <v>0</v>
      </c>
      <c r="S201" s="211">
        <v>0</v>
      </c>
      <c r="T201" s="212">
        <f>S201*H201</f>
        <v>0</v>
      </c>
      <c r="AR201" s="25" t="s">
        <v>142</v>
      </c>
      <c r="AT201" s="25" t="s">
        <v>212</v>
      </c>
      <c r="AU201" s="25" t="s">
        <v>87</v>
      </c>
      <c r="AY201" s="25" t="s">
        <v>210</v>
      </c>
      <c r="BE201" s="213">
        <f>IF(N201="základní",J201,0)</f>
        <v>36636.800000000003</v>
      </c>
      <c r="BF201" s="213">
        <f>IF(N201="snížená",J201,0)</f>
        <v>0</v>
      </c>
      <c r="BG201" s="213">
        <f>IF(N201="zákl. přenesená",J201,0)</f>
        <v>0</v>
      </c>
      <c r="BH201" s="213">
        <f>IF(N201="sníž. přenesená",J201,0)</f>
        <v>0</v>
      </c>
      <c r="BI201" s="213">
        <f>IF(N201="nulová",J201,0)</f>
        <v>0</v>
      </c>
      <c r="BJ201" s="25" t="s">
        <v>83</v>
      </c>
      <c r="BK201" s="213">
        <f>ROUND(I201*H201,2)</f>
        <v>36636.800000000003</v>
      </c>
      <c r="BL201" s="25" t="s">
        <v>142</v>
      </c>
      <c r="BM201" s="25" t="s">
        <v>4516</v>
      </c>
    </row>
    <row r="202" spans="2:65" s="1" customFormat="1" ht="27">
      <c r="B202" s="42"/>
      <c r="C202" s="64"/>
      <c r="D202" s="214" t="s">
        <v>362</v>
      </c>
      <c r="E202" s="64"/>
      <c r="F202" s="215" t="s">
        <v>4517</v>
      </c>
      <c r="G202" s="64"/>
      <c r="H202" s="64"/>
      <c r="I202" s="173"/>
      <c r="J202" s="64"/>
      <c r="K202" s="64"/>
      <c r="L202" s="62"/>
      <c r="M202" s="216"/>
      <c r="N202" s="43"/>
      <c r="O202" s="43"/>
      <c r="P202" s="43"/>
      <c r="Q202" s="43"/>
      <c r="R202" s="43"/>
      <c r="S202" s="43"/>
      <c r="T202" s="79"/>
      <c r="AT202" s="25" t="s">
        <v>362</v>
      </c>
      <c r="AU202" s="25" t="s">
        <v>87</v>
      </c>
    </row>
    <row r="203" spans="2:65" s="1" customFormat="1" ht="16.5" customHeight="1">
      <c r="B203" s="42"/>
      <c r="C203" s="202" t="s">
        <v>509</v>
      </c>
      <c r="D203" s="202" t="s">
        <v>212</v>
      </c>
      <c r="E203" s="203" t="s">
        <v>4518</v>
      </c>
      <c r="F203" s="204" t="s">
        <v>4519</v>
      </c>
      <c r="G203" s="205" t="s">
        <v>348</v>
      </c>
      <c r="H203" s="206">
        <v>1</v>
      </c>
      <c r="I203" s="207">
        <v>203.3</v>
      </c>
      <c r="J203" s="208">
        <f>ROUND(I203*H203,2)</f>
        <v>203.3</v>
      </c>
      <c r="K203" s="204" t="s">
        <v>24</v>
      </c>
      <c r="L203" s="62"/>
      <c r="M203" s="209" t="s">
        <v>24</v>
      </c>
      <c r="N203" s="210" t="s">
        <v>49</v>
      </c>
      <c r="O203" s="43"/>
      <c r="P203" s="211">
        <f>O203*H203</f>
        <v>0</v>
      </c>
      <c r="Q203" s="211">
        <v>0</v>
      </c>
      <c r="R203" s="211">
        <f>Q203*H203</f>
        <v>0</v>
      </c>
      <c r="S203" s="211">
        <v>0</v>
      </c>
      <c r="T203" s="212">
        <f>S203*H203</f>
        <v>0</v>
      </c>
      <c r="AR203" s="25" t="s">
        <v>142</v>
      </c>
      <c r="AT203" s="25" t="s">
        <v>212</v>
      </c>
      <c r="AU203" s="25" t="s">
        <v>87</v>
      </c>
      <c r="AY203" s="25" t="s">
        <v>210</v>
      </c>
      <c r="BE203" s="213">
        <f>IF(N203="základní",J203,0)</f>
        <v>203.3</v>
      </c>
      <c r="BF203" s="213">
        <f>IF(N203="snížená",J203,0)</f>
        <v>0</v>
      </c>
      <c r="BG203" s="213">
        <f>IF(N203="zákl. přenesená",J203,0)</f>
        <v>0</v>
      </c>
      <c r="BH203" s="213">
        <f>IF(N203="sníž. přenesená",J203,0)</f>
        <v>0</v>
      </c>
      <c r="BI203" s="213">
        <f>IF(N203="nulová",J203,0)</f>
        <v>0</v>
      </c>
      <c r="BJ203" s="25" t="s">
        <v>83</v>
      </c>
      <c r="BK203" s="213">
        <f>ROUND(I203*H203,2)</f>
        <v>203.3</v>
      </c>
      <c r="BL203" s="25" t="s">
        <v>142</v>
      </c>
      <c r="BM203" s="25" t="s">
        <v>4520</v>
      </c>
    </row>
    <row r="204" spans="2:65" s="1" customFormat="1" ht="27">
      <c r="B204" s="42"/>
      <c r="C204" s="64"/>
      <c r="D204" s="214" t="s">
        <v>362</v>
      </c>
      <c r="E204" s="64"/>
      <c r="F204" s="215" t="s">
        <v>4521</v>
      </c>
      <c r="G204" s="64"/>
      <c r="H204" s="64"/>
      <c r="I204" s="173"/>
      <c r="J204" s="64"/>
      <c r="K204" s="64"/>
      <c r="L204" s="62"/>
      <c r="M204" s="216"/>
      <c r="N204" s="43"/>
      <c r="O204" s="43"/>
      <c r="P204" s="43"/>
      <c r="Q204" s="43"/>
      <c r="R204" s="43"/>
      <c r="S204" s="43"/>
      <c r="T204" s="79"/>
      <c r="AT204" s="25" t="s">
        <v>362</v>
      </c>
      <c r="AU204" s="25" t="s">
        <v>87</v>
      </c>
    </row>
    <row r="205" spans="2:65" s="1" customFormat="1" ht="16.5" customHeight="1">
      <c r="B205" s="42"/>
      <c r="C205" s="202" t="s">
        <v>514</v>
      </c>
      <c r="D205" s="202" t="s">
        <v>212</v>
      </c>
      <c r="E205" s="203" t="s">
        <v>4522</v>
      </c>
      <c r="F205" s="204" t="s">
        <v>4523</v>
      </c>
      <c r="G205" s="205" t="s">
        <v>348</v>
      </c>
      <c r="H205" s="206">
        <v>8</v>
      </c>
      <c r="I205" s="207">
        <v>170.1</v>
      </c>
      <c r="J205" s="208">
        <f>ROUND(I205*H205,2)</f>
        <v>1360.8</v>
      </c>
      <c r="K205" s="204" t="s">
        <v>24</v>
      </c>
      <c r="L205" s="62"/>
      <c r="M205" s="209" t="s">
        <v>24</v>
      </c>
      <c r="N205" s="210" t="s">
        <v>49</v>
      </c>
      <c r="O205" s="43"/>
      <c r="P205" s="211">
        <f>O205*H205</f>
        <v>0</v>
      </c>
      <c r="Q205" s="211">
        <v>0</v>
      </c>
      <c r="R205" s="211">
        <f>Q205*H205</f>
        <v>0</v>
      </c>
      <c r="S205" s="211">
        <v>0</v>
      </c>
      <c r="T205" s="212">
        <f>S205*H205</f>
        <v>0</v>
      </c>
      <c r="AR205" s="25" t="s">
        <v>142</v>
      </c>
      <c r="AT205" s="25" t="s">
        <v>212</v>
      </c>
      <c r="AU205" s="25" t="s">
        <v>87</v>
      </c>
      <c r="AY205" s="25" t="s">
        <v>210</v>
      </c>
      <c r="BE205" s="213">
        <f>IF(N205="základní",J205,0)</f>
        <v>1360.8</v>
      </c>
      <c r="BF205" s="213">
        <f>IF(N205="snížená",J205,0)</f>
        <v>0</v>
      </c>
      <c r="BG205" s="213">
        <f>IF(N205="zákl. přenesená",J205,0)</f>
        <v>0</v>
      </c>
      <c r="BH205" s="213">
        <f>IF(N205="sníž. přenesená",J205,0)</f>
        <v>0</v>
      </c>
      <c r="BI205" s="213">
        <f>IF(N205="nulová",J205,0)</f>
        <v>0</v>
      </c>
      <c r="BJ205" s="25" t="s">
        <v>83</v>
      </c>
      <c r="BK205" s="213">
        <f>ROUND(I205*H205,2)</f>
        <v>1360.8</v>
      </c>
      <c r="BL205" s="25" t="s">
        <v>142</v>
      </c>
      <c r="BM205" s="25" t="s">
        <v>4524</v>
      </c>
    </row>
    <row r="206" spans="2:65" s="1" customFormat="1" ht="27">
      <c r="B206" s="42"/>
      <c r="C206" s="64"/>
      <c r="D206" s="214" t="s">
        <v>362</v>
      </c>
      <c r="E206" s="64"/>
      <c r="F206" s="215" t="s">
        <v>4525</v>
      </c>
      <c r="G206" s="64"/>
      <c r="H206" s="64"/>
      <c r="I206" s="173"/>
      <c r="J206" s="64"/>
      <c r="K206" s="64"/>
      <c r="L206" s="62"/>
      <c r="M206" s="216"/>
      <c r="N206" s="43"/>
      <c r="O206" s="43"/>
      <c r="P206" s="43"/>
      <c r="Q206" s="43"/>
      <c r="R206" s="43"/>
      <c r="S206" s="43"/>
      <c r="T206" s="79"/>
      <c r="AT206" s="25" t="s">
        <v>362</v>
      </c>
      <c r="AU206" s="25" t="s">
        <v>87</v>
      </c>
    </row>
    <row r="207" spans="2:65" s="1" customFormat="1" ht="16.5" customHeight="1">
      <c r="B207" s="42"/>
      <c r="C207" s="202" t="s">
        <v>519</v>
      </c>
      <c r="D207" s="202" t="s">
        <v>212</v>
      </c>
      <c r="E207" s="203" t="s">
        <v>4526</v>
      </c>
      <c r="F207" s="204" t="s">
        <v>4527</v>
      </c>
      <c r="G207" s="205" t="s">
        <v>248</v>
      </c>
      <c r="H207" s="206">
        <v>4.1000000000000002E-2</v>
      </c>
      <c r="I207" s="207">
        <v>866.7</v>
      </c>
      <c r="J207" s="208">
        <f>ROUND(I207*H207,2)</f>
        <v>35.53</v>
      </c>
      <c r="K207" s="204" t="s">
        <v>24</v>
      </c>
      <c r="L207" s="62"/>
      <c r="M207" s="209" t="s">
        <v>24</v>
      </c>
      <c r="N207" s="210" t="s">
        <v>49</v>
      </c>
      <c r="O207" s="43"/>
      <c r="P207" s="211">
        <f>O207*H207</f>
        <v>0</v>
      </c>
      <c r="Q207" s="211">
        <v>0</v>
      </c>
      <c r="R207" s="211">
        <f>Q207*H207</f>
        <v>0</v>
      </c>
      <c r="S207" s="211">
        <v>0</v>
      </c>
      <c r="T207" s="212">
        <f>S207*H207</f>
        <v>0</v>
      </c>
      <c r="AR207" s="25" t="s">
        <v>142</v>
      </c>
      <c r="AT207" s="25" t="s">
        <v>212</v>
      </c>
      <c r="AU207" s="25" t="s">
        <v>87</v>
      </c>
      <c r="AY207" s="25" t="s">
        <v>210</v>
      </c>
      <c r="BE207" s="213">
        <f>IF(N207="základní",J207,0)</f>
        <v>35.53</v>
      </c>
      <c r="BF207" s="213">
        <f>IF(N207="snížená",J207,0)</f>
        <v>0</v>
      </c>
      <c r="BG207" s="213">
        <f>IF(N207="zákl. přenesená",J207,0)</f>
        <v>0</v>
      </c>
      <c r="BH207" s="213">
        <f>IF(N207="sníž. přenesená",J207,0)</f>
        <v>0</v>
      </c>
      <c r="BI207" s="213">
        <f>IF(N207="nulová",J207,0)</f>
        <v>0</v>
      </c>
      <c r="BJ207" s="25" t="s">
        <v>83</v>
      </c>
      <c r="BK207" s="213">
        <f>ROUND(I207*H207,2)</f>
        <v>35.53</v>
      </c>
      <c r="BL207" s="25" t="s">
        <v>142</v>
      </c>
      <c r="BM207" s="25" t="s">
        <v>4528</v>
      </c>
    </row>
    <row r="208" spans="2:65" s="1" customFormat="1" ht="40.5">
      <c r="B208" s="42"/>
      <c r="C208" s="64"/>
      <c r="D208" s="214" t="s">
        <v>362</v>
      </c>
      <c r="E208" s="64"/>
      <c r="F208" s="215" t="s">
        <v>4529</v>
      </c>
      <c r="G208" s="64"/>
      <c r="H208" s="64"/>
      <c r="I208" s="173"/>
      <c r="J208" s="64"/>
      <c r="K208" s="64"/>
      <c r="L208" s="62"/>
      <c r="M208" s="216"/>
      <c r="N208" s="43"/>
      <c r="O208" s="43"/>
      <c r="P208" s="43"/>
      <c r="Q208" s="43"/>
      <c r="R208" s="43"/>
      <c r="S208" s="43"/>
      <c r="T208" s="79"/>
      <c r="AT208" s="25" t="s">
        <v>362</v>
      </c>
      <c r="AU208" s="25" t="s">
        <v>87</v>
      </c>
    </row>
    <row r="209" spans="2:65" s="1" customFormat="1" ht="16.5" customHeight="1">
      <c r="B209" s="42"/>
      <c r="C209" s="202" t="s">
        <v>524</v>
      </c>
      <c r="D209" s="202" t="s">
        <v>212</v>
      </c>
      <c r="E209" s="203" t="s">
        <v>4530</v>
      </c>
      <c r="F209" s="204" t="s">
        <v>4531</v>
      </c>
      <c r="G209" s="205" t="s">
        <v>248</v>
      </c>
      <c r="H209" s="206">
        <v>4.1000000000000002E-2</v>
      </c>
      <c r="I209" s="207">
        <v>407.7</v>
      </c>
      <c r="J209" s="208">
        <f>ROUND(I209*H209,2)</f>
        <v>16.72</v>
      </c>
      <c r="K209" s="204" t="s">
        <v>24</v>
      </c>
      <c r="L209" s="62"/>
      <c r="M209" s="209" t="s">
        <v>24</v>
      </c>
      <c r="N209" s="210" t="s">
        <v>49</v>
      </c>
      <c r="O209" s="43"/>
      <c r="P209" s="211">
        <f>O209*H209</f>
        <v>0</v>
      </c>
      <c r="Q209" s="211">
        <v>0</v>
      </c>
      <c r="R209" s="211">
        <f>Q209*H209</f>
        <v>0</v>
      </c>
      <c r="S209" s="211">
        <v>0</v>
      </c>
      <c r="T209" s="212">
        <f>S209*H209</f>
        <v>0</v>
      </c>
      <c r="AR209" s="25" t="s">
        <v>142</v>
      </c>
      <c r="AT209" s="25" t="s">
        <v>212</v>
      </c>
      <c r="AU209" s="25" t="s">
        <v>87</v>
      </c>
      <c r="AY209" s="25" t="s">
        <v>210</v>
      </c>
      <c r="BE209" s="213">
        <f>IF(N209="základní",J209,0)</f>
        <v>16.72</v>
      </c>
      <c r="BF209" s="213">
        <f>IF(N209="snížená",J209,0)</f>
        <v>0</v>
      </c>
      <c r="BG209" s="213">
        <f>IF(N209="zákl. přenesená",J209,0)</f>
        <v>0</v>
      </c>
      <c r="BH209" s="213">
        <f>IF(N209="sníž. přenesená",J209,0)</f>
        <v>0</v>
      </c>
      <c r="BI209" s="213">
        <f>IF(N209="nulová",J209,0)</f>
        <v>0</v>
      </c>
      <c r="BJ209" s="25" t="s">
        <v>83</v>
      </c>
      <c r="BK209" s="213">
        <f>ROUND(I209*H209,2)</f>
        <v>16.72</v>
      </c>
      <c r="BL209" s="25" t="s">
        <v>142</v>
      </c>
      <c r="BM209" s="25" t="s">
        <v>4532</v>
      </c>
    </row>
    <row r="210" spans="2:65" s="1" customFormat="1" ht="40.5">
      <c r="B210" s="42"/>
      <c r="C210" s="64"/>
      <c r="D210" s="214" t="s">
        <v>362</v>
      </c>
      <c r="E210" s="64"/>
      <c r="F210" s="215" t="s">
        <v>4533</v>
      </c>
      <c r="G210" s="64"/>
      <c r="H210" s="64"/>
      <c r="I210" s="173"/>
      <c r="J210" s="64"/>
      <c r="K210" s="64"/>
      <c r="L210" s="62"/>
      <c r="M210" s="216"/>
      <c r="N210" s="43"/>
      <c r="O210" s="43"/>
      <c r="P210" s="43"/>
      <c r="Q210" s="43"/>
      <c r="R210" s="43"/>
      <c r="S210" s="43"/>
      <c r="T210" s="79"/>
      <c r="AT210" s="25" t="s">
        <v>362</v>
      </c>
      <c r="AU210" s="25" t="s">
        <v>87</v>
      </c>
    </row>
    <row r="211" spans="2:65" s="11" customFormat="1" ht="29.85" customHeight="1">
      <c r="B211" s="186"/>
      <c r="C211" s="187"/>
      <c r="D211" s="188" t="s">
        <v>77</v>
      </c>
      <c r="E211" s="200" t="s">
        <v>3099</v>
      </c>
      <c r="F211" s="200" t="s">
        <v>3100</v>
      </c>
      <c r="G211" s="187"/>
      <c r="H211" s="187"/>
      <c r="I211" s="190"/>
      <c r="J211" s="201">
        <f>BK211</f>
        <v>145113.46</v>
      </c>
      <c r="K211" s="187"/>
      <c r="L211" s="192"/>
      <c r="M211" s="193"/>
      <c r="N211" s="194"/>
      <c r="O211" s="194"/>
      <c r="P211" s="195">
        <f>SUM(P212:P251)</f>
        <v>0</v>
      </c>
      <c r="Q211" s="194"/>
      <c r="R211" s="195">
        <f>SUM(R212:R251)</f>
        <v>0</v>
      </c>
      <c r="S211" s="194"/>
      <c r="T211" s="196">
        <f>SUM(T212:T251)</f>
        <v>0</v>
      </c>
      <c r="AR211" s="197" t="s">
        <v>87</v>
      </c>
      <c r="AT211" s="198" t="s">
        <v>77</v>
      </c>
      <c r="AU211" s="198" t="s">
        <v>83</v>
      </c>
      <c r="AY211" s="197" t="s">
        <v>210</v>
      </c>
      <c r="BK211" s="199">
        <f>SUM(BK212:BK251)</f>
        <v>145113.46</v>
      </c>
    </row>
    <row r="212" spans="2:65" s="1" customFormat="1" ht="16.5" customHeight="1">
      <c r="B212" s="42"/>
      <c r="C212" s="202" t="s">
        <v>530</v>
      </c>
      <c r="D212" s="202" t="s">
        <v>212</v>
      </c>
      <c r="E212" s="203" t="s">
        <v>4534</v>
      </c>
      <c r="F212" s="204" t="s">
        <v>4535</v>
      </c>
      <c r="G212" s="205" t="s">
        <v>348</v>
      </c>
      <c r="H212" s="206">
        <v>1</v>
      </c>
      <c r="I212" s="207">
        <v>1401.7</v>
      </c>
      <c r="J212" s="208">
        <f>ROUND(I212*H212,2)</f>
        <v>1401.7</v>
      </c>
      <c r="K212" s="204" t="s">
        <v>24</v>
      </c>
      <c r="L212" s="62"/>
      <c r="M212" s="209" t="s">
        <v>24</v>
      </c>
      <c r="N212" s="210" t="s">
        <v>49</v>
      </c>
      <c r="O212" s="43"/>
      <c r="P212" s="211">
        <f>O212*H212</f>
        <v>0</v>
      </c>
      <c r="Q212" s="211">
        <v>0</v>
      </c>
      <c r="R212" s="211">
        <f>Q212*H212</f>
        <v>0</v>
      </c>
      <c r="S212" s="211">
        <v>0</v>
      </c>
      <c r="T212" s="212">
        <f>S212*H212</f>
        <v>0</v>
      </c>
      <c r="AR212" s="25" t="s">
        <v>142</v>
      </c>
      <c r="AT212" s="25" t="s">
        <v>212</v>
      </c>
      <c r="AU212" s="25" t="s">
        <v>87</v>
      </c>
      <c r="AY212" s="25" t="s">
        <v>210</v>
      </c>
      <c r="BE212" s="213">
        <f>IF(N212="základní",J212,0)</f>
        <v>1401.7</v>
      </c>
      <c r="BF212" s="213">
        <f>IF(N212="snížená",J212,0)</f>
        <v>0</v>
      </c>
      <c r="BG212" s="213">
        <f>IF(N212="zákl. přenesená",J212,0)</f>
        <v>0</v>
      </c>
      <c r="BH212" s="213">
        <f>IF(N212="sníž. přenesená",J212,0)</f>
        <v>0</v>
      </c>
      <c r="BI212" s="213">
        <f>IF(N212="nulová",J212,0)</f>
        <v>0</v>
      </c>
      <c r="BJ212" s="25" t="s">
        <v>83</v>
      </c>
      <c r="BK212" s="213">
        <f>ROUND(I212*H212,2)</f>
        <v>1401.7</v>
      </c>
      <c r="BL212" s="25" t="s">
        <v>142</v>
      </c>
      <c r="BM212" s="25" t="s">
        <v>4536</v>
      </c>
    </row>
    <row r="213" spans="2:65" s="1" customFormat="1" ht="27">
      <c r="B213" s="42"/>
      <c r="C213" s="64"/>
      <c r="D213" s="214" t="s">
        <v>362</v>
      </c>
      <c r="E213" s="64"/>
      <c r="F213" s="215" t="s">
        <v>4537</v>
      </c>
      <c r="G213" s="64"/>
      <c r="H213" s="64"/>
      <c r="I213" s="173"/>
      <c r="J213" s="64"/>
      <c r="K213" s="64"/>
      <c r="L213" s="62"/>
      <c r="M213" s="216"/>
      <c r="N213" s="43"/>
      <c r="O213" s="43"/>
      <c r="P213" s="43"/>
      <c r="Q213" s="43"/>
      <c r="R213" s="43"/>
      <c r="S213" s="43"/>
      <c r="T213" s="79"/>
      <c r="AT213" s="25" t="s">
        <v>362</v>
      </c>
      <c r="AU213" s="25" t="s">
        <v>87</v>
      </c>
    </row>
    <row r="214" spans="2:65" s="1" customFormat="1" ht="16.5" customHeight="1">
      <c r="B214" s="42"/>
      <c r="C214" s="202" t="s">
        <v>535</v>
      </c>
      <c r="D214" s="202" t="s">
        <v>212</v>
      </c>
      <c r="E214" s="203" t="s">
        <v>4538</v>
      </c>
      <c r="F214" s="204" t="s">
        <v>4539</v>
      </c>
      <c r="G214" s="205" t="s">
        <v>348</v>
      </c>
      <c r="H214" s="206">
        <v>1</v>
      </c>
      <c r="I214" s="207">
        <v>4098.1000000000004</v>
      </c>
      <c r="J214" s="208">
        <f>ROUND(I214*H214,2)</f>
        <v>4098.1000000000004</v>
      </c>
      <c r="K214" s="204" t="s">
        <v>24</v>
      </c>
      <c r="L214" s="62"/>
      <c r="M214" s="209" t="s">
        <v>24</v>
      </c>
      <c r="N214" s="210" t="s">
        <v>49</v>
      </c>
      <c r="O214" s="43"/>
      <c r="P214" s="211">
        <f>O214*H214</f>
        <v>0</v>
      </c>
      <c r="Q214" s="211">
        <v>0</v>
      </c>
      <c r="R214" s="211">
        <f>Q214*H214</f>
        <v>0</v>
      </c>
      <c r="S214" s="211">
        <v>0</v>
      </c>
      <c r="T214" s="212">
        <f>S214*H214</f>
        <v>0</v>
      </c>
      <c r="AR214" s="25" t="s">
        <v>142</v>
      </c>
      <c r="AT214" s="25" t="s">
        <v>212</v>
      </c>
      <c r="AU214" s="25" t="s">
        <v>87</v>
      </c>
      <c r="AY214" s="25" t="s">
        <v>210</v>
      </c>
      <c r="BE214" s="213">
        <f>IF(N214="základní",J214,0)</f>
        <v>4098.1000000000004</v>
      </c>
      <c r="BF214" s="213">
        <f>IF(N214="snížená",J214,0)</f>
        <v>0</v>
      </c>
      <c r="BG214" s="213">
        <f>IF(N214="zákl. přenesená",J214,0)</f>
        <v>0</v>
      </c>
      <c r="BH214" s="213">
        <f>IF(N214="sníž. přenesená",J214,0)</f>
        <v>0</v>
      </c>
      <c r="BI214" s="213">
        <f>IF(N214="nulová",J214,0)</f>
        <v>0</v>
      </c>
      <c r="BJ214" s="25" t="s">
        <v>83</v>
      </c>
      <c r="BK214" s="213">
        <f>ROUND(I214*H214,2)</f>
        <v>4098.1000000000004</v>
      </c>
      <c r="BL214" s="25" t="s">
        <v>142</v>
      </c>
      <c r="BM214" s="25" t="s">
        <v>4540</v>
      </c>
    </row>
    <row r="215" spans="2:65" s="1" customFormat="1" ht="27">
      <c r="B215" s="42"/>
      <c r="C215" s="64"/>
      <c r="D215" s="214" t="s">
        <v>362</v>
      </c>
      <c r="E215" s="64"/>
      <c r="F215" s="215" t="s">
        <v>4541</v>
      </c>
      <c r="G215" s="64"/>
      <c r="H215" s="64"/>
      <c r="I215" s="173"/>
      <c r="J215" s="64"/>
      <c r="K215" s="64"/>
      <c r="L215" s="62"/>
      <c r="M215" s="216"/>
      <c r="N215" s="43"/>
      <c r="O215" s="43"/>
      <c r="P215" s="43"/>
      <c r="Q215" s="43"/>
      <c r="R215" s="43"/>
      <c r="S215" s="43"/>
      <c r="T215" s="79"/>
      <c r="AT215" s="25" t="s">
        <v>362</v>
      </c>
      <c r="AU215" s="25" t="s">
        <v>87</v>
      </c>
    </row>
    <row r="216" spans="2:65" s="1" customFormat="1" ht="25.5" customHeight="1">
      <c r="B216" s="42"/>
      <c r="C216" s="202" t="s">
        <v>540</v>
      </c>
      <c r="D216" s="202" t="s">
        <v>212</v>
      </c>
      <c r="E216" s="203" t="s">
        <v>4542</v>
      </c>
      <c r="F216" s="204" t="s">
        <v>4543</v>
      </c>
      <c r="G216" s="205" t="s">
        <v>348</v>
      </c>
      <c r="H216" s="206">
        <v>1</v>
      </c>
      <c r="I216" s="207">
        <v>3156.5</v>
      </c>
      <c r="J216" s="208">
        <f>ROUND(I216*H216,2)</f>
        <v>3156.5</v>
      </c>
      <c r="K216" s="204" t="s">
        <v>24</v>
      </c>
      <c r="L216" s="62"/>
      <c r="M216" s="209" t="s">
        <v>24</v>
      </c>
      <c r="N216" s="210" t="s">
        <v>49</v>
      </c>
      <c r="O216" s="43"/>
      <c r="P216" s="211">
        <f>O216*H216</f>
        <v>0</v>
      </c>
      <c r="Q216" s="211">
        <v>0</v>
      </c>
      <c r="R216" s="211">
        <f>Q216*H216</f>
        <v>0</v>
      </c>
      <c r="S216" s="211">
        <v>0</v>
      </c>
      <c r="T216" s="212">
        <f>S216*H216</f>
        <v>0</v>
      </c>
      <c r="AR216" s="25" t="s">
        <v>142</v>
      </c>
      <c r="AT216" s="25" t="s">
        <v>212</v>
      </c>
      <c r="AU216" s="25" t="s">
        <v>87</v>
      </c>
      <c r="AY216" s="25" t="s">
        <v>210</v>
      </c>
      <c r="BE216" s="213">
        <f>IF(N216="základní",J216,0)</f>
        <v>3156.5</v>
      </c>
      <c r="BF216" s="213">
        <f>IF(N216="snížená",J216,0)</f>
        <v>0</v>
      </c>
      <c r="BG216" s="213">
        <f>IF(N216="zákl. přenesená",J216,0)</f>
        <v>0</v>
      </c>
      <c r="BH216" s="213">
        <f>IF(N216="sníž. přenesená",J216,0)</f>
        <v>0</v>
      </c>
      <c r="BI216" s="213">
        <f>IF(N216="nulová",J216,0)</f>
        <v>0</v>
      </c>
      <c r="BJ216" s="25" t="s">
        <v>83</v>
      </c>
      <c r="BK216" s="213">
        <f>ROUND(I216*H216,2)</f>
        <v>3156.5</v>
      </c>
      <c r="BL216" s="25" t="s">
        <v>142</v>
      </c>
      <c r="BM216" s="25" t="s">
        <v>4544</v>
      </c>
    </row>
    <row r="217" spans="2:65" s="1" customFormat="1" ht="27">
      <c r="B217" s="42"/>
      <c r="C217" s="64"/>
      <c r="D217" s="214" t="s">
        <v>362</v>
      </c>
      <c r="E217" s="64"/>
      <c r="F217" s="215" t="s">
        <v>4545</v>
      </c>
      <c r="G217" s="64"/>
      <c r="H217" s="64"/>
      <c r="I217" s="173"/>
      <c r="J217" s="64"/>
      <c r="K217" s="64"/>
      <c r="L217" s="62"/>
      <c r="M217" s="216"/>
      <c r="N217" s="43"/>
      <c r="O217" s="43"/>
      <c r="P217" s="43"/>
      <c r="Q217" s="43"/>
      <c r="R217" s="43"/>
      <c r="S217" s="43"/>
      <c r="T217" s="79"/>
      <c r="AT217" s="25" t="s">
        <v>362</v>
      </c>
      <c r="AU217" s="25" t="s">
        <v>87</v>
      </c>
    </row>
    <row r="218" spans="2:65" s="1" customFormat="1" ht="25.5" customHeight="1">
      <c r="B218" s="42"/>
      <c r="C218" s="202" t="s">
        <v>545</v>
      </c>
      <c r="D218" s="202" t="s">
        <v>212</v>
      </c>
      <c r="E218" s="203" t="s">
        <v>4546</v>
      </c>
      <c r="F218" s="204" t="s">
        <v>4547</v>
      </c>
      <c r="G218" s="205" t="s">
        <v>348</v>
      </c>
      <c r="H218" s="206">
        <v>1</v>
      </c>
      <c r="I218" s="207">
        <v>3434.7</v>
      </c>
      <c r="J218" s="208">
        <f>ROUND(I218*H218,2)</f>
        <v>3434.7</v>
      </c>
      <c r="K218" s="204" t="s">
        <v>24</v>
      </c>
      <c r="L218" s="62"/>
      <c r="M218" s="209" t="s">
        <v>24</v>
      </c>
      <c r="N218" s="210" t="s">
        <v>49</v>
      </c>
      <c r="O218" s="43"/>
      <c r="P218" s="211">
        <f>O218*H218</f>
        <v>0</v>
      </c>
      <c r="Q218" s="211">
        <v>0</v>
      </c>
      <c r="R218" s="211">
        <f>Q218*H218</f>
        <v>0</v>
      </c>
      <c r="S218" s="211">
        <v>0</v>
      </c>
      <c r="T218" s="212">
        <f>S218*H218</f>
        <v>0</v>
      </c>
      <c r="AR218" s="25" t="s">
        <v>142</v>
      </c>
      <c r="AT218" s="25" t="s">
        <v>212</v>
      </c>
      <c r="AU218" s="25" t="s">
        <v>87</v>
      </c>
      <c r="AY218" s="25" t="s">
        <v>210</v>
      </c>
      <c r="BE218" s="213">
        <f>IF(N218="základní",J218,0)</f>
        <v>3434.7</v>
      </c>
      <c r="BF218" s="213">
        <f>IF(N218="snížená",J218,0)</f>
        <v>0</v>
      </c>
      <c r="BG218" s="213">
        <f>IF(N218="zákl. přenesená",J218,0)</f>
        <v>0</v>
      </c>
      <c r="BH218" s="213">
        <f>IF(N218="sníž. přenesená",J218,0)</f>
        <v>0</v>
      </c>
      <c r="BI218" s="213">
        <f>IF(N218="nulová",J218,0)</f>
        <v>0</v>
      </c>
      <c r="BJ218" s="25" t="s">
        <v>83</v>
      </c>
      <c r="BK218" s="213">
        <f>ROUND(I218*H218,2)</f>
        <v>3434.7</v>
      </c>
      <c r="BL218" s="25" t="s">
        <v>142</v>
      </c>
      <c r="BM218" s="25" t="s">
        <v>4548</v>
      </c>
    </row>
    <row r="219" spans="2:65" s="1" customFormat="1" ht="27">
      <c r="B219" s="42"/>
      <c r="C219" s="64"/>
      <c r="D219" s="214" t="s">
        <v>362</v>
      </c>
      <c r="E219" s="64"/>
      <c r="F219" s="215" t="s">
        <v>4549</v>
      </c>
      <c r="G219" s="64"/>
      <c r="H219" s="64"/>
      <c r="I219" s="173"/>
      <c r="J219" s="64"/>
      <c r="K219" s="64"/>
      <c r="L219" s="62"/>
      <c r="M219" s="216"/>
      <c r="N219" s="43"/>
      <c r="O219" s="43"/>
      <c r="P219" s="43"/>
      <c r="Q219" s="43"/>
      <c r="R219" s="43"/>
      <c r="S219" s="43"/>
      <c r="T219" s="79"/>
      <c r="AT219" s="25" t="s">
        <v>362</v>
      </c>
      <c r="AU219" s="25" t="s">
        <v>87</v>
      </c>
    </row>
    <row r="220" spans="2:65" s="1" customFormat="1" ht="25.5" customHeight="1">
      <c r="B220" s="42"/>
      <c r="C220" s="202" t="s">
        <v>549</v>
      </c>
      <c r="D220" s="202" t="s">
        <v>212</v>
      </c>
      <c r="E220" s="203" t="s">
        <v>4550</v>
      </c>
      <c r="F220" s="204" t="s">
        <v>4551</v>
      </c>
      <c r="G220" s="205" t="s">
        <v>348</v>
      </c>
      <c r="H220" s="206">
        <v>2</v>
      </c>
      <c r="I220" s="207">
        <v>3627.3</v>
      </c>
      <c r="J220" s="208">
        <f>ROUND(I220*H220,2)</f>
        <v>7254.6</v>
      </c>
      <c r="K220" s="204" t="s">
        <v>24</v>
      </c>
      <c r="L220" s="62"/>
      <c r="M220" s="209" t="s">
        <v>24</v>
      </c>
      <c r="N220" s="210" t="s">
        <v>49</v>
      </c>
      <c r="O220" s="43"/>
      <c r="P220" s="211">
        <f>O220*H220</f>
        <v>0</v>
      </c>
      <c r="Q220" s="211">
        <v>0</v>
      </c>
      <c r="R220" s="211">
        <f>Q220*H220</f>
        <v>0</v>
      </c>
      <c r="S220" s="211">
        <v>0</v>
      </c>
      <c r="T220" s="212">
        <f>S220*H220</f>
        <v>0</v>
      </c>
      <c r="AR220" s="25" t="s">
        <v>142</v>
      </c>
      <c r="AT220" s="25" t="s">
        <v>212</v>
      </c>
      <c r="AU220" s="25" t="s">
        <v>87</v>
      </c>
      <c r="AY220" s="25" t="s">
        <v>210</v>
      </c>
      <c r="BE220" s="213">
        <f>IF(N220="základní",J220,0)</f>
        <v>7254.6</v>
      </c>
      <c r="BF220" s="213">
        <f>IF(N220="snížená",J220,0)</f>
        <v>0</v>
      </c>
      <c r="BG220" s="213">
        <f>IF(N220="zákl. přenesená",J220,0)</f>
        <v>0</v>
      </c>
      <c r="BH220" s="213">
        <f>IF(N220="sníž. přenesená",J220,0)</f>
        <v>0</v>
      </c>
      <c r="BI220" s="213">
        <f>IF(N220="nulová",J220,0)</f>
        <v>0</v>
      </c>
      <c r="BJ220" s="25" t="s">
        <v>83</v>
      </c>
      <c r="BK220" s="213">
        <f>ROUND(I220*H220,2)</f>
        <v>7254.6</v>
      </c>
      <c r="BL220" s="25" t="s">
        <v>142</v>
      </c>
      <c r="BM220" s="25" t="s">
        <v>4552</v>
      </c>
    </row>
    <row r="221" spans="2:65" s="1" customFormat="1" ht="27">
      <c r="B221" s="42"/>
      <c r="C221" s="64"/>
      <c r="D221" s="214" t="s">
        <v>362</v>
      </c>
      <c r="E221" s="64"/>
      <c r="F221" s="215" t="s">
        <v>4553</v>
      </c>
      <c r="G221" s="64"/>
      <c r="H221" s="64"/>
      <c r="I221" s="173"/>
      <c r="J221" s="64"/>
      <c r="K221" s="64"/>
      <c r="L221" s="62"/>
      <c r="M221" s="216"/>
      <c r="N221" s="43"/>
      <c r="O221" s="43"/>
      <c r="P221" s="43"/>
      <c r="Q221" s="43"/>
      <c r="R221" s="43"/>
      <c r="S221" s="43"/>
      <c r="T221" s="79"/>
      <c r="AT221" s="25" t="s">
        <v>362</v>
      </c>
      <c r="AU221" s="25" t="s">
        <v>87</v>
      </c>
    </row>
    <row r="222" spans="2:65" s="1" customFormat="1" ht="25.5" customHeight="1">
      <c r="B222" s="42"/>
      <c r="C222" s="202" t="s">
        <v>554</v>
      </c>
      <c r="D222" s="202" t="s">
        <v>212</v>
      </c>
      <c r="E222" s="203" t="s">
        <v>4554</v>
      </c>
      <c r="F222" s="204" t="s">
        <v>4555</v>
      </c>
      <c r="G222" s="205" t="s">
        <v>348</v>
      </c>
      <c r="H222" s="206">
        <v>3</v>
      </c>
      <c r="I222" s="207">
        <v>3980.4</v>
      </c>
      <c r="J222" s="208">
        <f>ROUND(I222*H222,2)</f>
        <v>11941.2</v>
      </c>
      <c r="K222" s="204" t="s">
        <v>24</v>
      </c>
      <c r="L222" s="62"/>
      <c r="M222" s="209" t="s">
        <v>24</v>
      </c>
      <c r="N222" s="210" t="s">
        <v>49</v>
      </c>
      <c r="O222" s="43"/>
      <c r="P222" s="211">
        <f>O222*H222</f>
        <v>0</v>
      </c>
      <c r="Q222" s="211">
        <v>0</v>
      </c>
      <c r="R222" s="211">
        <f>Q222*H222</f>
        <v>0</v>
      </c>
      <c r="S222" s="211">
        <v>0</v>
      </c>
      <c r="T222" s="212">
        <f>S222*H222</f>
        <v>0</v>
      </c>
      <c r="AR222" s="25" t="s">
        <v>142</v>
      </c>
      <c r="AT222" s="25" t="s">
        <v>212</v>
      </c>
      <c r="AU222" s="25" t="s">
        <v>87</v>
      </c>
      <c r="AY222" s="25" t="s">
        <v>210</v>
      </c>
      <c r="BE222" s="213">
        <f>IF(N222="základní",J222,0)</f>
        <v>11941.2</v>
      </c>
      <c r="BF222" s="213">
        <f>IF(N222="snížená",J222,0)</f>
        <v>0</v>
      </c>
      <c r="BG222" s="213">
        <f>IF(N222="zákl. přenesená",J222,0)</f>
        <v>0</v>
      </c>
      <c r="BH222" s="213">
        <f>IF(N222="sníž. přenesená",J222,0)</f>
        <v>0</v>
      </c>
      <c r="BI222" s="213">
        <f>IF(N222="nulová",J222,0)</f>
        <v>0</v>
      </c>
      <c r="BJ222" s="25" t="s">
        <v>83</v>
      </c>
      <c r="BK222" s="213">
        <f>ROUND(I222*H222,2)</f>
        <v>11941.2</v>
      </c>
      <c r="BL222" s="25" t="s">
        <v>142</v>
      </c>
      <c r="BM222" s="25" t="s">
        <v>4556</v>
      </c>
    </row>
    <row r="223" spans="2:65" s="1" customFormat="1" ht="27">
      <c r="B223" s="42"/>
      <c r="C223" s="64"/>
      <c r="D223" s="214" t="s">
        <v>362</v>
      </c>
      <c r="E223" s="64"/>
      <c r="F223" s="215" t="s">
        <v>4557</v>
      </c>
      <c r="G223" s="64"/>
      <c r="H223" s="64"/>
      <c r="I223" s="173"/>
      <c r="J223" s="64"/>
      <c r="K223" s="64"/>
      <c r="L223" s="62"/>
      <c r="M223" s="216"/>
      <c r="N223" s="43"/>
      <c r="O223" s="43"/>
      <c r="P223" s="43"/>
      <c r="Q223" s="43"/>
      <c r="R223" s="43"/>
      <c r="S223" s="43"/>
      <c r="T223" s="79"/>
      <c r="AT223" s="25" t="s">
        <v>362</v>
      </c>
      <c r="AU223" s="25" t="s">
        <v>87</v>
      </c>
    </row>
    <row r="224" spans="2:65" s="1" customFormat="1" ht="25.5" customHeight="1">
      <c r="B224" s="42"/>
      <c r="C224" s="202" t="s">
        <v>560</v>
      </c>
      <c r="D224" s="202" t="s">
        <v>212</v>
      </c>
      <c r="E224" s="203" t="s">
        <v>4558</v>
      </c>
      <c r="F224" s="204" t="s">
        <v>4559</v>
      </c>
      <c r="G224" s="205" t="s">
        <v>348</v>
      </c>
      <c r="H224" s="206">
        <v>5</v>
      </c>
      <c r="I224" s="207">
        <v>4162.3</v>
      </c>
      <c r="J224" s="208">
        <f>ROUND(I224*H224,2)</f>
        <v>20811.5</v>
      </c>
      <c r="K224" s="204" t="s">
        <v>24</v>
      </c>
      <c r="L224" s="62"/>
      <c r="M224" s="209" t="s">
        <v>24</v>
      </c>
      <c r="N224" s="210" t="s">
        <v>49</v>
      </c>
      <c r="O224" s="43"/>
      <c r="P224" s="211">
        <f>O224*H224</f>
        <v>0</v>
      </c>
      <c r="Q224" s="211">
        <v>0</v>
      </c>
      <c r="R224" s="211">
        <f>Q224*H224</f>
        <v>0</v>
      </c>
      <c r="S224" s="211">
        <v>0</v>
      </c>
      <c r="T224" s="212">
        <f>S224*H224</f>
        <v>0</v>
      </c>
      <c r="AR224" s="25" t="s">
        <v>142</v>
      </c>
      <c r="AT224" s="25" t="s">
        <v>212</v>
      </c>
      <c r="AU224" s="25" t="s">
        <v>87</v>
      </c>
      <c r="AY224" s="25" t="s">
        <v>210</v>
      </c>
      <c r="BE224" s="213">
        <f>IF(N224="základní",J224,0)</f>
        <v>20811.5</v>
      </c>
      <c r="BF224" s="213">
        <f>IF(N224="snížená",J224,0)</f>
        <v>0</v>
      </c>
      <c r="BG224" s="213">
        <f>IF(N224="zákl. přenesená",J224,0)</f>
        <v>0</v>
      </c>
      <c r="BH224" s="213">
        <f>IF(N224="sníž. přenesená",J224,0)</f>
        <v>0</v>
      </c>
      <c r="BI224" s="213">
        <f>IF(N224="nulová",J224,0)</f>
        <v>0</v>
      </c>
      <c r="BJ224" s="25" t="s">
        <v>83</v>
      </c>
      <c r="BK224" s="213">
        <f>ROUND(I224*H224,2)</f>
        <v>20811.5</v>
      </c>
      <c r="BL224" s="25" t="s">
        <v>142</v>
      </c>
      <c r="BM224" s="25" t="s">
        <v>4560</v>
      </c>
    </row>
    <row r="225" spans="2:65" s="1" customFormat="1" ht="27">
      <c r="B225" s="42"/>
      <c r="C225" s="64"/>
      <c r="D225" s="214" t="s">
        <v>362</v>
      </c>
      <c r="E225" s="64"/>
      <c r="F225" s="215" t="s">
        <v>4561</v>
      </c>
      <c r="G225" s="64"/>
      <c r="H225" s="64"/>
      <c r="I225" s="173"/>
      <c r="J225" s="64"/>
      <c r="K225" s="64"/>
      <c r="L225" s="62"/>
      <c r="M225" s="216"/>
      <c r="N225" s="43"/>
      <c r="O225" s="43"/>
      <c r="P225" s="43"/>
      <c r="Q225" s="43"/>
      <c r="R225" s="43"/>
      <c r="S225" s="43"/>
      <c r="T225" s="79"/>
      <c r="AT225" s="25" t="s">
        <v>362</v>
      </c>
      <c r="AU225" s="25" t="s">
        <v>87</v>
      </c>
    </row>
    <row r="226" spans="2:65" s="1" customFormat="1" ht="25.5" customHeight="1">
      <c r="B226" s="42"/>
      <c r="C226" s="202" t="s">
        <v>565</v>
      </c>
      <c r="D226" s="202" t="s">
        <v>212</v>
      </c>
      <c r="E226" s="203" t="s">
        <v>4562</v>
      </c>
      <c r="F226" s="204" t="s">
        <v>4563</v>
      </c>
      <c r="G226" s="205" t="s">
        <v>348</v>
      </c>
      <c r="H226" s="206">
        <v>2</v>
      </c>
      <c r="I226" s="207">
        <v>4344.2</v>
      </c>
      <c r="J226" s="208">
        <f>ROUND(I226*H226,2)</f>
        <v>8688.4</v>
      </c>
      <c r="K226" s="204" t="s">
        <v>24</v>
      </c>
      <c r="L226" s="62"/>
      <c r="M226" s="209" t="s">
        <v>24</v>
      </c>
      <c r="N226" s="210" t="s">
        <v>49</v>
      </c>
      <c r="O226" s="43"/>
      <c r="P226" s="211">
        <f>O226*H226</f>
        <v>0</v>
      </c>
      <c r="Q226" s="211">
        <v>0</v>
      </c>
      <c r="R226" s="211">
        <f>Q226*H226</f>
        <v>0</v>
      </c>
      <c r="S226" s="211">
        <v>0</v>
      </c>
      <c r="T226" s="212">
        <f>S226*H226</f>
        <v>0</v>
      </c>
      <c r="AR226" s="25" t="s">
        <v>142</v>
      </c>
      <c r="AT226" s="25" t="s">
        <v>212</v>
      </c>
      <c r="AU226" s="25" t="s">
        <v>87</v>
      </c>
      <c r="AY226" s="25" t="s">
        <v>210</v>
      </c>
      <c r="BE226" s="213">
        <f>IF(N226="základní",J226,0)</f>
        <v>8688.4</v>
      </c>
      <c r="BF226" s="213">
        <f>IF(N226="snížená",J226,0)</f>
        <v>0</v>
      </c>
      <c r="BG226" s="213">
        <f>IF(N226="zákl. přenesená",J226,0)</f>
        <v>0</v>
      </c>
      <c r="BH226" s="213">
        <f>IF(N226="sníž. přenesená",J226,0)</f>
        <v>0</v>
      </c>
      <c r="BI226" s="213">
        <f>IF(N226="nulová",J226,0)</f>
        <v>0</v>
      </c>
      <c r="BJ226" s="25" t="s">
        <v>83</v>
      </c>
      <c r="BK226" s="213">
        <f>ROUND(I226*H226,2)</f>
        <v>8688.4</v>
      </c>
      <c r="BL226" s="25" t="s">
        <v>142</v>
      </c>
      <c r="BM226" s="25" t="s">
        <v>4564</v>
      </c>
    </row>
    <row r="227" spans="2:65" s="1" customFormat="1" ht="27">
      <c r="B227" s="42"/>
      <c r="C227" s="64"/>
      <c r="D227" s="214" t="s">
        <v>362</v>
      </c>
      <c r="E227" s="64"/>
      <c r="F227" s="215" t="s">
        <v>4565</v>
      </c>
      <c r="G227" s="64"/>
      <c r="H227" s="64"/>
      <c r="I227" s="173"/>
      <c r="J227" s="64"/>
      <c r="K227" s="64"/>
      <c r="L227" s="62"/>
      <c r="M227" s="216"/>
      <c r="N227" s="43"/>
      <c r="O227" s="43"/>
      <c r="P227" s="43"/>
      <c r="Q227" s="43"/>
      <c r="R227" s="43"/>
      <c r="S227" s="43"/>
      <c r="T227" s="79"/>
      <c r="AT227" s="25" t="s">
        <v>362</v>
      </c>
      <c r="AU227" s="25" t="s">
        <v>87</v>
      </c>
    </row>
    <row r="228" spans="2:65" s="1" customFormat="1" ht="25.5" customHeight="1">
      <c r="B228" s="42"/>
      <c r="C228" s="202" t="s">
        <v>570</v>
      </c>
      <c r="D228" s="202" t="s">
        <v>212</v>
      </c>
      <c r="E228" s="203" t="s">
        <v>4566</v>
      </c>
      <c r="F228" s="204" t="s">
        <v>4567</v>
      </c>
      <c r="G228" s="205" t="s">
        <v>348</v>
      </c>
      <c r="H228" s="206">
        <v>2</v>
      </c>
      <c r="I228" s="207">
        <v>4526.1000000000004</v>
      </c>
      <c r="J228" s="208">
        <f>ROUND(I228*H228,2)</f>
        <v>9052.2000000000007</v>
      </c>
      <c r="K228" s="204" t="s">
        <v>24</v>
      </c>
      <c r="L228" s="62"/>
      <c r="M228" s="209" t="s">
        <v>24</v>
      </c>
      <c r="N228" s="210" t="s">
        <v>49</v>
      </c>
      <c r="O228" s="43"/>
      <c r="P228" s="211">
        <f>O228*H228</f>
        <v>0</v>
      </c>
      <c r="Q228" s="211">
        <v>0</v>
      </c>
      <c r="R228" s="211">
        <f>Q228*H228</f>
        <v>0</v>
      </c>
      <c r="S228" s="211">
        <v>0</v>
      </c>
      <c r="T228" s="212">
        <f>S228*H228</f>
        <v>0</v>
      </c>
      <c r="AR228" s="25" t="s">
        <v>142</v>
      </c>
      <c r="AT228" s="25" t="s">
        <v>212</v>
      </c>
      <c r="AU228" s="25" t="s">
        <v>87</v>
      </c>
      <c r="AY228" s="25" t="s">
        <v>210</v>
      </c>
      <c r="BE228" s="213">
        <f>IF(N228="základní",J228,0)</f>
        <v>9052.2000000000007</v>
      </c>
      <c r="BF228" s="213">
        <f>IF(N228="snížená",J228,0)</f>
        <v>0</v>
      </c>
      <c r="BG228" s="213">
        <f>IF(N228="zákl. přenesená",J228,0)</f>
        <v>0</v>
      </c>
      <c r="BH228" s="213">
        <f>IF(N228="sníž. přenesená",J228,0)</f>
        <v>0</v>
      </c>
      <c r="BI228" s="213">
        <f>IF(N228="nulová",J228,0)</f>
        <v>0</v>
      </c>
      <c r="BJ228" s="25" t="s">
        <v>83</v>
      </c>
      <c r="BK228" s="213">
        <f>ROUND(I228*H228,2)</f>
        <v>9052.2000000000007</v>
      </c>
      <c r="BL228" s="25" t="s">
        <v>142</v>
      </c>
      <c r="BM228" s="25" t="s">
        <v>4568</v>
      </c>
    </row>
    <row r="229" spans="2:65" s="1" customFormat="1" ht="27">
      <c r="B229" s="42"/>
      <c r="C229" s="64"/>
      <c r="D229" s="214" t="s">
        <v>362</v>
      </c>
      <c r="E229" s="64"/>
      <c r="F229" s="215" t="s">
        <v>4569</v>
      </c>
      <c r="G229" s="64"/>
      <c r="H229" s="64"/>
      <c r="I229" s="173"/>
      <c r="J229" s="64"/>
      <c r="K229" s="64"/>
      <c r="L229" s="62"/>
      <c r="M229" s="216"/>
      <c r="N229" s="43"/>
      <c r="O229" s="43"/>
      <c r="P229" s="43"/>
      <c r="Q229" s="43"/>
      <c r="R229" s="43"/>
      <c r="S229" s="43"/>
      <c r="T229" s="79"/>
      <c r="AT229" s="25" t="s">
        <v>362</v>
      </c>
      <c r="AU229" s="25" t="s">
        <v>87</v>
      </c>
    </row>
    <row r="230" spans="2:65" s="1" customFormat="1" ht="25.5" customHeight="1">
      <c r="B230" s="42"/>
      <c r="C230" s="202" t="s">
        <v>574</v>
      </c>
      <c r="D230" s="202" t="s">
        <v>212</v>
      </c>
      <c r="E230" s="203" t="s">
        <v>4570</v>
      </c>
      <c r="F230" s="204" t="s">
        <v>4571</v>
      </c>
      <c r="G230" s="205" t="s">
        <v>348</v>
      </c>
      <c r="H230" s="206">
        <v>1</v>
      </c>
      <c r="I230" s="207">
        <v>4697.3</v>
      </c>
      <c r="J230" s="208">
        <f>ROUND(I230*H230,2)</f>
        <v>4697.3</v>
      </c>
      <c r="K230" s="204" t="s">
        <v>24</v>
      </c>
      <c r="L230" s="62"/>
      <c r="M230" s="209" t="s">
        <v>24</v>
      </c>
      <c r="N230" s="210" t="s">
        <v>49</v>
      </c>
      <c r="O230" s="43"/>
      <c r="P230" s="211">
        <f>O230*H230</f>
        <v>0</v>
      </c>
      <c r="Q230" s="211">
        <v>0</v>
      </c>
      <c r="R230" s="211">
        <f>Q230*H230</f>
        <v>0</v>
      </c>
      <c r="S230" s="211">
        <v>0</v>
      </c>
      <c r="T230" s="212">
        <f>S230*H230</f>
        <v>0</v>
      </c>
      <c r="AR230" s="25" t="s">
        <v>142</v>
      </c>
      <c r="AT230" s="25" t="s">
        <v>212</v>
      </c>
      <c r="AU230" s="25" t="s">
        <v>87</v>
      </c>
      <c r="AY230" s="25" t="s">
        <v>210</v>
      </c>
      <c r="BE230" s="213">
        <f>IF(N230="základní",J230,0)</f>
        <v>4697.3</v>
      </c>
      <c r="BF230" s="213">
        <f>IF(N230="snížená",J230,0)</f>
        <v>0</v>
      </c>
      <c r="BG230" s="213">
        <f>IF(N230="zákl. přenesená",J230,0)</f>
        <v>0</v>
      </c>
      <c r="BH230" s="213">
        <f>IF(N230="sníž. přenesená",J230,0)</f>
        <v>0</v>
      </c>
      <c r="BI230" s="213">
        <f>IF(N230="nulová",J230,0)</f>
        <v>0</v>
      </c>
      <c r="BJ230" s="25" t="s">
        <v>83</v>
      </c>
      <c r="BK230" s="213">
        <f>ROUND(I230*H230,2)</f>
        <v>4697.3</v>
      </c>
      <c r="BL230" s="25" t="s">
        <v>142</v>
      </c>
      <c r="BM230" s="25" t="s">
        <v>4572</v>
      </c>
    </row>
    <row r="231" spans="2:65" s="1" customFormat="1" ht="27">
      <c r="B231" s="42"/>
      <c r="C231" s="64"/>
      <c r="D231" s="214" t="s">
        <v>362</v>
      </c>
      <c r="E231" s="64"/>
      <c r="F231" s="215" t="s">
        <v>4573</v>
      </c>
      <c r="G231" s="64"/>
      <c r="H231" s="64"/>
      <c r="I231" s="173"/>
      <c r="J231" s="64"/>
      <c r="K231" s="64"/>
      <c r="L231" s="62"/>
      <c r="M231" s="216"/>
      <c r="N231" s="43"/>
      <c r="O231" s="43"/>
      <c r="P231" s="43"/>
      <c r="Q231" s="43"/>
      <c r="R231" s="43"/>
      <c r="S231" s="43"/>
      <c r="T231" s="79"/>
      <c r="AT231" s="25" t="s">
        <v>362</v>
      </c>
      <c r="AU231" s="25" t="s">
        <v>87</v>
      </c>
    </row>
    <row r="232" spans="2:65" s="1" customFormat="1" ht="25.5" customHeight="1">
      <c r="B232" s="42"/>
      <c r="C232" s="202" t="s">
        <v>579</v>
      </c>
      <c r="D232" s="202" t="s">
        <v>212</v>
      </c>
      <c r="E232" s="203" t="s">
        <v>4574</v>
      </c>
      <c r="F232" s="204" t="s">
        <v>4575</v>
      </c>
      <c r="G232" s="205" t="s">
        <v>348</v>
      </c>
      <c r="H232" s="206">
        <v>1</v>
      </c>
      <c r="I232" s="207">
        <v>4932.7</v>
      </c>
      <c r="J232" s="208">
        <f>ROUND(I232*H232,2)</f>
        <v>4932.7</v>
      </c>
      <c r="K232" s="204" t="s">
        <v>24</v>
      </c>
      <c r="L232" s="62"/>
      <c r="M232" s="209" t="s">
        <v>24</v>
      </c>
      <c r="N232" s="210" t="s">
        <v>49</v>
      </c>
      <c r="O232" s="43"/>
      <c r="P232" s="211">
        <f>O232*H232</f>
        <v>0</v>
      </c>
      <c r="Q232" s="211">
        <v>0</v>
      </c>
      <c r="R232" s="211">
        <f>Q232*H232</f>
        <v>0</v>
      </c>
      <c r="S232" s="211">
        <v>0</v>
      </c>
      <c r="T232" s="212">
        <f>S232*H232</f>
        <v>0</v>
      </c>
      <c r="AR232" s="25" t="s">
        <v>142</v>
      </c>
      <c r="AT232" s="25" t="s">
        <v>212</v>
      </c>
      <c r="AU232" s="25" t="s">
        <v>87</v>
      </c>
      <c r="AY232" s="25" t="s">
        <v>210</v>
      </c>
      <c r="BE232" s="213">
        <f>IF(N232="základní",J232,0)</f>
        <v>4932.7</v>
      </c>
      <c r="BF232" s="213">
        <f>IF(N232="snížená",J232,0)</f>
        <v>0</v>
      </c>
      <c r="BG232" s="213">
        <f>IF(N232="zákl. přenesená",J232,0)</f>
        <v>0</v>
      </c>
      <c r="BH232" s="213">
        <f>IF(N232="sníž. přenesená",J232,0)</f>
        <v>0</v>
      </c>
      <c r="BI232" s="213">
        <f>IF(N232="nulová",J232,0)</f>
        <v>0</v>
      </c>
      <c r="BJ232" s="25" t="s">
        <v>83</v>
      </c>
      <c r="BK232" s="213">
        <f>ROUND(I232*H232,2)</f>
        <v>4932.7</v>
      </c>
      <c r="BL232" s="25" t="s">
        <v>142</v>
      </c>
      <c r="BM232" s="25" t="s">
        <v>4576</v>
      </c>
    </row>
    <row r="233" spans="2:65" s="1" customFormat="1" ht="27">
      <c r="B233" s="42"/>
      <c r="C233" s="64"/>
      <c r="D233" s="214" t="s">
        <v>362</v>
      </c>
      <c r="E233" s="64"/>
      <c r="F233" s="215" t="s">
        <v>4577</v>
      </c>
      <c r="G233" s="64"/>
      <c r="H233" s="64"/>
      <c r="I233" s="173"/>
      <c r="J233" s="64"/>
      <c r="K233" s="64"/>
      <c r="L233" s="62"/>
      <c r="M233" s="216"/>
      <c r="N233" s="43"/>
      <c r="O233" s="43"/>
      <c r="P233" s="43"/>
      <c r="Q233" s="43"/>
      <c r="R233" s="43"/>
      <c r="S233" s="43"/>
      <c r="T233" s="79"/>
      <c r="AT233" s="25" t="s">
        <v>362</v>
      </c>
      <c r="AU233" s="25" t="s">
        <v>87</v>
      </c>
    </row>
    <row r="234" spans="2:65" s="1" customFormat="1" ht="25.5" customHeight="1">
      <c r="B234" s="42"/>
      <c r="C234" s="202" t="s">
        <v>583</v>
      </c>
      <c r="D234" s="202" t="s">
        <v>212</v>
      </c>
      <c r="E234" s="203" t="s">
        <v>4578</v>
      </c>
      <c r="F234" s="204" t="s">
        <v>4579</v>
      </c>
      <c r="G234" s="205" t="s">
        <v>348</v>
      </c>
      <c r="H234" s="206">
        <v>1</v>
      </c>
      <c r="I234" s="207">
        <v>4868.5</v>
      </c>
      <c r="J234" s="208">
        <f>ROUND(I234*H234,2)</f>
        <v>4868.5</v>
      </c>
      <c r="K234" s="204" t="s">
        <v>24</v>
      </c>
      <c r="L234" s="62"/>
      <c r="M234" s="209" t="s">
        <v>24</v>
      </c>
      <c r="N234" s="210" t="s">
        <v>49</v>
      </c>
      <c r="O234" s="43"/>
      <c r="P234" s="211">
        <f>O234*H234</f>
        <v>0</v>
      </c>
      <c r="Q234" s="211">
        <v>0</v>
      </c>
      <c r="R234" s="211">
        <f>Q234*H234</f>
        <v>0</v>
      </c>
      <c r="S234" s="211">
        <v>0</v>
      </c>
      <c r="T234" s="212">
        <f>S234*H234</f>
        <v>0</v>
      </c>
      <c r="AR234" s="25" t="s">
        <v>142</v>
      </c>
      <c r="AT234" s="25" t="s">
        <v>212</v>
      </c>
      <c r="AU234" s="25" t="s">
        <v>87</v>
      </c>
      <c r="AY234" s="25" t="s">
        <v>210</v>
      </c>
      <c r="BE234" s="213">
        <f>IF(N234="základní",J234,0)</f>
        <v>4868.5</v>
      </c>
      <c r="BF234" s="213">
        <f>IF(N234="snížená",J234,0)</f>
        <v>0</v>
      </c>
      <c r="BG234" s="213">
        <f>IF(N234="zákl. přenesená",J234,0)</f>
        <v>0</v>
      </c>
      <c r="BH234" s="213">
        <f>IF(N234="sníž. přenesená",J234,0)</f>
        <v>0</v>
      </c>
      <c r="BI234" s="213">
        <f>IF(N234="nulová",J234,0)</f>
        <v>0</v>
      </c>
      <c r="BJ234" s="25" t="s">
        <v>83</v>
      </c>
      <c r="BK234" s="213">
        <f>ROUND(I234*H234,2)</f>
        <v>4868.5</v>
      </c>
      <c r="BL234" s="25" t="s">
        <v>142</v>
      </c>
      <c r="BM234" s="25" t="s">
        <v>4580</v>
      </c>
    </row>
    <row r="235" spans="2:65" s="1" customFormat="1" ht="27">
      <c r="B235" s="42"/>
      <c r="C235" s="64"/>
      <c r="D235" s="214" t="s">
        <v>362</v>
      </c>
      <c r="E235" s="64"/>
      <c r="F235" s="215" t="s">
        <v>4581</v>
      </c>
      <c r="G235" s="64"/>
      <c r="H235" s="64"/>
      <c r="I235" s="173"/>
      <c r="J235" s="64"/>
      <c r="K235" s="64"/>
      <c r="L235" s="62"/>
      <c r="M235" s="216"/>
      <c r="N235" s="43"/>
      <c r="O235" s="43"/>
      <c r="P235" s="43"/>
      <c r="Q235" s="43"/>
      <c r="R235" s="43"/>
      <c r="S235" s="43"/>
      <c r="T235" s="79"/>
      <c r="AT235" s="25" t="s">
        <v>362</v>
      </c>
      <c r="AU235" s="25" t="s">
        <v>87</v>
      </c>
    </row>
    <row r="236" spans="2:65" s="1" customFormat="1" ht="16.5" customHeight="1">
      <c r="B236" s="42"/>
      <c r="C236" s="202" t="s">
        <v>588</v>
      </c>
      <c r="D236" s="202" t="s">
        <v>212</v>
      </c>
      <c r="E236" s="203" t="s">
        <v>4582</v>
      </c>
      <c r="F236" s="204" t="s">
        <v>4583</v>
      </c>
      <c r="G236" s="205" t="s">
        <v>348</v>
      </c>
      <c r="H236" s="206">
        <v>2</v>
      </c>
      <c r="I236" s="207">
        <v>3911.9</v>
      </c>
      <c r="J236" s="208">
        <f>ROUND(I236*H236,2)</f>
        <v>7823.8</v>
      </c>
      <c r="K236" s="204" t="s">
        <v>24</v>
      </c>
      <c r="L236" s="62"/>
      <c r="M236" s="209" t="s">
        <v>24</v>
      </c>
      <c r="N236" s="210" t="s">
        <v>49</v>
      </c>
      <c r="O236" s="43"/>
      <c r="P236" s="211">
        <f>O236*H236</f>
        <v>0</v>
      </c>
      <c r="Q236" s="211">
        <v>0</v>
      </c>
      <c r="R236" s="211">
        <f>Q236*H236</f>
        <v>0</v>
      </c>
      <c r="S236" s="211">
        <v>0</v>
      </c>
      <c r="T236" s="212">
        <f>S236*H236</f>
        <v>0</v>
      </c>
      <c r="AR236" s="25" t="s">
        <v>142</v>
      </c>
      <c r="AT236" s="25" t="s">
        <v>212</v>
      </c>
      <c r="AU236" s="25" t="s">
        <v>87</v>
      </c>
      <c r="AY236" s="25" t="s">
        <v>210</v>
      </c>
      <c r="BE236" s="213">
        <f>IF(N236="základní",J236,0)</f>
        <v>7823.8</v>
      </c>
      <c r="BF236" s="213">
        <f>IF(N236="snížená",J236,0)</f>
        <v>0</v>
      </c>
      <c r="BG236" s="213">
        <f>IF(N236="zákl. přenesená",J236,0)</f>
        <v>0</v>
      </c>
      <c r="BH236" s="213">
        <f>IF(N236="sníž. přenesená",J236,0)</f>
        <v>0</v>
      </c>
      <c r="BI236" s="213">
        <f>IF(N236="nulová",J236,0)</f>
        <v>0</v>
      </c>
      <c r="BJ236" s="25" t="s">
        <v>83</v>
      </c>
      <c r="BK236" s="213">
        <f>ROUND(I236*H236,2)</f>
        <v>7823.8</v>
      </c>
      <c r="BL236" s="25" t="s">
        <v>142</v>
      </c>
      <c r="BM236" s="25" t="s">
        <v>4584</v>
      </c>
    </row>
    <row r="237" spans="2:65" s="1" customFormat="1" ht="27">
      <c r="B237" s="42"/>
      <c r="C237" s="64"/>
      <c r="D237" s="214" t="s">
        <v>362</v>
      </c>
      <c r="E237" s="64"/>
      <c r="F237" s="215" t="s">
        <v>4585</v>
      </c>
      <c r="G237" s="64"/>
      <c r="H237" s="64"/>
      <c r="I237" s="173"/>
      <c r="J237" s="64"/>
      <c r="K237" s="64"/>
      <c r="L237" s="62"/>
      <c r="M237" s="216"/>
      <c r="N237" s="43"/>
      <c r="O237" s="43"/>
      <c r="P237" s="43"/>
      <c r="Q237" s="43"/>
      <c r="R237" s="43"/>
      <c r="S237" s="43"/>
      <c r="T237" s="79"/>
      <c r="AT237" s="25" t="s">
        <v>362</v>
      </c>
      <c r="AU237" s="25" t="s">
        <v>87</v>
      </c>
    </row>
    <row r="238" spans="2:65" s="1" customFormat="1" ht="16.5" customHeight="1">
      <c r="B238" s="42"/>
      <c r="C238" s="202" t="s">
        <v>595</v>
      </c>
      <c r="D238" s="202" t="s">
        <v>212</v>
      </c>
      <c r="E238" s="203" t="s">
        <v>4586</v>
      </c>
      <c r="F238" s="204" t="s">
        <v>4587</v>
      </c>
      <c r="G238" s="205" t="s">
        <v>348</v>
      </c>
      <c r="H238" s="206">
        <v>4</v>
      </c>
      <c r="I238" s="207">
        <v>5546.9</v>
      </c>
      <c r="J238" s="208">
        <f>ROUND(I238*H238,2)</f>
        <v>22187.599999999999</v>
      </c>
      <c r="K238" s="204" t="s">
        <v>24</v>
      </c>
      <c r="L238" s="62"/>
      <c r="M238" s="209" t="s">
        <v>24</v>
      </c>
      <c r="N238" s="210" t="s">
        <v>49</v>
      </c>
      <c r="O238" s="43"/>
      <c r="P238" s="211">
        <f>O238*H238</f>
        <v>0</v>
      </c>
      <c r="Q238" s="211">
        <v>0</v>
      </c>
      <c r="R238" s="211">
        <f>Q238*H238</f>
        <v>0</v>
      </c>
      <c r="S238" s="211">
        <v>0</v>
      </c>
      <c r="T238" s="212">
        <f>S238*H238</f>
        <v>0</v>
      </c>
      <c r="AR238" s="25" t="s">
        <v>142</v>
      </c>
      <c r="AT238" s="25" t="s">
        <v>212</v>
      </c>
      <c r="AU238" s="25" t="s">
        <v>87</v>
      </c>
      <c r="AY238" s="25" t="s">
        <v>210</v>
      </c>
      <c r="BE238" s="213">
        <f>IF(N238="základní",J238,0)</f>
        <v>22187.599999999999</v>
      </c>
      <c r="BF238" s="213">
        <f>IF(N238="snížená",J238,0)</f>
        <v>0</v>
      </c>
      <c r="BG238" s="213">
        <f>IF(N238="zákl. přenesená",J238,0)</f>
        <v>0</v>
      </c>
      <c r="BH238" s="213">
        <f>IF(N238="sníž. přenesená",J238,0)</f>
        <v>0</v>
      </c>
      <c r="BI238" s="213">
        <f>IF(N238="nulová",J238,0)</f>
        <v>0</v>
      </c>
      <c r="BJ238" s="25" t="s">
        <v>83</v>
      </c>
      <c r="BK238" s="213">
        <f>ROUND(I238*H238,2)</f>
        <v>22187.599999999999</v>
      </c>
      <c r="BL238" s="25" t="s">
        <v>142</v>
      </c>
      <c r="BM238" s="25" t="s">
        <v>4588</v>
      </c>
    </row>
    <row r="239" spans="2:65" s="1" customFormat="1" ht="27">
      <c r="B239" s="42"/>
      <c r="C239" s="64"/>
      <c r="D239" s="214" t="s">
        <v>362</v>
      </c>
      <c r="E239" s="64"/>
      <c r="F239" s="215" t="s">
        <v>4589</v>
      </c>
      <c r="G239" s="64"/>
      <c r="H239" s="64"/>
      <c r="I239" s="173"/>
      <c r="J239" s="64"/>
      <c r="K239" s="64"/>
      <c r="L239" s="62"/>
      <c r="M239" s="216"/>
      <c r="N239" s="43"/>
      <c r="O239" s="43"/>
      <c r="P239" s="43"/>
      <c r="Q239" s="43"/>
      <c r="R239" s="43"/>
      <c r="S239" s="43"/>
      <c r="T239" s="79"/>
      <c r="AT239" s="25" t="s">
        <v>362</v>
      </c>
      <c r="AU239" s="25" t="s">
        <v>87</v>
      </c>
    </row>
    <row r="240" spans="2:65" s="1" customFormat="1" ht="16.5" customHeight="1">
      <c r="B240" s="42"/>
      <c r="C240" s="202" t="s">
        <v>602</v>
      </c>
      <c r="D240" s="202" t="s">
        <v>212</v>
      </c>
      <c r="E240" s="203" t="s">
        <v>4590</v>
      </c>
      <c r="F240" s="204" t="s">
        <v>4591</v>
      </c>
      <c r="G240" s="205" t="s">
        <v>348</v>
      </c>
      <c r="H240" s="206">
        <v>1</v>
      </c>
      <c r="I240" s="207">
        <v>6194.2</v>
      </c>
      <c r="J240" s="208">
        <f>ROUND(I240*H240,2)</f>
        <v>6194.2</v>
      </c>
      <c r="K240" s="204" t="s">
        <v>24</v>
      </c>
      <c r="L240" s="62"/>
      <c r="M240" s="209" t="s">
        <v>24</v>
      </c>
      <c r="N240" s="210" t="s">
        <v>49</v>
      </c>
      <c r="O240" s="43"/>
      <c r="P240" s="211">
        <f>O240*H240</f>
        <v>0</v>
      </c>
      <c r="Q240" s="211">
        <v>0</v>
      </c>
      <c r="R240" s="211">
        <f>Q240*H240</f>
        <v>0</v>
      </c>
      <c r="S240" s="211">
        <v>0</v>
      </c>
      <c r="T240" s="212">
        <f>S240*H240</f>
        <v>0</v>
      </c>
      <c r="AR240" s="25" t="s">
        <v>142</v>
      </c>
      <c r="AT240" s="25" t="s">
        <v>212</v>
      </c>
      <c r="AU240" s="25" t="s">
        <v>87</v>
      </c>
      <c r="AY240" s="25" t="s">
        <v>210</v>
      </c>
      <c r="BE240" s="213">
        <f>IF(N240="základní",J240,0)</f>
        <v>6194.2</v>
      </c>
      <c r="BF240" s="213">
        <f>IF(N240="snížená",J240,0)</f>
        <v>0</v>
      </c>
      <c r="BG240" s="213">
        <f>IF(N240="zákl. přenesená",J240,0)</f>
        <v>0</v>
      </c>
      <c r="BH240" s="213">
        <f>IF(N240="sníž. přenesená",J240,0)</f>
        <v>0</v>
      </c>
      <c r="BI240" s="213">
        <f>IF(N240="nulová",J240,0)</f>
        <v>0</v>
      </c>
      <c r="BJ240" s="25" t="s">
        <v>83</v>
      </c>
      <c r="BK240" s="213">
        <f>ROUND(I240*H240,2)</f>
        <v>6194.2</v>
      </c>
      <c r="BL240" s="25" t="s">
        <v>142</v>
      </c>
      <c r="BM240" s="25" t="s">
        <v>4592</v>
      </c>
    </row>
    <row r="241" spans="2:65" s="1" customFormat="1" ht="27">
      <c r="B241" s="42"/>
      <c r="C241" s="64"/>
      <c r="D241" s="214" t="s">
        <v>362</v>
      </c>
      <c r="E241" s="64"/>
      <c r="F241" s="215" t="s">
        <v>4593</v>
      </c>
      <c r="G241" s="64"/>
      <c r="H241" s="64"/>
      <c r="I241" s="173"/>
      <c r="J241" s="64"/>
      <c r="K241" s="64"/>
      <c r="L241" s="62"/>
      <c r="M241" s="216"/>
      <c r="N241" s="43"/>
      <c r="O241" s="43"/>
      <c r="P241" s="43"/>
      <c r="Q241" s="43"/>
      <c r="R241" s="43"/>
      <c r="S241" s="43"/>
      <c r="T241" s="79"/>
      <c r="AT241" s="25" t="s">
        <v>362</v>
      </c>
      <c r="AU241" s="25" t="s">
        <v>87</v>
      </c>
    </row>
    <row r="242" spans="2:65" s="1" customFormat="1" ht="16.5" customHeight="1">
      <c r="B242" s="42"/>
      <c r="C242" s="202" t="s">
        <v>607</v>
      </c>
      <c r="D242" s="202" t="s">
        <v>212</v>
      </c>
      <c r="E242" s="203" t="s">
        <v>4594</v>
      </c>
      <c r="F242" s="204" t="s">
        <v>4595</v>
      </c>
      <c r="G242" s="205" t="s">
        <v>348</v>
      </c>
      <c r="H242" s="206">
        <v>26</v>
      </c>
      <c r="I242" s="207">
        <v>588.5</v>
      </c>
      <c r="J242" s="208">
        <f>ROUND(I242*H242,2)</f>
        <v>15301</v>
      </c>
      <c r="K242" s="204" t="s">
        <v>24</v>
      </c>
      <c r="L242" s="62"/>
      <c r="M242" s="209" t="s">
        <v>24</v>
      </c>
      <c r="N242" s="210" t="s">
        <v>49</v>
      </c>
      <c r="O242" s="43"/>
      <c r="P242" s="211">
        <f>O242*H242</f>
        <v>0</v>
      </c>
      <c r="Q242" s="211">
        <v>0</v>
      </c>
      <c r="R242" s="211">
        <f>Q242*H242</f>
        <v>0</v>
      </c>
      <c r="S242" s="211">
        <v>0</v>
      </c>
      <c r="T242" s="212">
        <f>S242*H242</f>
        <v>0</v>
      </c>
      <c r="AR242" s="25" t="s">
        <v>142</v>
      </c>
      <c r="AT242" s="25" t="s">
        <v>212</v>
      </c>
      <c r="AU242" s="25" t="s">
        <v>87</v>
      </c>
      <c r="AY242" s="25" t="s">
        <v>210</v>
      </c>
      <c r="BE242" s="213">
        <f>IF(N242="základní",J242,0)</f>
        <v>15301</v>
      </c>
      <c r="BF242" s="213">
        <f>IF(N242="snížená",J242,0)</f>
        <v>0</v>
      </c>
      <c r="BG242" s="213">
        <f>IF(N242="zákl. přenesená",J242,0)</f>
        <v>0</v>
      </c>
      <c r="BH242" s="213">
        <f>IF(N242="sníž. přenesená",J242,0)</f>
        <v>0</v>
      </c>
      <c r="BI242" s="213">
        <f>IF(N242="nulová",J242,0)</f>
        <v>0</v>
      </c>
      <c r="BJ242" s="25" t="s">
        <v>83</v>
      </c>
      <c r="BK242" s="213">
        <f>ROUND(I242*H242,2)</f>
        <v>15301</v>
      </c>
      <c r="BL242" s="25" t="s">
        <v>142</v>
      </c>
      <c r="BM242" s="25" t="s">
        <v>4596</v>
      </c>
    </row>
    <row r="243" spans="2:65" s="1" customFormat="1" ht="27">
      <c r="B243" s="42"/>
      <c r="C243" s="64"/>
      <c r="D243" s="214" t="s">
        <v>362</v>
      </c>
      <c r="E243" s="64"/>
      <c r="F243" s="215" t="s">
        <v>4597</v>
      </c>
      <c r="G243" s="64"/>
      <c r="H243" s="64"/>
      <c r="I243" s="173"/>
      <c r="J243" s="64"/>
      <c r="K243" s="64"/>
      <c r="L243" s="62"/>
      <c r="M243" s="216"/>
      <c r="N243" s="43"/>
      <c r="O243" s="43"/>
      <c r="P243" s="43"/>
      <c r="Q243" s="43"/>
      <c r="R243" s="43"/>
      <c r="S243" s="43"/>
      <c r="T243" s="79"/>
      <c r="AT243" s="25" t="s">
        <v>362</v>
      </c>
      <c r="AU243" s="25" t="s">
        <v>87</v>
      </c>
    </row>
    <row r="244" spans="2:65" s="1" customFormat="1" ht="16.5" customHeight="1">
      <c r="B244" s="42"/>
      <c r="C244" s="202" t="s">
        <v>612</v>
      </c>
      <c r="D244" s="202" t="s">
        <v>212</v>
      </c>
      <c r="E244" s="203" t="s">
        <v>4598</v>
      </c>
      <c r="F244" s="204" t="s">
        <v>4599</v>
      </c>
      <c r="G244" s="205" t="s">
        <v>348</v>
      </c>
      <c r="H244" s="206">
        <v>1</v>
      </c>
      <c r="I244" s="207">
        <v>3509.6</v>
      </c>
      <c r="J244" s="208">
        <f>ROUND(I244*H244,2)</f>
        <v>3509.6</v>
      </c>
      <c r="K244" s="204" t="s">
        <v>24</v>
      </c>
      <c r="L244" s="62"/>
      <c r="M244" s="209" t="s">
        <v>24</v>
      </c>
      <c r="N244" s="210" t="s">
        <v>49</v>
      </c>
      <c r="O244" s="43"/>
      <c r="P244" s="211">
        <f>O244*H244</f>
        <v>0</v>
      </c>
      <c r="Q244" s="211">
        <v>0</v>
      </c>
      <c r="R244" s="211">
        <f>Q244*H244</f>
        <v>0</v>
      </c>
      <c r="S244" s="211">
        <v>0</v>
      </c>
      <c r="T244" s="212">
        <f>S244*H244</f>
        <v>0</v>
      </c>
      <c r="AR244" s="25" t="s">
        <v>142</v>
      </c>
      <c r="AT244" s="25" t="s">
        <v>212</v>
      </c>
      <c r="AU244" s="25" t="s">
        <v>87</v>
      </c>
      <c r="AY244" s="25" t="s">
        <v>210</v>
      </c>
      <c r="BE244" s="213">
        <f>IF(N244="základní",J244,0)</f>
        <v>3509.6</v>
      </c>
      <c r="BF244" s="213">
        <f>IF(N244="snížená",J244,0)</f>
        <v>0</v>
      </c>
      <c r="BG244" s="213">
        <f>IF(N244="zákl. přenesená",J244,0)</f>
        <v>0</v>
      </c>
      <c r="BH244" s="213">
        <f>IF(N244="sníž. přenesená",J244,0)</f>
        <v>0</v>
      </c>
      <c r="BI244" s="213">
        <f>IF(N244="nulová",J244,0)</f>
        <v>0</v>
      </c>
      <c r="BJ244" s="25" t="s">
        <v>83</v>
      </c>
      <c r="BK244" s="213">
        <f>ROUND(I244*H244,2)</f>
        <v>3509.6</v>
      </c>
      <c r="BL244" s="25" t="s">
        <v>142</v>
      </c>
      <c r="BM244" s="25" t="s">
        <v>4600</v>
      </c>
    </row>
    <row r="245" spans="2:65" s="1" customFormat="1" ht="27">
      <c r="B245" s="42"/>
      <c r="C245" s="64"/>
      <c r="D245" s="214" t="s">
        <v>362</v>
      </c>
      <c r="E245" s="64"/>
      <c r="F245" s="215" t="s">
        <v>4601</v>
      </c>
      <c r="G245" s="64"/>
      <c r="H245" s="64"/>
      <c r="I245" s="173"/>
      <c r="J245" s="64"/>
      <c r="K245" s="64"/>
      <c r="L245" s="62"/>
      <c r="M245" s="216"/>
      <c r="N245" s="43"/>
      <c r="O245" s="43"/>
      <c r="P245" s="43"/>
      <c r="Q245" s="43"/>
      <c r="R245" s="43"/>
      <c r="S245" s="43"/>
      <c r="T245" s="79"/>
      <c r="AT245" s="25" t="s">
        <v>362</v>
      </c>
      <c r="AU245" s="25" t="s">
        <v>87</v>
      </c>
    </row>
    <row r="246" spans="2:65" s="1" customFormat="1" ht="16.5" customHeight="1">
      <c r="B246" s="42"/>
      <c r="C246" s="202" t="s">
        <v>617</v>
      </c>
      <c r="D246" s="202" t="s">
        <v>212</v>
      </c>
      <c r="E246" s="203" t="s">
        <v>4602</v>
      </c>
      <c r="F246" s="204" t="s">
        <v>4603</v>
      </c>
      <c r="G246" s="205" t="s">
        <v>348</v>
      </c>
      <c r="H246" s="206">
        <v>1</v>
      </c>
      <c r="I246" s="207">
        <v>4413.8</v>
      </c>
      <c r="J246" s="208">
        <f>ROUND(I246*H246,2)</f>
        <v>4413.8</v>
      </c>
      <c r="K246" s="204" t="s">
        <v>24</v>
      </c>
      <c r="L246" s="62"/>
      <c r="M246" s="209" t="s">
        <v>24</v>
      </c>
      <c r="N246" s="210" t="s">
        <v>49</v>
      </c>
      <c r="O246" s="43"/>
      <c r="P246" s="211">
        <f>O246*H246</f>
        <v>0</v>
      </c>
      <c r="Q246" s="211">
        <v>0</v>
      </c>
      <c r="R246" s="211">
        <f>Q246*H246</f>
        <v>0</v>
      </c>
      <c r="S246" s="211">
        <v>0</v>
      </c>
      <c r="T246" s="212">
        <f>S246*H246</f>
        <v>0</v>
      </c>
      <c r="AR246" s="25" t="s">
        <v>142</v>
      </c>
      <c r="AT246" s="25" t="s">
        <v>212</v>
      </c>
      <c r="AU246" s="25" t="s">
        <v>87</v>
      </c>
      <c r="AY246" s="25" t="s">
        <v>210</v>
      </c>
      <c r="BE246" s="213">
        <f>IF(N246="základní",J246,0)</f>
        <v>4413.8</v>
      </c>
      <c r="BF246" s="213">
        <f>IF(N246="snížená",J246,0)</f>
        <v>0</v>
      </c>
      <c r="BG246" s="213">
        <f>IF(N246="zákl. přenesená",J246,0)</f>
        <v>0</v>
      </c>
      <c r="BH246" s="213">
        <f>IF(N246="sníž. přenesená",J246,0)</f>
        <v>0</v>
      </c>
      <c r="BI246" s="213">
        <f>IF(N246="nulová",J246,0)</f>
        <v>0</v>
      </c>
      <c r="BJ246" s="25" t="s">
        <v>83</v>
      </c>
      <c r="BK246" s="213">
        <f>ROUND(I246*H246,2)</f>
        <v>4413.8</v>
      </c>
      <c r="BL246" s="25" t="s">
        <v>142</v>
      </c>
      <c r="BM246" s="25" t="s">
        <v>4604</v>
      </c>
    </row>
    <row r="247" spans="2:65" s="1" customFormat="1" ht="27">
      <c r="B247" s="42"/>
      <c r="C247" s="64"/>
      <c r="D247" s="214" t="s">
        <v>362</v>
      </c>
      <c r="E247" s="64"/>
      <c r="F247" s="215" t="s">
        <v>4605</v>
      </c>
      <c r="G247" s="64"/>
      <c r="H247" s="64"/>
      <c r="I247" s="173"/>
      <c r="J247" s="64"/>
      <c r="K247" s="64"/>
      <c r="L247" s="62"/>
      <c r="M247" s="216"/>
      <c r="N247" s="43"/>
      <c r="O247" s="43"/>
      <c r="P247" s="43"/>
      <c r="Q247" s="43"/>
      <c r="R247" s="43"/>
      <c r="S247" s="43"/>
      <c r="T247" s="79"/>
      <c r="AT247" s="25" t="s">
        <v>362</v>
      </c>
      <c r="AU247" s="25" t="s">
        <v>87</v>
      </c>
    </row>
    <row r="248" spans="2:65" s="1" customFormat="1" ht="16.5" customHeight="1">
      <c r="B248" s="42"/>
      <c r="C248" s="202" t="s">
        <v>622</v>
      </c>
      <c r="D248" s="202" t="s">
        <v>212</v>
      </c>
      <c r="E248" s="203" t="s">
        <v>4606</v>
      </c>
      <c r="F248" s="204" t="s">
        <v>4607</v>
      </c>
      <c r="G248" s="205" t="s">
        <v>248</v>
      </c>
      <c r="H248" s="206">
        <v>0.89600000000000002</v>
      </c>
      <c r="I248" s="207">
        <v>1034.7</v>
      </c>
      <c r="J248" s="208">
        <f>ROUND(I248*H248,2)</f>
        <v>927.09</v>
      </c>
      <c r="K248" s="204" t="s">
        <v>24</v>
      </c>
      <c r="L248" s="62"/>
      <c r="M248" s="209" t="s">
        <v>24</v>
      </c>
      <c r="N248" s="210" t="s">
        <v>49</v>
      </c>
      <c r="O248" s="43"/>
      <c r="P248" s="211">
        <f>O248*H248</f>
        <v>0</v>
      </c>
      <c r="Q248" s="211">
        <v>0</v>
      </c>
      <c r="R248" s="211">
        <f>Q248*H248</f>
        <v>0</v>
      </c>
      <c r="S248" s="211">
        <v>0</v>
      </c>
      <c r="T248" s="212">
        <f>S248*H248</f>
        <v>0</v>
      </c>
      <c r="AR248" s="25" t="s">
        <v>142</v>
      </c>
      <c r="AT248" s="25" t="s">
        <v>212</v>
      </c>
      <c r="AU248" s="25" t="s">
        <v>87</v>
      </c>
      <c r="AY248" s="25" t="s">
        <v>210</v>
      </c>
      <c r="BE248" s="213">
        <f>IF(N248="základní",J248,0)</f>
        <v>927.09</v>
      </c>
      <c r="BF248" s="213">
        <f>IF(N248="snížená",J248,0)</f>
        <v>0</v>
      </c>
      <c r="BG248" s="213">
        <f>IF(N248="zákl. přenesená",J248,0)</f>
        <v>0</v>
      </c>
      <c r="BH248" s="213">
        <f>IF(N248="sníž. přenesená",J248,0)</f>
        <v>0</v>
      </c>
      <c r="BI248" s="213">
        <f>IF(N248="nulová",J248,0)</f>
        <v>0</v>
      </c>
      <c r="BJ248" s="25" t="s">
        <v>83</v>
      </c>
      <c r="BK248" s="213">
        <f>ROUND(I248*H248,2)</f>
        <v>927.09</v>
      </c>
      <c r="BL248" s="25" t="s">
        <v>142</v>
      </c>
      <c r="BM248" s="25" t="s">
        <v>4608</v>
      </c>
    </row>
    <row r="249" spans="2:65" s="1" customFormat="1" ht="40.5">
      <c r="B249" s="42"/>
      <c r="C249" s="64"/>
      <c r="D249" s="214" t="s">
        <v>362</v>
      </c>
      <c r="E249" s="64"/>
      <c r="F249" s="215" t="s">
        <v>4609</v>
      </c>
      <c r="G249" s="64"/>
      <c r="H249" s="64"/>
      <c r="I249" s="173"/>
      <c r="J249" s="64"/>
      <c r="K249" s="64"/>
      <c r="L249" s="62"/>
      <c r="M249" s="216"/>
      <c r="N249" s="43"/>
      <c r="O249" s="43"/>
      <c r="P249" s="43"/>
      <c r="Q249" s="43"/>
      <c r="R249" s="43"/>
      <c r="S249" s="43"/>
      <c r="T249" s="79"/>
      <c r="AT249" s="25" t="s">
        <v>362</v>
      </c>
      <c r="AU249" s="25" t="s">
        <v>87</v>
      </c>
    </row>
    <row r="250" spans="2:65" s="1" customFormat="1" ht="16.5" customHeight="1">
      <c r="B250" s="42"/>
      <c r="C250" s="202" t="s">
        <v>628</v>
      </c>
      <c r="D250" s="202" t="s">
        <v>212</v>
      </c>
      <c r="E250" s="203" t="s">
        <v>4610</v>
      </c>
      <c r="F250" s="204" t="s">
        <v>4611</v>
      </c>
      <c r="G250" s="205" t="s">
        <v>248</v>
      </c>
      <c r="H250" s="206">
        <v>0.89600000000000002</v>
      </c>
      <c r="I250" s="207">
        <v>467.6</v>
      </c>
      <c r="J250" s="208">
        <f>ROUND(I250*H250,2)</f>
        <v>418.97</v>
      </c>
      <c r="K250" s="204" t="s">
        <v>24</v>
      </c>
      <c r="L250" s="62"/>
      <c r="M250" s="209" t="s">
        <v>24</v>
      </c>
      <c r="N250" s="210" t="s">
        <v>49</v>
      </c>
      <c r="O250" s="43"/>
      <c r="P250" s="211">
        <f>O250*H250</f>
        <v>0</v>
      </c>
      <c r="Q250" s="211">
        <v>0</v>
      </c>
      <c r="R250" s="211">
        <f>Q250*H250</f>
        <v>0</v>
      </c>
      <c r="S250" s="211">
        <v>0</v>
      </c>
      <c r="T250" s="212">
        <f>S250*H250</f>
        <v>0</v>
      </c>
      <c r="AR250" s="25" t="s">
        <v>142</v>
      </c>
      <c r="AT250" s="25" t="s">
        <v>212</v>
      </c>
      <c r="AU250" s="25" t="s">
        <v>87</v>
      </c>
      <c r="AY250" s="25" t="s">
        <v>210</v>
      </c>
      <c r="BE250" s="213">
        <f>IF(N250="základní",J250,0)</f>
        <v>418.97</v>
      </c>
      <c r="BF250" s="213">
        <f>IF(N250="snížená",J250,0)</f>
        <v>0</v>
      </c>
      <c r="BG250" s="213">
        <f>IF(N250="zákl. přenesená",J250,0)</f>
        <v>0</v>
      </c>
      <c r="BH250" s="213">
        <f>IF(N250="sníž. přenesená",J250,0)</f>
        <v>0</v>
      </c>
      <c r="BI250" s="213">
        <f>IF(N250="nulová",J250,0)</f>
        <v>0</v>
      </c>
      <c r="BJ250" s="25" t="s">
        <v>83</v>
      </c>
      <c r="BK250" s="213">
        <f>ROUND(I250*H250,2)</f>
        <v>418.97</v>
      </c>
      <c r="BL250" s="25" t="s">
        <v>142</v>
      </c>
      <c r="BM250" s="25" t="s">
        <v>4612</v>
      </c>
    </row>
    <row r="251" spans="2:65" s="1" customFormat="1" ht="40.5">
      <c r="B251" s="42"/>
      <c r="C251" s="64"/>
      <c r="D251" s="214" t="s">
        <v>362</v>
      </c>
      <c r="E251" s="64"/>
      <c r="F251" s="215" t="s">
        <v>4613</v>
      </c>
      <c r="G251" s="64"/>
      <c r="H251" s="64"/>
      <c r="I251" s="173"/>
      <c r="J251" s="64"/>
      <c r="K251" s="64"/>
      <c r="L251" s="62"/>
      <c r="M251" s="216"/>
      <c r="N251" s="43"/>
      <c r="O251" s="43"/>
      <c r="P251" s="43"/>
      <c r="Q251" s="43"/>
      <c r="R251" s="43"/>
      <c r="S251" s="43"/>
      <c r="T251" s="79"/>
      <c r="AT251" s="25" t="s">
        <v>362</v>
      </c>
      <c r="AU251" s="25" t="s">
        <v>87</v>
      </c>
    </row>
    <row r="252" spans="2:65" s="11" customFormat="1" ht="29.85" customHeight="1">
      <c r="B252" s="186"/>
      <c r="C252" s="187"/>
      <c r="D252" s="188" t="s">
        <v>77</v>
      </c>
      <c r="E252" s="200" t="s">
        <v>1649</v>
      </c>
      <c r="F252" s="200" t="s">
        <v>1650</v>
      </c>
      <c r="G252" s="187"/>
      <c r="H252" s="187"/>
      <c r="I252" s="190"/>
      <c r="J252" s="201">
        <f>BK252</f>
        <v>271.57</v>
      </c>
      <c r="K252" s="187"/>
      <c r="L252" s="192"/>
      <c r="M252" s="193"/>
      <c r="N252" s="194"/>
      <c r="O252" s="194"/>
      <c r="P252" s="195">
        <f>SUM(P253:P256)</f>
        <v>0</v>
      </c>
      <c r="Q252" s="194"/>
      <c r="R252" s="195">
        <f>SUM(R253:R256)</f>
        <v>0</v>
      </c>
      <c r="S252" s="194"/>
      <c r="T252" s="196">
        <f>SUM(T253:T256)</f>
        <v>0</v>
      </c>
      <c r="AR252" s="197" t="s">
        <v>87</v>
      </c>
      <c r="AT252" s="198" t="s">
        <v>77</v>
      </c>
      <c r="AU252" s="198" t="s">
        <v>83</v>
      </c>
      <c r="AY252" s="197" t="s">
        <v>210</v>
      </c>
      <c r="BK252" s="199">
        <f>SUM(BK253:BK256)</f>
        <v>271.57</v>
      </c>
    </row>
    <row r="253" spans="2:65" s="1" customFormat="1" ht="16.5" customHeight="1">
      <c r="B253" s="42"/>
      <c r="C253" s="202" t="s">
        <v>633</v>
      </c>
      <c r="D253" s="202" t="s">
        <v>212</v>
      </c>
      <c r="E253" s="203" t="s">
        <v>4614</v>
      </c>
      <c r="F253" s="204" t="s">
        <v>4615</v>
      </c>
      <c r="G253" s="205" t="s">
        <v>295</v>
      </c>
      <c r="H253" s="206">
        <v>13</v>
      </c>
      <c r="I253" s="207">
        <v>5.39</v>
      </c>
      <c r="J253" s="208">
        <f>ROUND(I253*H253,2)</f>
        <v>70.069999999999993</v>
      </c>
      <c r="K253" s="204" t="s">
        <v>24</v>
      </c>
      <c r="L253" s="62"/>
      <c r="M253" s="209" t="s">
        <v>24</v>
      </c>
      <c r="N253" s="210" t="s">
        <v>49</v>
      </c>
      <c r="O253" s="43"/>
      <c r="P253" s="211">
        <f>O253*H253</f>
        <v>0</v>
      </c>
      <c r="Q253" s="211">
        <v>0</v>
      </c>
      <c r="R253" s="211">
        <f>Q253*H253</f>
        <v>0</v>
      </c>
      <c r="S253" s="211">
        <v>0</v>
      </c>
      <c r="T253" s="212">
        <f>S253*H253</f>
        <v>0</v>
      </c>
      <c r="AR253" s="25" t="s">
        <v>142</v>
      </c>
      <c r="AT253" s="25" t="s">
        <v>212</v>
      </c>
      <c r="AU253" s="25" t="s">
        <v>87</v>
      </c>
      <c r="AY253" s="25" t="s">
        <v>210</v>
      </c>
      <c r="BE253" s="213">
        <f>IF(N253="základní",J253,0)</f>
        <v>70.069999999999993</v>
      </c>
      <c r="BF253" s="213">
        <f>IF(N253="snížená",J253,0)</f>
        <v>0</v>
      </c>
      <c r="BG253" s="213">
        <f>IF(N253="zákl. přenesená",J253,0)</f>
        <v>0</v>
      </c>
      <c r="BH253" s="213">
        <f>IF(N253="sníž. přenesená",J253,0)</f>
        <v>0</v>
      </c>
      <c r="BI253" s="213">
        <f>IF(N253="nulová",J253,0)</f>
        <v>0</v>
      </c>
      <c r="BJ253" s="25" t="s">
        <v>83</v>
      </c>
      <c r="BK253" s="213">
        <f>ROUND(I253*H253,2)</f>
        <v>70.069999999999993</v>
      </c>
      <c r="BL253" s="25" t="s">
        <v>142</v>
      </c>
      <c r="BM253" s="25" t="s">
        <v>4616</v>
      </c>
    </row>
    <row r="254" spans="2:65" s="1" customFormat="1" ht="40.5">
      <c r="B254" s="42"/>
      <c r="C254" s="64"/>
      <c r="D254" s="214" t="s">
        <v>362</v>
      </c>
      <c r="E254" s="64"/>
      <c r="F254" s="215" t="s">
        <v>4617</v>
      </c>
      <c r="G254" s="64"/>
      <c r="H254" s="64"/>
      <c r="I254" s="173"/>
      <c r="J254" s="64"/>
      <c r="K254" s="64"/>
      <c r="L254" s="62"/>
      <c r="M254" s="216"/>
      <c r="N254" s="43"/>
      <c r="O254" s="43"/>
      <c r="P254" s="43"/>
      <c r="Q254" s="43"/>
      <c r="R254" s="43"/>
      <c r="S254" s="43"/>
      <c r="T254" s="79"/>
      <c r="AT254" s="25" t="s">
        <v>362</v>
      </c>
      <c r="AU254" s="25" t="s">
        <v>87</v>
      </c>
    </row>
    <row r="255" spans="2:65" s="1" customFormat="1" ht="16.5" customHeight="1">
      <c r="B255" s="42"/>
      <c r="C255" s="202" t="s">
        <v>638</v>
      </c>
      <c r="D255" s="202" t="s">
        <v>212</v>
      </c>
      <c r="E255" s="203" t="s">
        <v>4618</v>
      </c>
      <c r="F255" s="204" t="s">
        <v>4619</v>
      </c>
      <c r="G255" s="205" t="s">
        <v>295</v>
      </c>
      <c r="H255" s="206">
        <v>13</v>
      </c>
      <c r="I255" s="207">
        <v>15.5</v>
      </c>
      <c r="J255" s="208">
        <f>ROUND(I255*H255,2)</f>
        <v>201.5</v>
      </c>
      <c r="K255" s="204" t="s">
        <v>24</v>
      </c>
      <c r="L255" s="62"/>
      <c r="M255" s="209" t="s">
        <v>24</v>
      </c>
      <c r="N255" s="210" t="s">
        <v>49</v>
      </c>
      <c r="O255" s="43"/>
      <c r="P255" s="211">
        <f>O255*H255</f>
        <v>0</v>
      </c>
      <c r="Q255" s="211">
        <v>0</v>
      </c>
      <c r="R255" s="211">
        <f>Q255*H255</f>
        <v>0</v>
      </c>
      <c r="S255" s="211">
        <v>0</v>
      </c>
      <c r="T255" s="212">
        <f>S255*H255</f>
        <v>0</v>
      </c>
      <c r="AR255" s="25" t="s">
        <v>142</v>
      </c>
      <c r="AT255" s="25" t="s">
        <v>212</v>
      </c>
      <c r="AU255" s="25" t="s">
        <v>87</v>
      </c>
      <c r="AY255" s="25" t="s">
        <v>210</v>
      </c>
      <c r="BE255" s="213">
        <f>IF(N255="základní",J255,0)</f>
        <v>201.5</v>
      </c>
      <c r="BF255" s="213">
        <f>IF(N255="snížená",J255,0)</f>
        <v>0</v>
      </c>
      <c r="BG255" s="213">
        <f>IF(N255="zákl. přenesená",J255,0)</f>
        <v>0</v>
      </c>
      <c r="BH255" s="213">
        <f>IF(N255="sníž. přenesená",J255,0)</f>
        <v>0</v>
      </c>
      <c r="BI255" s="213">
        <f>IF(N255="nulová",J255,0)</f>
        <v>0</v>
      </c>
      <c r="BJ255" s="25" t="s">
        <v>83</v>
      </c>
      <c r="BK255" s="213">
        <f>ROUND(I255*H255,2)</f>
        <v>201.5</v>
      </c>
      <c r="BL255" s="25" t="s">
        <v>142</v>
      </c>
      <c r="BM255" s="25" t="s">
        <v>4620</v>
      </c>
    </row>
    <row r="256" spans="2:65" s="1" customFormat="1" ht="40.5">
      <c r="B256" s="42"/>
      <c r="C256" s="64"/>
      <c r="D256" s="214" t="s">
        <v>362</v>
      </c>
      <c r="E256" s="64"/>
      <c r="F256" s="215" t="s">
        <v>4621</v>
      </c>
      <c r="G256" s="64"/>
      <c r="H256" s="64"/>
      <c r="I256" s="173"/>
      <c r="J256" s="64"/>
      <c r="K256" s="64"/>
      <c r="L256" s="62"/>
      <c r="M256" s="216"/>
      <c r="N256" s="43"/>
      <c r="O256" s="43"/>
      <c r="P256" s="43"/>
      <c r="Q256" s="43"/>
      <c r="R256" s="43"/>
      <c r="S256" s="43"/>
      <c r="T256" s="79"/>
      <c r="AT256" s="25" t="s">
        <v>362</v>
      </c>
      <c r="AU256" s="25" t="s">
        <v>87</v>
      </c>
    </row>
    <row r="257" spans="2:65" s="11" customFormat="1" ht="29.85" customHeight="1">
      <c r="B257" s="186"/>
      <c r="C257" s="187"/>
      <c r="D257" s="188" t="s">
        <v>77</v>
      </c>
      <c r="E257" s="200" t="s">
        <v>4622</v>
      </c>
      <c r="F257" s="200" t="s">
        <v>4623</v>
      </c>
      <c r="G257" s="187"/>
      <c r="H257" s="187"/>
      <c r="I257" s="190">
        <v>283.60000000000002</v>
      </c>
      <c r="J257" s="201">
        <f>BK257</f>
        <v>0</v>
      </c>
      <c r="K257" s="187"/>
      <c r="L257" s="192"/>
      <c r="M257" s="193"/>
      <c r="N257" s="194"/>
      <c r="O257" s="194"/>
      <c r="P257" s="195">
        <f>SUM(P258:P259)</f>
        <v>0</v>
      </c>
      <c r="Q257" s="194"/>
      <c r="R257" s="195">
        <f>SUM(R258:R259)</f>
        <v>0</v>
      </c>
      <c r="S257" s="194"/>
      <c r="T257" s="196">
        <f>SUM(T258:T259)</f>
        <v>0</v>
      </c>
      <c r="AR257" s="197" t="s">
        <v>87</v>
      </c>
      <c r="AT257" s="198" t="s">
        <v>77</v>
      </c>
      <c r="AU257" s="198" t="s">
        <v>83</v>
      </c>
      <c r="AY257" s="197" t="s">
        <v>210</v>
      </c>
      <c r="BK257" s="199">
        <f>SUM(BK258:BK259)</f>
        <v>0</v>
      </c>
    </row>
    <row r="258" spans="2:65" s="1" customFormat="1" ht="16.5" customHeight="1">
      <c r="B258" s="42"/>
      <c r="C258" s="202" t="s">
        <v>643</v>
      </c>
      <c r="D258" s="202" t="s">
        <v>212</v>
      </c>
      <c r="E258" s="203" t="s">
        <v>4624</v>
      </c>
      <c r="F258" s="204" t="s">
        <v>4625</v>
      </c>
      <c r="G258" s="205" t="s">
        <v>4626</v>
      </c>
      <c r="H258" s="206">
        <v>60</v>
      </c>
      <c r="I258" s="207"/>
      <c r="J258" s="208">
        <f>ROUND(I258*H258,2)</f>
        <v>0</v>
      </c>
      <c r="K258" s="204" t="s">
        <v>24</v>
      </c>
      <c r="L258" s="62"/>
      <c r="M258" s="209" t="s">
        <v>24</v>
      </c>
      <c r="N258" s="210" t="s">
        <v>49</v>
      </c>
      <c r="O258" s="43"/>
      <c r="P258" s="211">
        <f>O258*H258</f>
        <v>0</v>
      </c>
      <c r="Q258" s="211">
        <v>0</v>
      </c>
      <c r="R258" s="211">
        <f>Q258*H258</f>
        <v>0</v>
      </c>
      <c r="S258" s="211">
        <v>0</v>
      </c>
      <c r="T258" s="212">
        <f>S258*H258</f>
        <v>0</v>
      </c>
      <c r="AR258" s="25" t="s">
        <v>142</v>
      </c>
      <c r="AT258" s="25" t="s">
        <v>212</v>
      </c>
      <c r="AU258" s="25" t="s">
        <v>87</v>
      </c>
      <c r="AY258" s="25" t="s">
        <v>210</v>
      </c>
      <c r="BE258" s="213">
        <f>IF(N258="základní",J258,0)</f>
        <v>0</v>
      </c>
      <c r="BF258" s="213">
        <f>IF(N258="snížená",J258,0)</f>
        <v>0</v>
      </c>
      <c r="BG258" s="213">
        <f>IF(N258="zákl. přenesená",J258,0)</f>
        <v>0</v>
      </c>
      <c r="BH258" s="213">
        <f>IF(N258="sníž. přenesená",J258,0)</f>
        <v>0</v>
      </c>
      <c r="BI258" s="213">
        <f>IF(N258="nulová",J258,0)</f>
        <v>0</v>
      </c>
      <c r="BJ258" s="25" t="s">
        <v>83</v>
      </c>
      <c r="BK258" s="213">
        <f>ROUND(I258*H258,2)</f>
        <v>0</v>
      </c>
      <c r="BL258" s="25" t="s">
        <v>142</v>
      </c>
      <c r="BM258" s="25" t="s">
        <v>4627</v>
      </c>
    </row>
    <row r="259" spans="2:65" s="1" customFormat="1" ht="40.5">
      <c r="B259" s="42"/>
      <c r="C259" s="64"/>
      <c r="D259" s="214" t="s">
        <v>362</v>
      </c>
      <c r="E259" s="64"/>
      <c r="F259" s="215" t="s">
        <v>4628</v>
      </c>
      <c r="G259" s="64"/>
      <c r="H259" s="64"/>
      <c r="I259" s="173"/>
      <c r="J259" s="64"/>
      <c r="K259" s="64"/>
      <c r="L259" s="62"/>
      <c r="M259" s="216"/>
      <c r="N259" s="43"/>
      <c r="O259" s="43"/>
      <c r="P259" s="43"/>
      <c r="Q259" s="43"/>
      <c r="R259" s="43"/>
      <c r="S259" s="43"/>
      <c r="T259" s="79"/>
      <c r="AT259" s="25" t="s">
        <v>362</v>
      </c>
      <c r="AU259" s="25" t="s">
        <v>87</v>
      </c>
    </row>
    <row r="260" spans="2:65" s="11" customFormat="1" ht="37.35" customHeight="1">
      <c r="B260" s="186"/>
      <c r="C260" s="187"/>
      <c r="D260" s="188" t="s">
        <v>77</v>
      </c>
      <c r="E260" s="189" t="s">
        <v>4629</v>
      </c>
      <c r="F260" s="189" t="s">
        <v>148</v>
      </c>
      <c r="G260" s="187"/>
      <c r="H260" s="187"/>
      <c r="I260" s="190"/>
      <c r="J260" s="191">
        <f>BK260</f>
        <v>8025</v>
      </c>
      <c r="K260" s="187"/>
      <c r="L260" s="192"/>
      <c r="M260" s="193"/>
      <c r="N260" s="194"/>
      <c r="O260" s="194"/>
      <c r="P260" s="195">
        <f>P261+P264</f>
        <v>0</v>
      </c>
      <c r="Q260" s="194"/>
      <c r="R260" s="195">
        <f>R261+R264</f>
        <v>0</v>
      </c>
      <c r="S260" s="194"/>
      <c r="T260" s="196">
        <f>T261+T264</f>
        <v>0</v>
      </c>
      <c r="AR260" s="197" t="s">
        <v>93</v>
      </c>
      <c r="AT260" s="198" t="s">
        <v>77</v>
      </c>
      <c r="AU260" s="198" t="s">
        <v>78</v>
      </c>
      <c r="AY260" s="197" t="s">
        <v>210</v>
      </c>
      <c r="BK260" s="199">
        <f>BK261+BK264</f>
        <v>8025</v>
      </c>
    </row>
    <row r="261" spans="2:65" s="11" customFormat="1" ht="19.899999999999999" customHeight="1">
      <c r="B261" s="186"/>
      <c r="C261" s="187"/>
      <c r="D261" s="188" t="s">
        <v>77</v>
      </c>
      <c r="E261" s="200" t="s">
        <v>4630</v>
      </c>
      <c r="F261" s="200" t="s">
        <v>4631</v>
      </c>
      <c r="G261" s="187"/>
      <c r="H261" s="187"/>
      <c r="I261" s="190"/>
      <c r="J261" s="201">
        <f>BK261</f>
        <v>2675</v>
      </c>
      <c r="K261" s="187"/>
      <c r="L261" s="192"/>
      <c r="M261" s="193"/>
      <c r="N261" s="194"/>
      <c r="O261" s="194"/>
      <c r="P261" s="195">
        <f>SUM(P262:P263)</f>
        <v>0</v>
      </c>
      <c r="Q261" s="194"/>
      <c r="R261" s="195">
        <f>SUM(R262:R263)</f>
        <v>0</v>
      </c>
      <c r="S261" s="194"/>
      <c r="T261" s="196">
        <f>SUM(T262:T263)</f>
        <v>0</v>
      </c>
      <c r="AR261" s="197" t="s">
        <v>93</v>
      </c>
      <c r="AT261" s="198" t="s">
        <v>77</v>
      </c>
      <c r="AU261" s="198" t="s">
        <v>83</v>
      </c>
      <c r="AY261" s="197" t="s">
        <v>210</v>
      </c>
      <c r="BK261" s="199">
        <f>SUM(BK262:BK263)</f>
        <v>2675</v>
      </c>
    </row>
    <row r="262" spans="2:65" s="1" customFormat="1" ht="16.5" customHeight="1">
      <c r="B262" s="42"/>
      <c r="C262" s="202" t="s">
        <v>651</v>
      </c>
      <c r="D262" s="202" t="s">
        <v>212</v>
      </c>
      <c r="E262" s="203" t="s">
        <v>4632</v>
      </c>
      <c r="F262" s="204" t="s">
        <v>4633</v>
      </c>
      <c r="G262" s="205" t="s">
        <v>2743</v>
      </c>
      <c r="H262" s="206">
        <v>1</v>
      </c>
      <c r="I262" s="207">
        <v>2675</v>
      </c>
      <c r="J262" s="208">
        <f>ROUND(I262*H262,2)</f>
        <v>2675</v>
      </c>
      <c r="K262" s="204" t="s">
        <v>24</v>
      </c>
      <c r="L262" s="62"/>
      <c r="M262" s="209" t="s">
        <v>24</v>
      </c>
      <c r="N262" s="210" t="s">
        <v>49</v>
      </c>
      <c r="O262" s="43"/>
      <c r="P262" s="211">
        <f>O262*H262</f>
        <v>0</v>
      </c>
      <c r="Q262" s="211">
        <v>0</v>
      </c>
      <c r="R262" s="211">
        <f>Q262*H262</f>
        <v>0</v>
      </c>
      <c r="S262" s="211">
        <v>0</v>
      </c>
      <c r="T262" s="212">
        <f>S262*H262</f>
        <v>0</v>
      </c>
      <c r="AR262" s="25" t="s">
        <v>4634</v>
      </c>
      <c r="AT262" s="25" t="s">
        <v>212</v>
      </c>
      <c r="AU262" s="25" t="s">
        <v>87</v>
      </c>
      <c r="AY262" s="25" t="s">
        <v>210</v>
      </c>
      <c r="BE262" s="213">
        <f>IF(N262="základní",J262,0)</f>
        <v>2675</v>
      </c>
      <c r="BF262" s="213">
        <f>IF(N262="snížená",J262,0)</f>
        <v>0</v>
      </c>
      <c r="BG262" s="213">
        <f>IF(N262="zákl. přenesená",J262,0)</f>
        <v>0</v>
      </c>
      <c r="BH262" s="213">
        <f>IF(N262="sníž. přenesená",J262,0)</f>
        <v>0</v>
      </c>
      <c r="BI262" s="213">
        <f>IF(N262="nulová",J262,0)</f>
        <v>0</v>
      </c>
      <c r="BJ262" s="25" t="s">
        <v>83</v>
      </c>
      <c r="BK262" s="213">
        <f>ROUND(I262*H262,2)</f>
        <v>2675</v>
      </c>
      <c r="BL262" s="25" t="s">
        <v>4634</v>
      </c>
      <c r="BM262" s="25" t="s">
        <v>4635</v>
      </c>
    </row>
    <row r="263" spans="2:65" s="1" customFormat="1" ht="40.5">
      <c r="B263" s="42"/>
      <c r="C263" s="64"/>
      <c r="D263" s="214" t="s">
        <v>362</v>
      </c>
      <c r="E263" s="64"/>
      <c r="F263" s="215" t="s">
        <v>4636</v>
      </c>
      <c r="G263" s="64"/>
      <c r="H263" s="64"/>
      <c r="I263" s="173"/>
      <c r="J263" s="64"/>
      <c r="K263" s="64"/>
      <c r="L263" s="62"/>
      <c r="M263" s="216"/>
      <c r="N263" s="43"/>
      <c r="O263" s="43"/>
      <c r="P263" s="43"/>
      <c r="Q263" s="43"/>
      <c r="R263" s="43"/>
      <c r="S263" s="43"/>
      <c r="T263" s="79"/>
      <c r="AT263" s="25" t="s">
        <v>362</v>
      </c>
      <c r="AU263" s="25" t="s">
        <v>87</v>
      </c>
    </row>
    <row r="264" spans="2:65" s="11" customFormat="1" ht="29.85" customHeight="1">
      <c r="B264" s="186"/>
      <c r="C264" s="187"/>
      <c r="D264" s="188" t="s">
        <v>77</v>
      </c>
      <c r="E264" s="200" t="s">
        <v>4637</v>
      </c>
      <c r="F264" s="200" t="s">
        <v>4638</v>
      </c>
      <c r="G264" s="187"/>
      <c r="H264" s="187"/>
      <c r="I264" s="190"/>
      <c r="J264" s="201">
        <f>BK264</f>
        <v>5350</v>
      </c>
      <c r="K264" s="187"/>
      <c r="L264" s="192"/>
      <c r="M264" s="193"/>
      <c r="N264" s="194"/>
      <c r="O264" s="194"/>
      <c r="P264" s="195">
        <f>SUM(P265:P266)</f>
        <v>0</v>
      </c>
      <c r="Q264" s="194"/>
      <c r="R264" s="195">
        <f>SUM(R265:R266)</f>
        <v>0</v>
      </c>
      <c r="S264" s="194"/>
      <c r="T264" s="196">
        <f>SUM(T265:T266)</f>
        <v>0</v>
      </c>
      <c r="AR264" s="197" t="s">
        <v>93</v>
      </c>
      <c r="AT264" s="198" t="s">
        <v>77</v>
      </c>
      <c r="AU264" s="198" t="s">
        <v>83</v>
      </c>
      <c r="AY264" s="197" t="s">
        <v>210</v>
      </c>
      <c r="BK264" s="199">
        <f>SUM(BK265:BK266)</f>
        <v>5350</v>
      </c>
    </row>
    <row r="265" spans="2:65" s="1" customFormat="1" ht="16.5" customHeight="1">
      <c r="B265" s="42"/>
      <c r="C265" s="202" t="s">
        <v>655</v>
      </c>
      <c r="D265" s="202" t="s">
        <v>212</v>
      </c>
      <c r="E265" s="203" t="s">
        <v>4639</v>
      </c>
      <c r="F265" s="204" t="s">
        <v>4640</v>
      </c>
      <c r="G265" s="205" t="s">
        <v>2743</v>
      </c>
      <c r="H265" s="206">
        <v>1</v>
      </c>
      <c r="I265" s="207">
        <v>5350</v>
      </c>
      <c r="J265" s="208">
        <f>ROUND(I265*H265,2)</f>
        <v>5350</v>
      </c>
      <c r="K265" s="204" t="s">
        <v>24</v>
      </c>
      <c r="L265" s="62"/>
      <c r="M265" s="209" t="s">
        <v>24</v>
      </c>
      <c r="N265" s="210" t="s">
        <v>49</v>
      </c>
      <c r="O265" s="43"/>
      <c r="P265" s="211">
        <f>O265*H265</f>
        <v>0</v>
      </c>
      <c r="Q265" s="211">
        <v>0</v>
      </c>
      <c r="R265" s="211">
        <f>Q265*H265</f>
        <v>0</v>
      </c>
      <c r="S265" s="211">
        <v>0</v>
      </c>
      <c r="T265" s="212">
        <f>S265*H265</f>
        <v>0</v>
      </c>
      <c r="AR265" s="25" t="s">
        <v>4634</v>
      </c>
      <c r="AT265" s="25" t="s">
        <v>212</v>
      </c>
      <c r="AU265" s="25" t="s">
        <v>87</v>
      </c>
      <c r="AY265" s="25" t="s">
        <v>210</v>
      </c>
      <c r="BE265" s="213">
        <f>IF(N265="základní",J265,0)</f>
        <v>5350</v>
      </c>
      <c r="BF265" s="213">
        <f>IF(N265="snížená",J265,0)</f>
        <v>0</v>
      </c>
      <c r="BG265" s="213">
        <f>IF(N265="zákl. přenesená",J265,0)</f>
        <v>0</v>
      </c>
      <c r="BH265" s="213">
        <f>IF(N265="sníž. přenesená",J265,0)</f>
        <v>0</v>
      </c>
      <c r="BI265" s="213">
        <f>IF(N265="nulová",J265,0)</f>
        <v>0</v>
      </c>
      <c r="BJ265" s="25" t="s">
        <v>83</v>
      </c>
      <c r="BK265" s="213">
        <f>ROUND(I265*H265,2)</f>
        <v>5350</v>
      </c>
      <c r="BL265" s="25" t="s">
        <v>4634</v>
      </c>
      <c r="BM265" s="25" t="s">
        <v>4641</v>
      </c>
    </row>
    <row r="266" spans="2:65" s="1" customFormat="1" ht="27">
      <c r="B266" s="42"/>
      <c r="C266" s="64"/>
      <c r="D266" s="214" t="s">
        <v>362</v>
      </c>
      <c r="E266" s="64"/>
      <c r="F266" s="215" t="s">
        <v>4642</v>
      </c>
      <c r="G266" s="64"/>
      <c r="H266" s="64"/>
      <c r="I266" s="173"/>
      <c r="J266" s="64"/>
      <c r="K266" s="64"/>
      <c r="L266" s="62"/>
      <c r="M266" s="283"/>
      <c r="N266" s="278"/>
      <c r="O266" s="278"/>
      <c r="P266" s="278"/>
      <c r="Q266" s="278"/>
      <c r="R266" s="278"/>
      <c r="S266" s="278"/>
      <c r="T266" s="284"/>
      <c r="AT266" s="25" t="s">
        <v>362</v>
      </c>
      <c r="AU266" s="25" t="s">
        <v>87</v>
      </c>
    </row>
    <row r="267" spans="2:65" s="1" customFormat="1" ht="6.95" customHeight="1">
      <c r="B267" s="57"/>
      <c r="C267" s="58"/>
      <c r="D267" s="58"/>
      <c r="E267" s="58"/>
      <c r="F267" s="58"/>
      <c r="G267" s="58"/>
      <c r="H267" s="58"/>
      <c r="I267" s="149"/>
      <c r="J267" s="58"/>
      <c r="K267" s="58"/>
      <c r="L267" s="62"/>
    </row>
  </sheetData>
  <sheetProtection algorithmName="SHA-512" hashValue="GE0e4ywAPq+RYPlA+YhD3tulVridOTxxwjMXg1Ga3nfYhsVobyX/A36fchP2h5z05iTnxUH5YxGU5KSZXTWLkg==" saltValue="IH9ye9fmnIqiOPABwZ2P1FnYE0lySn2etlSd1fHyWtLnFT21oBdaj8ZaaTNCGjP/n4A+GO8tQ86D4ZcpSihUtg==" spinCount="100000" sheet="1" objects="1" scenarios="1" formatColumns="0" formatRows="0" autoFilter="0"/>
  <autoFilter ref="C93:K266" xr:uid="{00000000-0009-0000-0000-000014000000}"/>
  <mergeCells count="13">
    <mergeCell ref="E86:H86"/>
    <mergeCell ref="G1:H1"/>
    <mergeCell ref="L2:V2"/>
    <mergeCell ref="E49:H49"/>
    <mergeCell ref="E51:H51"/>
    <mergeCell ref="J55:J56"/>
    <mergeCell ref="E82:H82"/>
    <mergeCell ref="E84:H84"/>
    <mergeCell ref="E7:H7"/>
    <mergeCell ref="E9:H9"/>
    <mergeCell ref="E11:H11"/>
    <mergeCell ref="E26:H26"/>
    <mergeCell ref="E47:H47"/>
  </mergeCells>
  <hyperlinks>
    <hyperlink ref="F1:G1" location="C2" display="1) Krycí list soupisu" xr:uid="{00000000-0004-0000-1400-000000000000}"/>
    <hyperlink ref="G1:H1" location="C58" display="2) Rekapitulace" xr:uid="{00000000-0004-0000-1400-000001000000}"/>
    <hyperlink ref="J1" location="C93" display="3) Soupis prací" xr:uid="{00000000-0004-0000-1400-000002000000}"/>
    <hyperlink ref="L1:V1" location="'Rekapitulace stavby'!C2" display="Rekapitulace stavby" xr:uid="{00000000-0004-0000-14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R195"/>
  <sheetViews>
    <sheetView showGridLines="0" workbookViewId="0">
      <pane ySplit="1" topLeftCell="A195" activePane="bottomLeft" state="frozen"/>
      <selection pane="bottomLeft" activeCell="I194" sqref="I19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141</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4643</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ROUND(J93,2)</f>
        <v>224693.66</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ROUND(SUM(BE93:BE194), 2)</f>
        <v>224693.66</v>
      </c>
      <c r="G32" s="43"/>
      <c r="H32" s="43"/>
      <c r="I32" s="141">
        <v>0.21</v>
      </c>
      <c r="J32" s="140">
        <f>ROUND(ROUND((SUM(BE93:BE194)), 2)*I32, 2)</f>
        <v>47185.67</v>
      </c>
      <c r="K32" s="46"/>
    </row>
    <row r="33" spans="2:11" s="1" customFormat="1" ht="14.45" customHeight="1">
      <c r="B33" s="42"/>
      <c r="C33" s="43"/>
      <c r="D33" s="43"/>
      <c r="E33" s="50" t="s">
        <v>50</v>
      </c>
      <c r="F33" s="140">
        <f>ROUND(SUM(BF93:BF194), 2)</f>
        <v>0</v>
      </c>
      <c r="G33" s="43"/>
      <c r="H33" s="43"/>
      <c r="I33" s="141">
        <v>0.15</v>
      </c>
      <c r="J33" s="140">
        <f>ROUND(ROUND((SUM(BF93:BF194)), 2)*I33, 2)</f>
        <v>0</v>
      </c>
      <c r="K33" s="46"/>
    </row>
    <row r="34" spans="2:11" s="1" customFormat="1" ht="14.45" hidden="1" customHeight="1">
      <c r="B34" s="42"/>
      <c r="C34" s="43"/>
      <c r="D34" s="43"/>
      <c r="E34" s="50" t="s">
        <v>51</v>
      </c>
      <c r="F34" s="140">
        <f>ROUND(SUM(BG93:BG194), 2)</f>
        <v>0</v>
      </c>
      <c r="G34" s="43"/>
      <c r="H34" s="43"/>
      <c r="I34" s="141">
        <v>0.21</v>
      </c>
      <c r="J34" s="140">
        <v>0</v>
      </c>
      <c r="K34" s="46"/>
    </row>
    <row r="35" spans="2:11" s="1" customFormat="1" ht="14.45" hidden="1" customHeight="1">
      <c r="B35" s="42"/>
      <c r="C35" s="43"/>
      <c r="D35" s="43"/>
      <c r="E35" s="50" t="s">
        <v>52</v>
      </c>
      <c r="F35" s="140">
        <f>ROUND(SUM(BH93:BH194), 2)</f>
        <v>0</v>
      </c>
      <c r="G35" s="43"/>
      <c r="H35" s="43"/>
      <c r="I35" s="141">
        <v>0.15</v>
      </c>
      <c r="J35" s="140">
        <v>0</v>
      </c>
      <c r="K35" s="46"/>
    </row>
    <row r="36" spans="2:11" s="1" customFormat="1" ht="14.45" hidden="1" customHeight="1">
      <c r="B36" s="42"/>
      <c r="C36" s="43"/>
      <c r="D36" s="43"/>
      <c r="E36" s="50" t="s">
        <v>53</v>
      </c>
      <c r="F36" s="140">
        <f>ROUND(SUM(BI93:BI194),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271879.33</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15 - ÚT-nebyt</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J93</f>
        <v>224693.66000000003</v>
      </c>
      <c r="K60" s="46"/>
      <c r="AU60" s="25" t="s">
        <v>166</v>
      </c>
    </row>
    <row r="61" spans="2:47" s="8" customFormat="1" ht="24.95" customHeight="1">
      <c r="B61" s="159"/>
      <c r="C61" s="160"/>
      <c r="D61" s="161" t="s">
        <v>176</v>
      </c>
      <c r="E61" s="162"/>
      <c r="F61" s="162"/>
      <c r="G61" s="162"/>
      <c r="H61" s="162"/>
      <c r="I61" s="163"/>
      <c r="J61" s="164">
        <f>J94</f>
        <v>222018.66000000003</v>
      </c>
      <c r="K61" s="165"/>
    </row>
    <row r="62" spans="2:47" s="9" customFormat="1" ht="19.899999999999999" customHeight="1">
      <c r="B62" s="166"/>
      <c r="C62" s="167"/>
      <c r="D62" s="168" t="s">
        <v>180</v>
      </c>
      <c r="E62" s="169"/>
      <c r="F62" s="169"/>
      <c r="G62" s="169"/>
      <c r="H62" s="169"/>
      <c r="I62" s="170"/>
      <c r="J62" s="171">
        <f>J95</f>
        <v>103202.53000000001</v>
      </c>
      <c r="K62" s="172"/>
    </row>
    <row r="63" spans="2:47" s="9" customFormat="1" ht="19.899999999999999" customHeight="1">
      <c r="B63" s="166"/>
      <c r="C63" s="167"/>
      <c r="D63" s="168" t="s">
        <v>4310</v>
      </c>
      <c r="E63" s="169"/>
      <c r="F63" s="169"/>
      <c r="G63" s="169"/>
      <c r="H63" s="169"/>
      <c r="I63" s="170"/>
      <c r="J63" s="171">
        <f>J114</f>
        <v>2963.83</v>
      </c>
      <c r="K63" s="172"/>
    </row>
    <row r="64" spans="2:47" s="9" customFormat="1" ht="19.899999999999999" customHeight="1">
      <c r="B64" s="166"/>
      <c r="C64" s="167"/>
      <c r="D64" s="168" t="s">
        <v>4311</v>
      </c>
      <c r="E64" s="169"/>
      <c r="F64" s="169"/>
      <c r="G64" s="169"/>
      <c r="H64" s="169"/>
      <c r="I64" s="170"/>
      <c r="J64" s="171">
        <f>J123</f>
        <v>48141.63</v>
      </c>
      <c r="K64" s="172"/>
    </row>
    <row r="65" spans="2:12" s="9" customFormat="1" ht="19.899999999999999" customHeight="1">
      <c r="B65" s="166"/>
      <c r="C65" s="167"/>
      <c r="D65" s="168" t="s">
        <v>2751</v>
      </c>
      <c r="E65" s="169"/>
      <c r="F65" s="169"/>
      <c r="G65" s="169"/>
      <c r="H65" s="169"/>
      <c r="I65" s="170"/>
      <c r="J65" s="171">
        <f>J138</f>
        <v>18120.170000000002</v>
      </c>
      <c r="K65" s="172"/>
    </row>
    <row r="66" spans="2:12" s="9" customFormat="1" ht="19.899999999999999" customHeight="1">
      <c r="B66" s="166"/>
      <c r="C66" s="167"/>
      <c r="D66" s="168" t="s">
        <v>2752</v>
      </c>
      <c r="E66" s="169"/>
      <c r="F66" s="169"/>
      <c r="G66" s="169"/>
      <c r="H66" s="169"/>
      <c r="I66" s="170"/>
      <c r="J66" s="171">
        <f>J161</f>
        <v>40099.96</v>
      </c>
      <c r="K66" s="172"/>
    </row>
    <row r="67" spans="2:12" s="9" customFormat="1" ht="19.899999999999999" customHeight="1">
      <c r="B67" s="166"/>
      <c r="C67" s="167"/>
      <c r="D67" s="168" t="s">
        <v>192</v>
      </c>
      <c r="E67" s="169"/>
      <c r="F67" s="169"/>
      <c r="G67" s="169"/>
      <c r="H67" s="169"/>
      <c r="I67" s="170"/>
      <c r="J67" s="171">
        <f>J180</f>
        <v>982.54</v>
      </c>
      <c r="K67" s="172"/>
    </row>
    <row r="68" spans="2:12" s="9" customFormat="1" ht="19.899999999999999" customHeight="1">
      <c r="B68" s="166"/>
      <c r="C68" s="167"/>
      <c r="D68" s="168" t="s">
        <v>4312</v>
      </c>
      <c r="E68" s="169"/>
      <c r="F68" s="169"/>
      <c r="G68" s="169"/>
      <c r="H68" s="169"/>
      <c r="I68" s="170"/>
      <c r="J68" s="171">
        <f>J185</f>
        <v>8508</v>
      </c>
      <c r="K68" s="172"/>
    </row>
    <row r="69" spans="2:12" s="8" customFormat="1" ht="24.95" customHeight="1">
      <c r="B69" s="159"/>
      <c r="C69" s="160"/>
      <c r="D69" s="161" t="s">
        <v>4313</v>
      </c>
      <c r="E69" s="162"/>
      <c r="F69" s="162"/>
      <c r="G69" s="162"/>
      <c r="H69" s="162"/>
      <c r="I69" s="163"/>
      <c r="J69" s="164">
        <f>J188</f>
        <v>2675</v>
      </c>
      <c r="K69" s="165"/>
    </row>
    <row r="70" spans="2:12" s="9" customFormat="1" ht="19.899999999999999" customHeight="1">
      <c r="B70" s="166"/>
      <c r="C70" s="167"/>
      <c r="D70" s="168" t="s">
        <v>4314</v>
      </c>
      <c r="E70" s="169"/>
      <c r="F70" s="169"/>
      <c r="G70" s="169"/>
      <c r="H70" s="169"/>
      <c r="I70" s="170"/>
      <c r="J70" s="171">
        <f>J189</f>
        <v>1605</v>
      </c>
      <c r="K70" s="172"/>
    </row>
    <row r="71" spans="2:12" s="9" customFormat="1" ht="19.899999999999999" customHeight="1">
      <c r="B71" s="166"/>
      <c r="C71" s="167"/>
      <c r="D71" s="168" t="s">
        <v>4315</v>
      </c>
      <c r="E71" s="169"/>
      <c r="F71" s="169"/>
      <c r="G71" s="169"/>
      <c r="H71" s="169"/>
      <c r="I71" s="170"/>
      <c r="J71" s="171">
        <f>J192</f>
        <v>1070</v>
      </c>
      <c r="K71" s="172"/>
    </row>
    <row r="72" spans="2:12" s="1" customFormat="1" ht="21.75" customHeight="1">
      <c r="B72" s="42"/>
      <c r="C72" s="43"/>
      <c r="D72" s="43"/>
      <c r="E72" s="43"/>
      <c r="F72" s="43"/>
      <c r="G72" s="43"/>
      <c r="H72" s="43"/>
      <c r="I72" s="128"/>
      <c r="J72" s="43"/>
      <c r="K72" s="46"/>
    </row>
    <row r="73" spans="2:12" s="1" customFormat="1" ht="6.95" customHeight="1">
      <c r="B73" s="57"/>
      <c r="C73" s="58"/>
      <c r="D73" s="58"/>
      <c r="E73" s="58"/>
      <c r="F73" s="58"/>
      <c r="G73" s="58"/>
      <c r="H73" s="58"/>
      <c r="I73" s="149"/>
      <c r="J73" s="58"/>
      <c r="K73" s="59"/>
    </row>
    <row r="77" spans="2:12" s="1" customFormat="1" ht="6.95" customHeight="1">
      <c r="B77" s="60"/>
      <c r="C77" s="61"/>
      <c r="D77" s="61"/>
      <c r="E77" s="61"/>
      <c r="F77" s="61"/>
      <c r="G77" s="61"/>
      <c r="H77" s="61"/>
      <c r="I77" s="152"/>
      <c r="J77" s="61"/>
      <c r="K77" s="61"/>
      <c r="L77" s="62"/>
    </row>
    <row r="78" spans="2:12" s="1" customFormat="1" ht="36.950000000000003" customHeight="1">
      <c r="B78" s="42"/>
      <c r="C78" s="63" t="s">
        <v>194</v>
      </c>
      <c r="D78" s="64"/>
      <c r="E78" s="64"/>
      <c r="F78" s="64"/>
      <c r="G78" s="64"/>
      <c r="H78" s="64"/>
      <c r="I78" s="173"/>
      <c r="J78" s="64"/>
      <c r="K78" s="64"/>
      <c r="L78" s="62"/>
    </row>
    <row r="79" spans="2:12" s="1" customFormat="1" ht="6.95" customHeight="1">
      <c r="B79" s="42"/>
      <c r="C79" s="64"/>
      <c r="D79" s="64"/>
      <c r="E79" s="64"/>
      <c r="F79" s="64"/>
      <c r="G79" s="64"/>
      <c r="H79" s="64"/>
      <c r="I79" s="173"/>
      <c r="J79" s="64"/>
      <c r="K79" s="64"/>
      <c r="L79" s="62"/>
    </row>
    <row r="80" spans="2:12" s="1" customFormat="1" ht="14.45" customHeight="1">
      <c r="B80" s="42"/>
      <c r="C80" s="66" t="s">
        <v>18</v>
      </c>
      <c r="D80" s="64"/>
      <c r="E80" s="64"/>
      <c r="F80" s="64"/>
      <c r="G80" s="64"/>
      <c r="H80" s="64"/>
      <c r="I80" s="173"/>
      <c r="J80" s="64"/>
      <c r="K80" s="64"/>
      <c r="L80" s="62"/>
    </row>
    <row r="81" spans="2:65" s="1" customFormat="1" ht="16.5" customHeight="1">
      <c r="B81" s="42"/>
      <c r="C81" s="64"/>
      <c r="D81" s="64"/>
      <c r="E81" s="406" t="str">
        <f>E7</f>
        <v>Rekonstrukce bytového domu (použita tatabáze URS 2017)</v>
      </c>
      <c r="F81" s="407"/>
      <c r="G81" s="407"/>
      <c r="H81" s="407"/>
      <c r="I81" s="173"/>
      <c r="J81" s="64"/>
      <c r="K81" s="64"/>
      <c r="L81" s="62"/>
    </row>
    <row r="82" spans="2:65" ht="15">
      <c r="B82" s="29"/>
      <c r="C82" s="66" t="s">
        <v>156</v>
      </c>
      <c r="D82" s="281"/>
      <c r="E82" s="281"/>
      <c r="F82" s="281"/>
      <c r="G82" s="281"/>
      <c r="H82" s="281"/>
      <c r="J82" s="281"/>
      <c r="K82" s="281"/>
      <c r="L82" s="282"/>
    </row>
    <row r="83" spans="2:65" s="1" customFormat="1" ht="16.5" customHeight="1">
      <c r="B83" s="42"/>
      <c r="C83" s="64"/>
      <c r="D83" s="64"/>
      <c r="E83" s="406" t="s">
        <v>3110</v>
      </c>
      <c r="F83" s="408"/>
      <c r="G83" s="408"/>
      <c r="H83" s="408"/>
      <c r="I83" s="173"/>
      <c r="J83" s="64"/>
      <c r="K83" s="64"/>
      <c r="L83" s="62"/>
    </row>
    <row r="84" spans="2:65" s="1" customFormat="1" ht="14.45" customHeight="1">
      <c r="B84" s="42"/>
      <c r="C84" s="66" t="s">
        <v>3111</v>
      </c>
      <c r="D84" s="64"/>
      <c r="E84" s="64"/>
      <c r="F84" s="64"/>
      <c r="G84" s="64"/>
      <c r="H84" s="64"/>
      <c r="I84" s="173"/>
      <c r="J84" s="64"/>
      <c r="K84" s="64"/>
      <c r="L84" s="62"/>
    </row>
    <row r="85" spans="2:65" s="1" customFormat="1" ht="17.25" customHeight="1">
      <c r="B85" s="42"/>
      <c r="C85" s="64"/>
      <c r="D85" s="64"/>
      <c r="E85" s="381" t="str">
        <f>E11</f>
        <v>15 - ÚT-nebyt</v>
      </c>
      <c r="F85" s="408"/>
      <c r="G85" s="408"/>
      <c r="H85" s="408"/>
      <c r="I85" s="173"/>
      <c r="J85" s="64"/>
      <c r="K85" s="64"/>
      <c r="L85" s="62"/>
    </row>
    <row r="86" spans="2:65" s="1" customFormat="1" ht="6.95" customHeight="1">
      <c r="B86" s="42"/>
      <c r="C86" s="64"/>
      <c r="D86" s="64"/>
      <c r="E86" s="64"/>
      <c r="F86" s="64"/>
      <c r="G86" s="64"/>
      <c r="H86" s="64"/>
      <c r="I86" s="173"/>
      <c r="J86" s="64"/>
      <c r="K86" s="64"/>
      <c r="L86" s="62"/>
    </row>
    <row r="87" spans="2:65" s="1" customFormat="1" ht="18" customHeight="1">
      <c r="B87" s="42"/>
      <c r="C87" s="66" t="s">
        <v>25</v>
      </c>
      <c r="D87" s="64"/>
      <c r="E87" s="64"/>
      <c r="F87" s="174" t="str">
        <f>F14</f>
        <v>Na Františku 253/9,Lysá nad Labem.p.p.č.297/1</v>
      </c>
      <c r="G87" s="64"/>
      <c r="H87" s="64"/>
      <c r="I87" s="175" t="s">
        <v>27</v>
      </c>
      <c r="J87" s="74" t="str">
        <f>IF(J14="","",J14)</f>
        <v>15. 12. 2016</v>
      </c>
      <c r="K87" s="64"/>
      <c r="L87" s="62"/>
    </row>
    <row r="88" spans="2:65" s="1" customFormat="1" ht="6.95" customHeight="1">
      <c r="B88" s="42"/>
      <c r="C88" s="64"/>
      <c r="D88" s="64"/>
      <c r="E88" s="64"/>
      <c r="F88" s="64"/>
      <c r="G88" s="64"/>
      <c r="H88" s="64"/>
      <c r="I88" s="173"/>
      <c r="J88" s="64"/>
      <c r="K88" s="64"/>
      <c r="L88" s="62"/>
    </row>
    <row r="89" spans="2:65" s="1" customFormat="1" ht="15">
      <c r="B89" s="42"/>
      <c r="C89" s="66" t="s">
        <v>29</v>
      </c>
      <c r="D89" s="64"/>
      <c r="E89" s="64"/>
      <c r="F89" s="174" t="str">
        <f>E17</f>
        <v>Město Lysá n.L.,Husovo nám.23,</v>
      </c>
      <c r="G89" s="64"/>
      <c r="H89" s="64"/>
      <c r="I89" s="175" t="s">
        <v>37</v>
      </c>
      <c r="J89" s="174" t="str">
        <f>E23</f>
        <v>AGORA s,arch astaveb atelier s .r.o. Liberec</v>
      </c>
      <c r="K89" s="64"/>
      <c r="L89" s="62"/>
    </row>
    <row r="90" spans="2:65" s="1" customFormat="1" ht="14.45" customHeight="1">
      <c r="B90" s="42"/>
      <c r="C90" s="66" t="s">
        <v>35</v>
      </c>
      <c r="D90" s="64"/>
      <c r="E90" s="64"/>
      <c r="F90" s="174" t="str">
        <f>IF(E20="","",E20)</f>
        <v/>
      </c>
      <c r="G90" s="64"/>
      <c r="H90" s="64"/>
      <c r="I90" s="173"/>
      <c r="J90" s="64"/>
      <c r="K90" s="64"/>
      <c r="L90" s="62"/>
    </row>
    <row r="91" spans="2:65" s="1" customFormat="1" ht="10.35" customHeight="1">
      <c r="B91" s="42"/>
      <c r="C91" s="64"/>
      <c r="D91" s="64"/>
      <c r="E91" s="64"/>
      <c r="F91" s="64"/>
      <c r="G91" s="64"/>
      <c r="H91" s="64"/>
      <c r="I91" s="173"/>
      <c r="J91" s="64"/>
      <c r="K91" s="64"/>
      <c r="L91" s="62"/>
    </row>
    <row r="92" spans="2:65" s="10" customFormat="1" ht="29.25" customHeight="1">
      <c r="B92" s="176"/>
      <c r="C92" s="177" t="s">
        <v>195</v>
      </c>
      <c r="D92" s="178" t="s">
        <v>63</v>
      </c>
      <c r="E92" s="178" t="s">
        <v>59</v>
      </c>
      <c r="F92" s="178" t="s">
        <v>196</v>
      </c>
      <c r="G92" s="178" t="s">
        <v>197</v>
      </c>
      <c r="H92" s="178" t="s">
        <v>198</v>
      </c>
      <c r="I92" s="179" t="s">
        <v>199</v>
      </c>
      <c r="J92" s="178" t="s">
        <v>164</v>
      </c>
      <c r="K92" s="180" t="s">
        <v>200</v>
      </c>
      <c r="L92" s="181"/>
      <c r="M92" s="82" t="s">
        <v>201</v>
      </c>
      <c r="N92" s="83" t="s">
        <v>48</v>
      </c>
      <c r="O92" s="83" t="s">
        <v>202</v>
      </c>
      <c r="P92" s="83" t="s">
        <v>203</v>
      </c>
      <c r="Q92" s="83" t="s">
        <v>204</v>
      </c>
      <c r="R92" s="83" t="s">
        <v>205</v>
      </c>
      <c r="S92" s="83" t="s">
        <v>206</v>
      </c>
      <c r="T92" s="84" t="s">
        <v>207</v>
      </c>
    </row>
    <row r="93" spans="2:65" s="1" customFormat="1" ht="29.25" customHeight="1">
      <c r="B93" s="42"/>
      <c r="C93" s="88" t="s">
        <v>165</v>
      </c>
      <c r="D93" s="64"/>
      <c r="E93" s="64"/>
      <c r="F93" s="64"/>
      <c r="G93" s="64"/>
      <c r="H93" s="64"/>
      <c r="I93" s="173"/>
      <c r="J93" s="182">
        <f>BK93</f>
        <v>224693.66000000003</v>
      </c>
      <c r="K93" s="64"/>
      <c r="L93" s="62"/>
      <c r="M93" s="85"/>
      <c r="N93" s="86"/>
      <c r="O93" s="86"/>
      <c r="P93" s="183">
        <f>P94+P188</f>
        <v>0</v>
      </c>
      <c r="Q93" s="86"/>
      <c r="R93" s="183">
        <f>R94+R188</f>
        <v>0</v>
      </c>
      <c r="S93" s="86"/>
      <c r="T93" s="184">
        <f>T94+T188</f>
        <v>0</v>
      </c>
      <c r="AT93" s="25" t="s">
        <v>77</v>
      </c>
      <c r="AU93" s="25" t="s">
        <v>166</v>
      </c>
      <c r="BK93" s="185">
        <f>BK94+BK188</f>
        <v>224693.66000000003</v>
      </c>
    </row>
    <row r="94" spans="2:65" s="11" customFormat="1" ht="37.35" customHeight="1">
      <c r="B94" s="186"/>
      <c r="C94" s="187"/>
      <c r="D94" s="188" t="s">
        <v>77</v>
      </c>
      <c r="E94" s="189" t="s">
        <v>933</v>
      </c>
      <c r="F94" s="189" t="s">
        <v>934</v>
      </c>
      <c r="G94" s="187"/>
      <c r="H94" s="187"/>
      <c r="I94" s="190"/>
      <c r="J94" s="191">
        <f>BK94</f>
        <v>222018.66000000003</v>
      </c>
      <c r="K94" s="187"/>
      <c r="L94" s="192"/>
      <c r="M94" s="193"/>
      <c r="N94" s="194"/>
      <c r="O94" s="194"/>
      <c r="P94" s="195">
        <f>P95+P114+P123+P138+P161+P180+P185</f>
        <v>0</v>
      </c>
      <c r="Q94" s="194"/>
      <c r="R94" s="195">
        <f>R95+R114+R123+R138+R161+R180+R185</f>
        <v>0</v>
      </c>
      <c r="S94" s="194"/>
      <c r="T94" s="196">
        <f>T95+T114+T123+T138+T161+T180+T185</f>
        <v>0</v>
      </c>
      <c r="AR94" s="197" t="s">
        <v>87</v>
      </c>
      <c r="AT94" s="198" t="s">
        <v>77</v>
      </c>
      <c r="AU94" s="198" t="s">
        <v>78</v>
      </c>
      <c r="AY94" s="197" t="s">
        <v>210</v>
      </c>
      <c r="BK94" s="199">
        <f>BK95+BK114+BK123+BK138+BK161+BK180+BK185</f>
        <v>222018.66000000003</v>
      </c>
    </row>
    <row r="95" spans="2:65" s="11" customFormat="1" ht="19.899999999999999" customHeight="1">
      <c r="B95" s="186"/>
      <c r="C95" s="187"/>
      <c r="D95" s="188" t="s">
        <v>77</v>
      </c>
      <c r="E95" s="200" t="s">
        <v>1089</v>
      </c>
      <c r="F95" s="200" t="s">
        <v>1090</v>
      </c>
      <c r="G95" s="187"/>
      <c r="H95" s="187"/>
      <c r="I95" s="190"/>
      <c r="J95" s="201">
        <f>BK95</f>
        <v>103202.53000000001</v>
      </c>
      <c r="K95" s="187"/>
      <c r="L95" s="192"/>
      <c r="M95" s="193"/>
      <c r="N95" s="194"/>
      <c r="O95" s="194"/>
      <c r="P95" s="195">
        <f>SUM(P96:P113)</f>
        <v>0</v>
      </c>
      <c r="Q95" s="194"/>
      <c r="R95" s="195">
        <f>SUM(R96:R113)</f>
        <v>0</v>
      </c>
      <c r="S95" s="194"/>
      <c r="T95" s="196">
        <f>SUM(T96:T113)</f>
        <v>0</v>
      </c>
      <c r="AR95" s="197" t="s">
        <v>87</v>
      </c>
      <c r="AT95" s="198" t="s">
        <v>77</v>
      </c>
      <c r="AU95" s="198" t="s">
        <v>83</v>
      </c>
      <c r="AY95" s="197" t="s">
        <v>210</v>
      </c>
      <c r="BK95" s="199">
        <f>SUM(BK96:BK113)</f>
        <v>103202.53000000001</v>
      </c>
    </row>
    <row r="96" spans="2:65" s="1" customFormat="1" ht="25.5" customHeight="1">
      <c r="B96" s="42"/>
      <c r="C96" s="202" t="s">
        <v>83</v>
      </c>
      <c r="D96" s="202" t="s">
        <v>212</v>
      </c>
      <c r="E96" s="203" t="s">
        <v>4644</v>
      </c>
      <c r="F96" s="204" t="s">
        <v>4645</v>
      </c>
      <c r="G96" s="205" t="s">
        <v>2743</v>
      </c>
      <c r="H96" s="206">
        <v>1</v>
      </c>
      <c r="I96" s="207">
        <v>91913</v>
      </c>
      <c r="J96" s="208">
        <f>ROUND(I96*H96,2)</f>
        <v>91913</v>
      </c>
      <c r="K96" s="204" t="s">
        <v>24</v>
      </c>
      <c r="L96" s="62"/>
      <c r="M96" s="209" t="s">
        <v>24</v>
      </c>
      <c r="N96" s="210" t="s">
        <v>49</v>
      </c>
      <c r="O96" s="43"/>
      <c r="P96" s="211">
        <f>O96*H96</f>
        <v>0</v>
      </c>
      <c r="Q96" s="211">
        <v>0</v>
      </c>
      <c r="R96" s="211">
        <f>Q96*H96</f>
        <v>0</v>
      </c>
      <c r="S96" s="211">
        <v>0</v>
      </c>
      <c r="T96" s="212">
        <f>S96*H96</f>
        <v>0</v>
      </c>
      <c r="AR96" s="25" t="s">
        <v>142</v>
      </c>
      <c r="AT96" s="25" t="s">
        <v>212</v>
      </c>
      <c r="AU96" s="25" t="s">
        <v>87</v>
      </c>
      <c r="AY96" s="25" t="s">
        <v>210</v>
      </c>
      <c r="BE96" s="213">
        <f>IF(N96="základní",J96,0)</f>
        <v>91913</v>
      </c>
      <c r="BF96" s="213">
        <f>IF(N96="snížená",J96,0)</f>
        <v>0</v>
      </c>
      <c r="BG96" s="213">
        <f>IF(N96="zákl. přenesená",J96,0)</f>
        <v>0</v>
      </c>
      <c r="BH96" s="213">
        <f>IF(N96="sníž. přenesená",J96,0)</f>
        <v>0</v>
      </c>
      <c r="BI96" s="213">
        <f>IF(N96="nulová",J96,0)</f>
        <v>0</v>
      </c>
      <c r="BJ96" s="25" t="s">
        <v>83</v>
      </c>
      <c r="BK96" s="213">
        <f>ROUND(I96*H96,2)</f>
        <v>91913</v>
      </c>
      <c r="BL96" s="25" t="s">
        <v>142</v>
      </c>
      <c r="BM96" s="25" t="s">
        <v>4646</v>
      </c>
    </row>
    <row r="97" spans="2:65" s="1" customFormat="1" ht="27">
      <c r="B97" s="42"/>
      <c r="C97" s="64"/>
      <c r="D97" s="214" t="s">
        <v>362</v>
      </c>
      <c r="E97" s="64"/>
      <c r="F97" s="215" t="s">
        <v>4647</v>
      </c>
      <c r="G97" s="64"/>
      <c r="H97" s="64"/>
      <c r="I97" s="173"/>
      <c r="J97" s="64"/>
      <c r="K97" s="64"/>
      <c r="L97" s="62"/>
      <c r="M97" s="216"/>
      <c r="N97" s="43"/>
      <c r="O97" s="43"/>
      <c r="P97" s="43"/>
      <c r="Q97" s="43"/>
      <c r="R97" s="43"/>
      <c r="S97" s="43"/>
      <c r="T97" s="79"/>
      <c r="AT97" s="25" t="s">
        <v>362</v>
      </c>
      <c r="AU97" s="25" t="s">
        <v>87</v>
      </c>
    </row>
    <row r="98" spans="2:65" s="1" customFormat="1" ht="16.5" customHeight="1">
      <c r="B98" s="42"/>
      <c r="C98" s="202" t="s">
        <v>90</v>
      </c>
      <c r="D98" s="202" t="s">
        <v>212</v>
      </c>
      <c r="E98" s="203" t="s">
        <v>4356</v>
      </c>
      <c r="F98" s="204" t="s">
        <v>4357</v>
      </c>
      <c r="G98" s="205" t="s">
        <v>2743</v>
      </c>
      <c r="H98" s="206">
        <v>1</v>
      </c>
      <c r="I98" s="207">
        <v>508.3</v>
      </c>
      <c r="J98" s="208">
        <f>ROUND(I98*H98,2)</f>
        <v>508.3</v>
      </c>
      <c r="K98" s="204" t="s">
        <v>24</v>
      </c>
      <c r="L98" s="62"/>
      <c r="M98" s="209" t="s">
        <v>24</v>
      </c>
      <c r="N98" s="210" t="s">
        <v>49</v>
      </c>
      <c r="O98" s="43"/>
      <c r="P98" s="211">
        <f>O98*H98</f>
        <v>0</v>
      </c>
      <c r="Q98" s="211">
        <v>0</v>
      </c>
      <c r="R98" s="211">
        <f>Q98*H98</f>
        <v>0</v>
      </c>
      <c r="S98" s="211">
        <v>0</v>
      </c>
      <c r="T98" s="212">
        <f>S98*H98</f>
        <v>0</v>
      </c>
      <c r="AR98" s="25" t="s">
        <v>142</v>
      </c>
      <c r="AT98" s="25" t="s">
        <v>212</v>
      </c>
      <c r="AU98" s="25" t="s">
        <v>87</v>
      </c>
      <c r="AY98" s="25" t="s">
        <v>210</v>
      </c>
      <c r="BE98" s="213">
        <f>IF(N98="základní",J98,0)</f>
        <v>508.3</v>
      </c>
      <c r="BF98" s="213">
        <f>IF(N98="snížená",J98,0)</f>
        <v>0</v>
      </c>
      <c r="BG98" s="213">
        <f>IF(N98="zákl. přenesená",J98,0)</f>
        <v>0</v>
      </c>
      <c r="BH98" s="213">
        <f>IF(N98="sníž. přenesená",J98,0)</f>
        <v>0</v>
      </c>
      <c r="BI98" s="213">
        <f>IF(N98="nulová",J98,0)</f>
        <v>0</v>
      </c>
      <c r="BJ98" s="25" t="s">
        <v>83</v>
      </c>
      <c r="BK98" s="213">
        <f>ROUND(I98*H98,2)</f>
        <v>508.3</v>
      </c>
      <c r="BL98" s="25" t="s">
        <v>142</v>
      </c>
      <c r="BM98" s="25" t="s">
        <v>4648</v>
      </c>
    </row>
    <row r="99" spans="2:65" s="1" customFormat="1" ht="27">
      <c r="B99" s="42"/>
      <c r="C99" s="64"/>
      <c r="D99" s="214" t="s">
        <v>362</v>
      </c>
      <c r="E99" s="64"/>
      <c r="F99" s="215" t="s">
        <v>4359</v>
      </c>
      <c r="G99" s="64"/>
      <c r="H99" s="64"/>
      <c r="I99" s="173"/>
      <c r="J99" s="64"/>
      <c r="K99" s="64"/>
      <c r="L99" s="62"/>
      <c r="M99" s="216"/>
      <c r="N99" s="43"/>
      <c r="O99" s="43"/>
      <c r="P99" s="43"/>
      <c r="Q99" s="43"/>
      <c r="R99" s="43"/>
      <c r="S99" s="43"/>
      <c r="T99" s="79"/>
      <c r="AT99" s="25" t="s">
        <v>362</v>
      </c>
      <c r="AU99" s="25" t="s">
        <v>87</v>
      </c>
    </row>
    <row r="100" spans="2:65" s="1" customFormat="1" ht="16.5" customHeight="1">
      <c r="B100" s="42"/>
      <c r="C100" s="202" t="s">
        <v>87</v>
      </c>
      <c r="D100" s="202" t="s">
        <v>212</v>
      </c>
      <c r="E100" s="203" t="s">
        <v>4649</v>
      </c>
      <c r="F100" s="204" t="s">
        <v>4650</v>
      </c>
      <c r="G100" s="205" t="s">
        <v>2743</v>
      </c>
      <c r="H100" s="206">
        <v>1</v>
      </c>
      <c r="I100" s="207">
        <v>1337.5</v>
      </c>
      <c r="J100" s="208">
        <f>ROUND(I100*H100,2)</f>
        <v>1337.5</v>
      </c>
      <c r="K100" s="204" t="s">
        <v>24</v>
      </c>
      <c r="L100" s="62"/>
      <c r="M100" s="209" t="s">
        <v>24</v>
      </c>
      <c r="N100" s="210" t="s">
        <v>49</v>
      </c>
      <c r="O100" s="43"/>
      <c r="P100" s="211">
        <f>O100*H100</f>
        <v>0</v>
      </c>
      <c r="Q100" s="211">
        <v>0</v>
      </c>
      <c r="R100" s="211">
        <f>Q100*H100</f>
        <v>0</v>
      </c>
      <c r="S100" s="211">
        <v>0</v>
      </c>
      <c r="T100" s="212">
        <f>S100*H100</f>
        <v>0</v>
      </c>
      <c r="AR100" s="25" t="s">
        <v>142</v>
      </c>
      <c r="AT100" s="25" t="s">
        <v>212</v>
      </c>
      <c r="AU100" s="25" t="s">
        <v>87</v>
      </c>
      <c r="AY100" s="25" t="s">
        <v>210</v>
      </c>
      <c r="BE100" s="213">
        <f>IF(N100="základní",J100,0)</f>
        <v>1337.5</v>
      </c>
      <c r="BF100" s="213">
        <f>IF(N100="snížená",J100,0)</f>
        <v>0</v>
      </c>
      <c r="BG100" s="213">
        <f>IF(N100="zákl. přenesená",J100,0)</f>
        <v>0</v>
      </c>
      <c r="BH100" s="213">
        <f>IF(N100="sníž. přenesená",J100,0)</f>
        <v>0</v>
      </c>
      <c r="BI100" s="213">
        <f>IF(N100="nulová",J100,0)</f>
        <v>0</v>
      </c>
      <c r="BJ100" s="25" t="s">
        <v>83</v>
      </c>
      <c r="BK100" s="213">
        <f>ROUND(I100*H100,2)</f>
        <v>1337.5</v>
      </c>
      <c r="BL100" s="25" t="s">
        <v>142</v>
      </c>
      <c r="BM100" s="25" t="s">
        <v>4651</v>
      </c>
    </row>
    <row r="101" spans="2:65" s="1" customFormat="1" ht="27">
      <c r="B101" s="42"/>
      <c r="C101" s="64"/>
      <c r="D101" s="214" t="s">
        <v>362</v>
      </c>
      <c r="E101" s="64"/>
      <c r="F101" s="215" t="s">
        <v>4652</v>
      </c>
      <c r="G101" s="64"/>
      <c r="H101" s="64"/>
      <c r="I101" s="173"/>
      <c r="J101" s="64"/>
      <c r="K101" s="64"/>
      <c r="L101" s="62"/>
      <c r="M101" s="216"/>
      <c r="N101" s="43"/>
      <c r="O101" s="43"/>
      <c r="P101" s="43"/>
      <c r="Q101" s="43"/>
      <c r="R101" s="43"/>
      <c r="S101" s="43"/>
      <c r="T101" s="79"/>
      <c r="AT101" s="25" t="s">
        <v>362</v>
      </c>
      <c r="AU101" s="25" t="s">
        <v>87</v>
      </c>
    </row>
    <row r="102" spans="2:65" s="1" customFormat="1" ht="16.5" customHeight="1">
      <c r="B102" s="42"/>
      <c r="C102" s="202" t="s">
        <v>93</v>
      </c>
      <c r="D102" s="202" t="s">
        <v>212</v>
      </c>
      <c r="E102" s="203" t="s">
        <v>4364</v>
      </c>
      <c r="F102" s="204" t="s">
        <v>4365</v>
      </c>
      <c r="G102" s="205" t="s">
        <v>295</v>
      </c>
      <c r="H102" s="206">
        <v>2</v>
      </c>
      <c r="I102" s="207">
        <v>76.3</v>
      </c>
      <c r="J102" s="208">
        <f>ROUND(I102*H102,2)</f>
        <v>152.6</v>
      </c>
      <c r="K102" s="204" t="s">
        <v>24</v>
      </c>
      <c r="L102" s="62"/>
      <c r="M102" s="209" t="s">
        <v>24</v>
      </c>
      <c r="N102" s="210" t="s">
        <v>49</v>
      </c>
      <c r="O102" s="43"/>
      <c r="P102" s="211">
        <f>O102*H102</f>
        <v>0</v>
      </c>
      <c r="Q102" s="211">
        <v>0</v>
      </c>
      <c r="R102" s="211">
        <f>Q102*H102</f>
        <v>0</v>
      </c>
      <c r="S102" s="211">
        <v>0</v>
      </c>
      <c r="T102" s="212">
        <f>S102*H102</f>
        <v>0</v>
      </c>
      <c r="AR102" s="25" t="s">
        <v>142</v>
      </c>
      <c r="AT102" s="25" t="s">
        <v>212</v>
      </c>
      <c r="AU102" s="25" t="s">
        <v>87</v>
      </c>
      <c r="AY102" s="25" t="s">
        <v>210</v>
      </c>
      <c r="BE102" s="213">
        <f>IF(N102="základní",J102,0)</f>
        <v>152.6</v>
      </c>
      <c r="BF102" s="213">
        <f>IF(N102="snížená",J102,0)</f>
        <v>0</v>
      </c>
      <c r="BG102" s="213">
        <f>IF(N102="zákl. přenesená",J102,0)</f>
        <v>0</v>
      </c>
      <c r="BH102" s="213">
        <f>IF(N102="sníž. přenesená",J102,0)</f>
        <v>0</v>
      </c>
      <c r="BI102" s="213">
        <f>IF(N102="nulová",J102,0)</f>
        <v>0</v>
      </c>
      <c r="BJ102" s="25" t="s">
        <v>83</v>
      </c>
      <c r="BK102" s="213">
        <f>ROUND(I102*H102,2)</f>
        <v>152.6</v>
      </c>
      <c r="BL102" s="25" t="s">
        <v>142</v>
      </c>
      <c r="BM102" s="25" t="s">
        <v>4653</v>
      </c>
    </row>
    <row r="103" spans="2:65" s="1" customFormat="1" ht="27">
      <c r="B103" s="42"/>
      <c r="C103" s="64"/>
      <c r="D103" s="214" t="s">
        <v>362</v>
      </c>
      <c r="E103" s="64"/>
      <c r="F103" s="215" t="s">
        <v>4367</v>
      </c>
      <c r="G103" s="64"/>
      <c r="H103" s="64"/>
      <c r="I103" s="173"/>
      <c r="J103" s="64"/>
      <c r="K103" s="64"/>
      <c r="L103" s="62"/>
      <c r="M103" s="216"/>
      <c r="N103" s="43"/>
      <c r="O103" s="43"/>
      <c r="P103" s="43"/>
      <c r="Q103" s="43"/>
      <c r="R103" s="43"/>
      <c r="S103" s="43"/>
      <c r="T103" s="79"/>
      <c r="AT103" s="25" t="s">
        <v>362</v>
      </c>
      <c r="AU103" s="25" t="s">
        <v>87</v>
      </c>
    </row>
    <row r="104" spans="2:65" s="1" customFormat="1" ht="25.5" customHeight="1">
      <c r="B104" s="42"/>
      <c r="C104" s="202" t="s">
        <v>96</v>
      </c>
      <c r="D104" s="202" t="s">
        <v>212</v>
      </c>
      <c r="E104" s="203" t="s">
        <v>4654</v>
      </c>
      <c r="F104" s="204" t="s">
        <v>4655</v>
      </c>
      <c r="G104" s="205" t="s">
        <v>2743</v>
      </c>
      <c r="H104" s="206">
        <v>1</v>
      </c>
      <c r="I104" s="207">
        <v>1444.5</v>
      </c>
      <c r="J104" s="208">
        <f>ROUND(I104*H104,2)</f>
        <v>1444.5</v>
      </c>
      <c r="K104" s="204" t="s">
        <v>24</v>
      </c>
      <c r="L104" s="62"/>
      <c r="M104" s="209" t="s">
        <v>24</v>
      </c>
      <c r="N104" s="210" t="s">
        <v>49</v>
      </c>
      <c r="O104" s="43"/>
      <c r="P104" s="211">
        <f>O104*H104</f>
        <v>0</v>
      </c>
      <c r="Q104" s="211">
        <v>0</v>
      </c>
      <c r="R104" s="211">
        <f>Q104*H104</f>
        <v>0</v>
      </c>
      <c r="S104" s="211">
        <v>0</v>
      </c>
      <c r="T104" s="212">
        <f>S104*H104</f>
        <v>0</v>
      </c>
      <c r="AR104" s="25" t="s">
        <v>142</v>
      </c>
      <c r="AT104" s="25" t="s">
        <v>212</v>
      </c>
      <c r="AU104" s="25" t="s">
        <v>87</v>
      </c>
      <c r="AY104" s="25" t="s">
        <v>210</v>
      </c>
      <c r="BE104" s="213">
        <f>IF(N104="základní",J104,0)</f>
        <v>1444.5</v>
      </c>
      <c r="BF104" s="213">
        <f>IF(N104="snížená",J104,0)</f>
        <v>0</v>
      </c>
      <c r="BG104" s="213">
        <f>IF(N104="zákl. přenesená",J104,0)</f>
        <v>0</v>
      </c>
      <c r="BH104" s="213">
        <f>IF(N104="sníž. přenesená",J104,0)</f>
        <v>0</v>
      </c>
      <c r="BI104" s="213">
        <f>IF(N104="nulová",J104,0)</f>
        <v>0</v>
      </c>
      <c r="BJ104" s="25" t="s">
        <v>83</v>
      </c>
      <c r="BK104" s="213">
        <f>ROUND(I104*H104,2)</f>
        <v>1444.5</v>
      </c>
      <c r="BL104" s="25" t="s">
        <v>142</v>
      </c>
      <c r="BM104" s="25" t="s">
        <v>4656</v>
      </c>
    </row>
    <row r="105" spans="2:65" s="1" customFormat="1" ht="27">
      <c r="B105" s="42"/>
      <c r="C105" s="64"/>
      <c r="D105" s="214" t="s">
        <v>362</v>
      </c>
      <c r="E105" s="64"/>
      <c r="F105" s="215" t="s">
        <v>4657</v>
      </c>
      <c r="G105" s="64"/>
      <c r="H105" s="64"/>
      <c r="I105" s="173"/>
      <c r="J105" s="64"/>
      <c r="K105" s="64"/>
      <c r="L105" s="62"/>
      <c r="M105" s="216"/>
      <c r="N105" s="43"/>
      <c r="O105" s="43"/>
      <c r="P105" s="43"/>
      <c r="Q105" s="43"/>
      <c r="R105" s="43"/>
      <c r="S105" s="43"/>
      <c r="T105" s="79"/>
      <c r="AT105" s="25" t="s">
        <v>362</v>
      </c>
      <c r="AU105" s="25" t="s">
        <v>87</v>
      </c>
    </row>
    <row r="106" spans="2:65" s="1" customFormat="1" ht="25.5" customHeight="1">
      <c r="B106" s="42"/>
      <c r="C106" s="202" t="s">
        <v>99</v>
      </c>
      <c r="D106" s="202" t="s">
        <v>212</v>
      </c>
      <c r="E106" s="203" t="s">
        <v>4658</v>
      </c>
      <c r="F106" s="204" t="s">
        <v>4659</v>
      </c>
      <c r="G106" s="205" t="s">
        <v>2743</v>
      </c>
      <c r="H106" s="206">
        <v>1</v>
      </c>
      <c r="I106" s="207">
        <v>5205.6000000000004</v>
      </c>
      <c r="J106" s="208">
        <f>ROUND(I106*H106,2)</f>
        <v>5205.6000000000004</v>
      </c>
      <c r="K106" s="204" t="s">
        <v>24</v>
      </c>
      <c r="L106" s="62"/>
      <c r="M106" s="209" t="s">
        <v>24</v>
      </c>
      <c r="N106" s="210" t="s">
        <v>49</v>
      </c>
      <c r="O106" s="43"/>
      <c r="P106" s="211">
        <f>O106*H106</f>
        <v>0</v>
      </c>
      <c r="Q106" s="211">
        <v>0</v>
      </c>
      <c r="R106" s="211">
        <f>Q106*H106</f>
        <v>0</v>
      </c>
      <c r="S106" s="211">
        <v>0</v>
      </c>
      <c r="T106" s="212">
        <f>S106*H106</f>
        <v>0</v>
      </c>
      <c r="AR106" s="25" t="s">
        <v>142</v>
      </c>
      <c r="AT106" s="25" t="s">
        <v>212</v>
      </c>
      <c r="AU106" s="25" t="s">
        <v>87</v>
      </c>
      <c r="AY106" s="25" t="s">
        <v>210</v>
      </c>
      <c r="BE106" s="213">
        <f>IF(N106="základní",J106,0)</f>
        <v>5205.6000000000004</v>
      </c>
      <c r="BF106" s="213">
        <f>IF(N106="snížená",J106,0)</f>
        <v>0</v>
      </c>
      <c r="BG106" s="213">
        <f>IF(N106="zákl. přenesená",J106,0)</f>
        <v>0</v>
      </c>
      <c r="BH106" s="213">
        <f>IF(N106="sníž. přenesená",J106,0)</f>
        <v>0</v>
      </c>
      <c r="BI106" s="213">
        <f>IF(N106="nulová",J106,0)</f>
        <v>0</v>
      </c>
      <c r="BJ106" s="25" t="s">
        <v>83</v>
      </c>
      <c r="BK106" s="213">
        <f>ROUND(I106*H106,2)</f>
        <v>5205.6000000000004</v>
      </c>
      <c r="BL106" s="25" t="s">
        <v>142</v>
      </c>
      <c r="BM106" s="25" t="s">
        <v>4660</v>
      </c>
    </row>
    <row r="107" spans="2:65" s="1" customFormat="1" ht="27">
      <c r="B107" s="42"/>
      <c r="C107" s="64"/>
      <c r="D107" s="214" t="s">
        <v>362</v>
      </c>
      <c r="E107" s="64"/>
      <c r="F107" s="215" t="s">
        <v>4661</v>
      </c>
      <c r="G107" s="64"/>
      <c r="H107" s="64"/>
      <c r="I107" s="173"/>
      <c r="J107" s="64"/>
      <c r="K107" s="64"/>
      <c r="L107" s="62"/>
      <c r="M107" s="216"/>
      <c r="N107" s="43"/>
      <c r="O107" s="43"/>
      <c r="P107" s="43"/>
      <c r="Q107" s="43"/>
      <c r="R107" s="43"/>
      <c r="S107" s="43"/>
      <c r="T107" s="79"/>
      <c r="AT107" s="25" t="s">
        <v>362</v>
      </c>
      <c r="AU107" s="25" t="s">
        <v>87</v>
      </c>
    </row>
    <row r="108" spans="2:65" s="1" customFormat="1" ht="16.5" customHeight="1">
      <c r="B108" s="42"/>
      <c r="C108" s="202" t="s">
        <v>102</v>
      </c>
      <c r="D108" s="202" t="s">
        <v>212</v>
      </c>
      <c r="E108" s="203" t="s">
        <v>4662</v>
      </c>
      <c r="F108" s="204" t="s">
        <v>4663</v>
      </c>
      <c r="G108" s="205" t="s">
        <v>295</v>
      </c>
      <c r="H108" s="206">
        <v>7</v>
      </c>
      <c r="I108" s="207">
        <v>235.4</v>
      </c>
      <c r="J108" s="208">
        <f>ROUND(I108*H108,2)</f>
        <v>1647.8</v>
      </c>
      <c r="K108" s="204" t="s">
        <v>24</v>
      </c>
      <c r="L108" s="62"/>
      <c r="M108" s="209" t="s">
        <v>24</v>
      </c>
      <c r="N108" s="210" t="s">
        <v>49</v>
      </c>
      <c r="O108" s="43"/>
      <c r="P108" s="211">
        <f>O108*H108</f>
        <v>0</v>
      </c>
      <c r="Q108" s="211">
        <v>0</v>
      </c>
      <c r="R108" s="211">
        <f>Q108*H108</f>
        <v>0</v>
      </c>
      <c r="S108" s="211">
        <v>0</v>
      </c>
      <c r="T108" s="212">
        <f>S108*H108</f>
        <v>0</v>
      </c>
      <c r="AR108" s="25" t="s">
        <v>142</v>
      </c>
      <c r="AT108" s="25" t="s">
        <v>212</v>
      </c>
      <c r="AU108" s="25" t="s">
        <v>87</v>
      </c>
      <c r="AY108" s="25" t="s">
        <v>210</v>
      </c>
      <c r="BE108" s="213">
        <f>IF(N108="základní",J108,0)</f>
        <v>1647.8</v>
      </c>
      <c r="BF108" s="213">
        <f>IF(N108="snížená",J108,0)</f>
        <v>0</v>
      </c>
      <c r="BG108" s="213">
        <f>IF(N108="zákl. přenesená",J108,0)</f>
        <v>0</v>
      </c>
      <c r="BH108" s="213">
        <f>IF(N108="sníž. přenesená",J108,0)</f>
        <v>0</v>
      </c>
      <c r="BI108" s="213">
        <f>IF(N108="nulová",J108,0)</f>
        <v>0</v>
      </c>
      <c r="BJ108" s="25" t="s">
        <v>83</v>
      </c>
      <c r="BK108" s="213">
        <f>ROUND(I108*H108,2)</f>
        <v>1647.8</v>
      </c>
      <c r="BL108" s="25" t="s">
        <v>142</v>
      </c>
      <c r="BM108" s="25" t="s">
        <v>4664</v>
      </c>
    </row>
    <row r="109" spans="2:65" s="1" customFormat="1" ht="27">
      <c r="B109" s="42"/>
      <c r="C109" s="64"/>
      <c r="D109" s="214" t="s">
        <v>362</v>
      </c>
      <c r="E109" s="64"/>
      <c r="F109" s="215" t="s">
        <v>4665</v>
      </c>
      <c r="G109" s="64"/>
      <c r="H109" s="64"/>
      <c r="I109" s="173"/>
      <c r="J109" s="64"/>
      <c r="K109" s="64"/>
      <c r="L109" s="62"/>
      <c r="M109" s="216"/>
      <c r="N109" s="43"/>
      <c r="O109" s="43"/>
      <c r="P109" s="43"/>
      <c r="Q109" s="43"/>
      <c r="R109" s="43"/>
      <c r="S109" s="43"/>
      <c r="T109" s="79"/>
      <c r="AT109" s="25" t="s">
        <v>362</v>
      </c>
      <c r="AU109" s="25" t="s">
        <v>87</v>
      </c>
    </row>
    <row r="110" spans="2:65" s="1" customFormat="1" ht="16.5" customHeight="1">
      <c r="B110" s="42"/>
      <c r="C110" s="202" t="s">
        <v>119</v>
      </c>
      <c r="D110" s="202" t="s">
        <v>212</v>
      </c>
      <c r="E110" s="203" t="s">
        <v>4376</v>
      </c>
      <c r="F110" s="204" t="s">
        <v>4377</v>
      </c>
      <c r="G110" s="205" t="s">
        <v>248</v>
      </c>
      <c r="H110" s="206">
        <v>0.23499999999999999</v>
      </c>
      <c r="I110" s="207">
        <v>3563.1</v>
      </c>
      <c r="J110" s="208">
        <f>ROUND(I110*H110,2)</f>
        <v>837.33</v>
      </c>
      <c r="K110" s="204" t="s">
        <v>24</v>
      </c>
      <c r="L110" s="62"/>
      <c r="M110" s="209" t="s">
        <v>24</v>
      </c>
      <c r="N110" s="210" t="s">
        <v>49</v>
      </c>
      <c r="O110" s="43"/>
      <c r="P110" s="211">
        <f>O110*H110</f>
        <v>0</v>
      </c>
      <c r="Q110" s="211">
        <v>0</v>
      </c>
      <c r="R110" s="211">
        <f>Q110*H110</f>
        <v>0</v>
      </c>
      <c r="S110" s="211">
        <v>0</v>
      </c>
      <c r="T110" s="212">
        <f>S110*H110</f>
        <v>0</v>
      </c>
      <c r="AR110" s="25" t="s">
        <v>142</v>
      </c>
      <c r="AT110" s="25" t="s">
        <v>212</v>
      </c>
      <c r="AU110" s="25" t="s">
        <v>87</v>
      </c>
      <c r="AY110" s="25" t="s">
        <v>210</v>
      </c>
      <c r="BE110" s="213">
        <f>IF(N110="základní",J110,0)</f>
        <v>837.33</v>
      </c>
      <c r="BF110" s="213">
        <f>IF(N110="snížená",J110,0)</f>
        <v>0</v>
      </c>
      <c r="BG110" s="213">
        <f>IF(N110="zákl. přenesená",J110,0)</f>
        <v>0</v>
      </c>
      <c r="BH110" s="213">
        <f>IF(N110="sníž. přenesená",J110,0)</f>
        <v>0</v>
      </c>
      <c r="BI110" s="213">
        <f>IF(N110="nulová",J110,0)</f>
        <v>0</v>
      </c>
      <c r="BJ110" s="25" t="s">
        <v>83</v>
      </c>
      <c r="BK110" s="213">
        <f>ROUND(I110*H110,2)</f>
        <v>837.33</v>
      </c>
      <c r="BL110" s="25" t="s">
        <v>142</v>
      </c>
      <c r="BM110" s="25" t="s">
        <v>4666</v>
      </c>
    </row>
    <row r="111" spans="2:65" s="1" customFormat="1" ht="40.5">
      <c r="B111" s="42"/>
      <c r="C111" s="64"/>
      <c r="D111" s="214" t="s">
        <v>362</v>
      </c>
      <c r="E111" s="64"/>
      <c r="F111" s="215" t="s">
        <v>4379</v>
      </c>
      <c r="G111" s="64"/>
      <c r="H111" s="64"/>
      <c r="I111" s="173"/>
      <c r="J111" s="64"/>
      <c r="K111" s="64"/>
      <c r="L111" s="62"/>
      <c r="M111" s="216"/>
      <c r="N111" s="43"/>
      <c r="O111" s="43"/>
      <c r="P111" s="43"/>
      <c r="Q111" s="43"/>
      <c r="R111" s="43"/>
      <c r="S111" s="43"/>
      <c r="T111" s="79"/>
      <c r="AT111" s="25" t="s">
        <v>362</v>
      </c>
      <c r="AU111" s="25" t="s">
        <v>87</v>
      </c>
    </row>
    <row r="112" spans="2:65" s="1" customFormat="1" ht="16.5" customHeight="1">
      <c r="B112" s="42"/>
      <c r="C112" s="202" t="s">
        <v>122</v>
      </c>
      <c r="D112" s="202" t="s">
        <v>212</v>
      </c>
      <c r="E112" s="203" t="s">
        <v>4380</v>
      </c>
      <c r="F112" s="204" t="s">
        <v>4381</v>
      </c>
      <c r="G112" s="205" t="s">
        <v>248</v>
      </c>
      <c r="H112" s="206">
        <v>0.23499999999999999</v>
      </c>
      <c r="I112" s="207">
        <v>663.4</v>
      </c>
      <c r="J112" s="208">
        <f>ROUND(I112*H112,2)</f>
        <v>155.9</v>
      </c>
      <c r="K112" s="204" t="s">
        <v>24</v>
      </c>
      <c r="L112" s="62"/>
      <c r="M112" s="209" t="s">
        <v>24</v>
      </c>
      <c r="N112" s="210" t="s">
        <v>49</v>
      </c>
      <c r="O112" s="43"/>
      <c r="P112" s="211">
        <f>O112*H112</f>
        <v>0</v>
      </c>
      <c r="Q112" s="211">
        <v>0</v>
      </c>
      <c r="R112" s="211">
        <f>Q112*H112</f>
        <v>0</v>
      </c>
      <c r="S112" s="211">
        <v>0</v>
      </c>
      <c r="T112" s="212">
        <f>S112*H112</f>
        <v>0</v>
      </c>
      <c r="AR112" s="25" t="s">
        <v>142</v>
      </c>
      <c r="AT112" s="25" t="s">
        <v>212</v>
      </c>
      <c r="AU112" s="25" t="s">
        <v>87</v>
      </c>
      <c r="AY112" s="25" t="s">
        <v>210</v>
      </c>
      <c r="BE112" s="213">
        <f>IF(N112="základní",J112,0)</f>
        <v>155.9</v>
      </c>
      <c r="BF112" s="213">
        <f>IF(N112="snížená",J112,0)</f>
        <v>0</v>
      </c>
      <c r="BG112" s="213">
        <f>IF(N112="zákl. přenesená",J112,0)</f>
        <v>0</v>
      </c>
      <c r="BH112" s="213">
        <f>IF(N112="sníž. přenesená",J112,0)</f>
        <v>0</v>
      </c>
      <c r="BI112" s="213">
        <f>IF(N112="nulová",J112,0)</f>
        <v>0</v>
      </c>
      <c r="BJ112" s="25" t="s">
        <v>83</v>
      </c>
      <c r="BK112" s="213">
        <f>ROUND(I112*H112,2)</f>
        <v>155.9</v>
      </c>
      <c r="BL112" s="25" t="s">
        <v>142</v>
      </c>
      <c r="BM112" s="25" t="s">
        <v>4667</v>
      </c>
    </row>
    <row r="113" spans="2:65" s="1" customFormat="1" ht="40.5">
      <c r="B113" s="42"/>
      <c r="C113" s="64"/>
      <c r="D113" s="214" t="s">
        <v>362</v>
      </c>
      <c r="E113" s="64"/>
      <c r="F113" s="215" t="s">
        <v>4383</v>
      </c>
      <c r="G113" s="64"/>
      <c r="H113" s="64"/>
      <c r="I113" s="173"/>
      <c r="J113" s="64"/>
      <c r="K113" s="64"/>
      <c r="L113" s="62"/>
      <c r="M113" s="216"/>
      <c r="N113" s="43"/>
      <c r="O113" s="43"/>
      <c r="P113" s="43"/>
      <c r="Q113" s="43"/>
      <c r="R113" s="43"/>
      <c r="S113" s="43"/>
      <c r="T113" s="79"/>
      <c r="AT113" s="25" t="s">
        <v>362</v>
      </c>
      <c r="AU113" s="25" t="s">
        <v>87</v>
      </c>
    </row>
    <row r="114" spans="2:65" s="11" customFormat="1" ht="29.85" customHeight="1">
      <c r="B114" s="186"/>
      <c r="C114" s="187"/>
      <c r="D114" s="188" t="s">
        <v>77</v>
      </c>
      <c r="E114" s="200" t="s">
        <v>4384</v>
      </c>
      <c r="F114" s="200" t="s">
        <v>4385</v>
      </c>
      <c r="G114" s="187"/>
      <c r="H114" s="187"/>
      <c r="I114" s="190"/>
      <c r="J114" s="201">
        <f>BK114</f>
        <v>2963.83</v>
      </c>
      <c r="K114" s="187"/>
      <c r="L114" s="192"/>
      <c r="M114" s="193"/>
      <c r="N114" s="194"/>
      <c r="O114" s="194"/>
      <c r="P114" s="195">
        <f>SUM(P115:P122)</f>
        <v>0</v>
      </c>
      <c r="Q114" s="194"/>
      <c r="R114" s="195">
        <f>SUM(R115:R122)</f>
        <v>0</v>
      </c>
      <c r="S114" s="194"/>
      <c r="T114" s="196">
        <f>SUM(T115:T122)</f>
        <v>0</v>
      </c>
      <c r="AR114" s="197" t="s">
        <v>87</v>
      </c>
      <c r="AT114" s="198" t="s">
        <v>77</v>
      </c>
      <c r="AU114" s="198" t="s">
        <v>83</v>
      </c>
      <c r="AY114" s="197" t="s">
        <v>210</v>
      </c>
      <c r="BK114" s="199">
        <f>SUM(BK115:BK122)</f>
        <v>2963.83</v>
      </c>
    </row>
    <row r="115" spans="2:65" s="1" customFormat="1" ht="25.5" customHeight="1">
      <c r="B115" s="42"/>
      <c r="C115" s="202" t="s">
        <v>125</v>
      </c>
      <c r="D115" s="202" t="s">
        <v>212</v>
      </c>
      <c r="E115" s="203" t="s">
        <v>4668</v>
      </c>
      <c r="F115" s="204" t="s">
        <v>4669</v>
      </c>
      <c r="G115" s="205" t="s">
        <v>2743</v>
      </c>
      <c r="H115" s="206">
        <v>1</v>
      </c>
      <c r="I115" s="207">
        <v>1840.4</v>
      </c>
      <c r="J115" s="208">
        <f>ROUND(I115*H115,2)</f>
        <v>1840.4</v>
      </c>
      <c r="K115" s="204" t="s">
        <v>24</v>
      </c>
      <c r="L115" s="62"/>
      <c r="M115" s="209" t="s">
        <v>24</v>
      </c>
      <c r="N115" s="210" t="s">
        <v>49</v>
      </c>
      <c r="O115" s="43"/>
      <c r="P115" s="211">
        <f>O115*H115</f>
        <v>0</v>
      </c>
      <c r="Q115" s="211">
        <v>0</v>
      </c>
      <c r="R115" s="211">
        <f>Q115*H115</f>
        <v>0</v>
      </c>
      <c r="S115" s="211">
        <v>0</v>
      </c>
      <c r="T115" s="212">
        <f>S115*H115</f>
        <v>0</v>
      </c>
      <c r="AR115" s="25" t="s">
        <v>142</v>
      </c>
      <c r="AT115" s="25" t="s">
        <v>212</v>
      </c>
      <c r="AU115" s="25" t="s">
        <v>87</v>
      </c>
      <c r="AY115" s="25" t="s">
        <v>210</v>
      </c>
      <c r="BE115" s="213">
        <f>IF(N115="základní",J115,0)</f>
        <v>1840.4</v>
      </c>
      <c r="BF115" s="213">
        <f>IF(N115="snížená",J115,0)</f>
        <v>0</v>
      </c>
      <c r="BG115" s="213">
        <f>IF(N115="zákl. přenesená",J115,0)</f>
        <v>0</v>
      </c>
      <c r="BH115" s="213">
        <f>IF(N115="sníž. přenesená",J115,0)</f>
        <v>0</v>
      </c>
      <c r="BI115" s="213">
        <f>IF(N115="nulová",J115,0)</f>
        <v>0</v>
      </c>
      <c r="BJ115" s="25" t="s">
        <v>83</v>
      </c>
      <c r="BK115" s="213">
        <f>ROUND(I115*H115,2)</f>
        <v>1840.4</v>
      </c>
      <c r="BL115" s="25" t="s">
        <v>142</v>
      </c>
      <c r="BM115" s="25" t="s">
        <v>4670</v>
      </c>
    </row>
    <row r="116" spans="2:65" s="1" customFormat="1" ht="40.5">
      <c r="B116" s="42"/>
      <c r="C116" s="64"/>
      <c r="D116" s="214" t="s">
        <v>362</v>
      </c>
      <c r="E116" s="64"/>
      <c r="F116" s="215" t="s">
        <v>4671</v>
      </c>
      <c r="G116" s="64"/>
      <c r="H116" s="64"/>
      <c r="I116" s="173"/>
      <c r="J116" s="64"/>
      <c r="K116" s="64"/>
      <c r="L116" s="62"/>
      <c r="M116" s="216"/>
      <c r="N116" s="43"/>
      <c r="O116" s="43"/>
      <c r="P116" s="43"/>
      <c r="Q116" s="43"/>
      <c r="R116" s="43"/>
      <c r="S116" s="43"/>
      <c r="T116" s="79"/>
      <c r="AT116" s="25" t="s">
        <v>362</v>
      </c>
      <c r="AU116" s="25" t="s">
        <v>87</v>
      </c>
    </row>
    <row r="117" spans="2:65" s="1" customFormat="1" ht="25.5" customHeight="1">
      <c r="B117" s="42"/>
      <c r="C117" s="202" t="s">
        <v>128</v>
      </c>
      <c r="D117" s="202" t="s">
        <v>212</v>
      </c>
      <c r="E117" s="203" t="s">
        <v>4398</v>
      </c>
      <c r="F117" s="204" t="s">
        <v>4399</v>
      </c>
      <c r="G117" s="205" t="s">
        <v>348</v>
      </c>
      <c r="H117" s="206">
        <v>1</v>
      </c>
      <c r="I117" s="207">
        <v>1112.8</v>
      </c>
      <c r="J117" s="208">
        <f>ROUND(I117*H117,2)</f>
        <v>1112.8</v>
      </c>
      <c r="K117" s="204" t="s">
        <v>24</v>
      </c>
      <c r="L117" s="62"/>
      <c r="M117" s="209" t="s">
        <v>24</v>
      </c>
      <c r="N117" s="210" t="s">
        <v>49</v>
      </c>
      <c r="O117" s="43"/>
      <c r="P117" s="211">
        <f>O117*H117</f>
        <v>0</v>
      </c>
      <c r="Q117" s="211">
        <v>0</v>
      </c>
      <c r="R117" s="211">
        <f>Q117*H117</f>
        <v>0</v>
      </c>
      <c r="S117" s="211">
        <v>0</v>
      </c>
      <c r="T117" s="212">
        <f>S117*H117</f>
        <v>0</v>
      </c>
      <c r="AR117" s="25" t="s">
        <v>142</v>
      </c>
      <c r="AT117" s="25" t="s">
        <v>212</v>
      </c>
      <c r="AU117" s="25" t="s">
        <v>87</v>
      </c>
      <c r="AY117" s="25" t="s">
        <v>210</v>
      </c>
      <c r="BE117" s="213">
        <f>IF(N117="základní",J117,0)</f>
        <v>1112.8</v>
      </c>
      <c r="BF117" s="213">
        <f>IF(N117="snížená",J117,0)</f>
        <v>0</v>
      </c>
      <c r="BG117" s="213">
        <f>IF(N117="zákl. přenesená",J117,0)</f>
        <v>0</v>
      </c>
      <c r="BH117" s="213">
        <f>IF(N117="sníž. přenesená",J117,0)</f>
        <v>0</v>
      </c>
      <c r="BI117" s="213">
        <f>IF(N117="nulová",J117,0)</f>
        <v>0</v>
      </c>
      <c r="BJ117" s="25" t="s">
        <v>83</v>
      </c>
      <c r="BK117" s="213">
        <f>ROUND(I117*H117,2)</f>
        <v>1112.8</v>
      </c>
      <c r="BL117" s="25" t="s">
        <v>142</v>
      </c>
      <c r="BM117" s="25" t="s">
        <v>4672</v>
      </c>
    </row>
    <row r="118" spans="2:65" s="1" customFormat="1" ht="40.5">
      <c r="B118" s="42"/>
      <c r="C118" s="64"/>
      <c r="D118" s="214" t="s">
        <v>362</v>
      </c>
      <c r="E118" s="64"/>
      <c r="F118" s="215" t="s">
        <v>4401</v>
      </c>
      <c r="G118" s="64"/>
      <c r="H118" s="64"/>
      <c r="I118" s="173"/>
      <c r="J118" s="64"/>
      <c r="K118" s="64"/>
      <c r="L118" s="62"/>
      <c r="M118" s="216"/>
      <c r="N118" s="43"/>
      <c r="O118" s="43"/>
      <c r="P118" s="43"/>
      <c r="Q118" s="43"/>
      <c r="R118" s="43"/>
      <c r="S118" s="43"/>
      <c r="T118" s="79"/>
      <c r="AT118" s="25" t="s">
        <v>362</v>
      </c>
      <c r="AU118" s="25" t="s">
        <v>87</v>
      </c>
    </row>
    <row r="119" spans="2:65" s="1" customFormat="1" ht="16.5" customHeight="1">
      <c r="B119" s="42"/>
      <c r="C119" s="202" t="s">
        <v>131</v>
      </c>
      <c r="D119" s="202" t="s">
        <v>212</v>
      </c>
      <c r="E119" s="203" t="s">
        <v>4406</v>
      </c>
      <c r="F119" s="204" t="s">
        <v>4407</v>
      </c>
      <c r="G119" s="205" t="s">
        <v>248</v>
      </c>
      <c r="H119" s="206">
        <v>5.0000000000000001E-3</v>
      </c>
      <c r="I119" s="207">
        <v>1530.1</v>
      </c>
      <c r="J119" s="208">
        <f>ROUND(I119*H119,2)</f>
        <v>7.65</v>
      </c>
      <c r="K119" s="204" t="s">
        <v>24</v>
      </c>
      <c r="L119" s="62"/>
      <c r="M119" s="209" t="s">
        <v>24</v>
      </c>
      <c r="N119" s="210" t="s">
        <v>49</v>
      </c>
      <c r="O119" s="43"/>
      <c r="P119" s="211">
        <f>O119*H119</f>
        <v>0</v>
      </c>
      <c r="Q119" s="211">
        <v>0</v>
      </c>
      <c r="R119" s="211">
        <f>Q119*H119</f>
        <v>0</v>
      </c>
      <c r="S119" s="211">
        <v>0</v>
      </c>
      <c r="T119" s="212">
        <f>S119*H119</f>
        <v>0</v>
      </c>
      <c r="AR119" s="25" t="s">
        <v>142</v>
      </c>
      <c r="AT119" s="25" t="s">
        <v>212</v>
      </c>
      <c r="AU119" s="25" t="s">
        <v>87</v>
      </c>
      <c r="AY119" s="25" t="s">
        <v>210</v>
      </c>
      <c r="BE119" s="213">
        <f>IF(N119="základní",J119,0)</f>
        <v>7.65</v>
      </c>
      <c r="BF119" s="213">
        <f>IF(N119="snížená",J119,0)</f>
        <v>0</v>
      </c>
      <c r="BG119" s="213">
        <f>IF(N119="zákl. přenesená",J119,0)</f>
        <v>0</v>
      </c>
      <c r="BH119" s="213">
        <f>IF(N119="sníž. přenesená",J119,0)</f>
        <v>0</v>
      </c>
      <c r="BI119" s="213">
        <f>IF(N119="nulová",J119,0)</f>
        <v>0</v>
      </c>
      <c r="BJ119" s="25" t="s">
        <v>83</v>
      </c>
      <c r="BK119" s="213">
        <f>ROUND(I119*H119,2)</f>
        <v>7.65</v>
      </c>
      <c r="BL119" s="25" t="s">
        <v>142</v>
      </c>
      <c r="BM119" s="25" t="s">
        <v>4673</v>
      </c>
    </row>
    <row r="120" spans="2:65" s="1" customFormat="1" ht="40.5">
      <c r="B120" s="42"/>
      <c r="C120" s="64"/>
      <c r="D120" s="214" t="s">
        <v>362</v>
      </c>
      <c r="E120" s="64"/>
      <c r="F120" s="215" t="s">
        <v>4409</v>
      </c>
      <c r="G120" s="64"/>
      <c r="H120" s="64"/>
      <c r="I120" s="173"/>
      <c r="J120" s="64"/>
      <c r="K120" s="64"/>
      <c r="L120" s="62"/>
      <c r="M120" s="216"/>
      <c r="N120" s="43"/>
      <c r="O120" s="43"/>
      <c r="P120" s="43"/>
      <c r="Q120" s="43"/>
      <c r="R120" s="43"/>
      <c r="S120" s="43"/>
      <c r="T120" s="79"/>
      <c r="AT120" s="25" t="s">
        <v>362</v>
      </c>
      <c r="AU120" s="25" t="s">
        <v>87</v>
      </c>
    </row>
    <row r="121" spans="2:65" s="1" customFormat="1" ht="16.5" customHeight="1">
      <c r="B121" s="42"/>
      <c r="C121" s="202" t="s">
        <v>134</v>
      </c>
      <c r="D121" s="202" t="s">
        <v>212</v>
      </c>
      <c r="E121" s="203" t="s">
        <v>4410</v>
      </c>
      <c r="F121" s="204" t="s">
        <v>4411</v>
      </c>
      <c r="G121" s="205" t="s">
        <v>248</v>
      </c>
      <c r="H121" s="206">
        <v>5.0000000000000001E-3</v>
      </c>
      <c r="I121" s="207">
        <v>596</v>
      </c>
      <c r="J121" s="208">
        <f>ROUND(I121*H121,2)</f>
        <v>2.98</v>
      </c>
      <c r="K121" s="204" t="s">
        <v>24</v>
      </c>
      <c r="L121" s="62"/>
      <c r="M121" s="209" t="s">
        <v>24</v>
      </c>
      <c r="N121" s="210" t="s">
        <v>49</v>
      </c>
      <c r="O121" s="43"/>
      <c r="P121" s="211">
        <f>O121*H121</f>
        <v>0</v>
      </c>
      <c r="Q121" s="211">
        <v>0</v>
      </c>
      <c r="R121" s="211">
        <f>Q121*H121</f>
        <v>0</v>
      </c>
      <c r="S121" s="211">
        <v>0</v>
      </c>
      <c r="T121" s="212">
        <f>S121*H121</f>
        <v>0</v>
      </c>
      <c r="AR121" s="25" t="s">
        <v>142</v>
      </c>
      <c r="AT121" s="25" t="s">
        <v>212</v>
      </c>
      <c r="AU121" s="25" t="s">
        <v>87</v>
      </c>
      <c r="AY121" s="25" t="s">
        <v>210</v>
      </c>
      <c r="BE121" s="213">
        <f>IF(N121="základní",J121,0)</f>
        <v>2.98</v>
      </c>
      <c r="BF121" s="213">
        <f>IF(N121="snížená",J121,0)</f>
        <v>0</v>
      </c>
      <c r="BG121" s="213">
        <f>IF(N121="zákl. přenesená",J121,0)</f>
        <v>0</v>
      </c>
      <c r="BH121" s="213">
        <f>IF(N121="sníž. přenesená",J121,0)</f>
        <v>0</v>
      </c>
      <c r="BI121" s="213">
        <f>IF(N121="nulová",J121,0)</f>
        <v>0</v>
      </c>
      <c r="BJ121" s="25" t="s">
        <v>83</v>
      </c>
      <c r="BK121" s="213">
        <f>ROUND(I121*H121,2)</f>
        <v>2.98</v>
      </c>
      <c r="BL121" s="25" t="s">
        <v>142</v>
      </c>
      <c r="BM121" s="25" t="s">
        <v>4674</v>
      </c>
    </row>
    <row r="122" spans="2:65" s="1" customFormat="1" ht="40.5">
      <c r="B122" s="42"/>
      <c r="C122" s="64"/>
      <c r="D122" s="214" t="s">
        <v>362</v>
      </c>
      <c r="E122" s="64"/>
      <c r="F122" s="215" t="s">
        <v>4413</v>
      </c>
      <c r="G122" s="64"/>
      <c r="H122" s="64"/>
      <c r="I122" s="173"/>
      <c r="J122" s="64"/>
      <c r="K122" s="64"/>
      <c r="L122" s="62"/>
      <c r="M122" s="216"/>
      <c r="N122" s="43"/>
      <c r="O122" s="43"/>
      <c r="P122" s="43"/>
      <c r="Q122" s="43"/>
      <c r="R122" s="43"/>
      <c r="S122" s="43"/>
      <c r="T122" s="79"/>
      <c r="AT122" s="25" t="s">
        <v>362</v>
      </c>
      <c r="AU122" s="25" t="s">
        <v>87</v>
      </c>
    </row>
    <row r="123" spans="2:65" s="11" customFormat="1" ht="29.85" customHeight="1">
      <c r="B123" s="186"/>
      <c r="C123" s="187"/>
      <c r="D123" s="188" t="s">
        <v>77</v>
      </c>
      <c r="E123" s="200" t="s">
        <v>4414</v>
      </c>
      <c r="F123" s="200" t="s">
        <v>4415</v>
      </c>
      <c r="G123" s="187"/>
      <c r="H123" s="187"/>
      <c r="I123" s="190"/>
      <c r="J123" s="201">
        <f>BK123</f>
        <v>48141.63</v>
      </c>
      <c r="K123" s="187"/>
      <c r="L123" s="192"/>
      <c r="M123" s="193"/>
      <c r="N123" s="194"/>
      <c r="O123" s="194"/>
      <c r="P123" s="195">
        <f>SUM(P124:P137)</f>
        <v>0</v>
      </c>
      <c r="Q123" s="194"/>
      <c r="R123" s="195">
        <f>SUM(R124:R137)</f>
        <v>0</v>
      </c>
      <c r="S123" s="194"/>
      <c r="T123" s="196">
        <f>SUM(T124:T137)</f>
        <v>0</v>
      </c>
      <c r="AR123" s="197" t="s">
        <v>87</v>
      </c>
      <c r="AT123" s="198" t="s">
        <v>77</v>
      </c>
      <c r="AU123" s="198" t="s">
        <v>83</v>
      </c>
      <c r="AY123" s="197" t="s">
        <v>210</v>
      </c>
      <c r="BK123" s="199">
        <f>SUM(BK124:BK137)</f>
        <v>48141.63</v>
      </c>
    </row>
    <row r="124" spans="2:65" s="1" customFormat="1" ht="16.5" customHeight="1">
      <c r="B124" s="42"/>
      <c r="C124" s="202" t="s">
        <v>137</v>
      </c>
      <c r="D124" s="202" t="s">
        <v>212</v>
      </c>
      <c r="E124" s="203" t="s">
        <v>4416</v>
      </c>
      <c r="F124" s="204" t="s">
        <v>4417</v>
      </c>
      <c r="G124" s="205" t="s">
        <v>295</v>
      </c>
      <c r="H124" s="206">
        <v>94</v>
      </c>
      <c r="I124" s="207">
        <v>311.39999999999998</v>
      </c>
      <c r="J124" s="208">
        <f>ROUND(I124*H124,2)</f>
        <v>29271.599999999999</v>
      </c>
      <c r="K124" s="204" t="s">
        <v>24</v>
      </c>
      <c r="L124" s="62"/>
      <c r="M124" s="209" t="s">
        <v>24</v>
      </c>
      <c r="N124" s="210" t="s">
        <v>49</v>
      </c>
      <c r="O124" s="43"/>
      <c r="P124" s="211">
        <f>O124*H124</f>
        <v>0</v>
      </c>
      <c r="Q124" s="211">
        <v>0</v>
      </c>
      <c r="R124" s="211">
        <f>Q124*H124</f>
        <v>0</v>
      </c>
      <c r="S124" s="211">
        <v>0</v>
      </c>
      <c r="T124" s="212">
        <f>S124*H124</f>
        <v>0</v>
      </c>
      <c r="AR124" s="25" t="s">
        <v>142</v>
      </c>
      <c r="AT124" s="25" t="s">
        <v>212</v>
      </c>
      <c r="AU124" s="25" t="s">
        <v>87</v>
      </c>
      <c r="AY124" s="25" t="s">
        <v>210</v>
      </c>
      <c r="BE124" s="213">
        <f>IF(N124="základní",J124,0)</f>
        <v>29271.599999999999</v>
      </c>
      <c r="BF124" s="213">
        <f>IF(N124="snížená",J124,0)</f>
        <v>0</v>
      </c>
      <c r="BG124" s="213">
        <f>IF(N124="zákl. přenesená",J124,0)</f>
        <v>0</v>
      </c>
      <c r="BH124" s="213">
        <f>IF(N124="sníž. přenesená",J124,0)</f>
        <v>0</v>
      </c>
      <c r="BI124" s="213">
        <f>IF(N124="nulová",J124,0)</f>
        <v>0</v>
      </c>
      <c r="BJ124" s="25" t="s">
        <v>83</v>
      </c>
      <c r="BK124" s="213">
        <f>ROUND(I124*H124,2)</f>
        <v>29271.599999999999</v>
      </c>
      <c r="BL124" s="25" t="s">
        <v>142</v>
      </c>
      <c r="BM124" s="25" t="s">
        <v>4675</v>
      </c>
    </row>
    <row r="125" spans="2:65" s="1" customFormat="1" ht="27">
      <c r="B125" s="42"/>
      <c r="C125" s="64"/>
      <c r="D125" s="214" t="s">
        <v>362</v>
      </c>
      <c r="E125" s="64"/>
      <c r="F125" s="215" t="s">
        <v>4419</v>
      </c>
      <c r="G125" s="64"/>
      <c r="H125" s="64"/>
      <c r="I125" s="173"/>
      <c r="J125" s="64"/>
      <c r="K125" s="64"/>
      <c r="L125" s="62"/>
      <c r="M125" s="216"/>
      <c r="N125" s="43"/>
      <c r="O125" s="43"/>
      <c r="P125" s="43"/>
      <c r="Q125" s="43"/>
      <c r="R125" s="43"/>
      <c r="S125" s="43"/>
      <c r="T125" s="79"/>
      <c r="AT125" s="25" t="s">
        <v>362</v>
      </c>
      <c r="AU125" s="25" t="s">
        <v>87</v>
      </c>
    </row>
    <row r="126" spans="2:65" s="1" customFormat="1" ht="16.5" customHeight="1">
      <c r="B126" s="42"/>
      <c r="C126" s="202" t="s">
        <v>10</v>
      </c>
      <c r="D126" s="202" t="s">
        <v>212</v>
      </c>
      <c r="E126" s="203" t="s">
        <v>4676</v>
      </c>
      <c r="F126" s="204" t="s">
        <v>4677</v>
      </c>
      <c r="G126" s="205" t="s">
        <v>295</v>
      </c>
      <c r="H126" s="206">
        <v>23</v>
      </c>
      <c r="I126" s="207">
        <v>359.5</v>
      </c>
      <c r="J126" s="208">
        <f>ROUND(I126*H126,2)</f>
        <v>8268.5</v>
      </c>
      <c r="K126" s="204" t="s">
        <v>24</v>
      </c>
      <c r="L126" s="62"/>
      <c r="M126" s="209" t="s">
        <v>24</v>
      </c>
      <c r="N126" s="210" t="s">
        <v>49</v>
      </c>
      <c r="O126" s="43"/>
      <c r="P126" s="211">
        <f>O126*H126</f>
        <v>0</v>
      </c>
      <c r="Q126" s="211">
        <v>0</v>
      </c>
      <c r="R126" s="211">
        <f>Q126*H126</f>
        <v>0</v>
      </c>
      <c r="S126" s="211">
        <v>0</v>
      </c>
      <c r="T126" s="212">
        <f>S126*H126</f>
        <v>0</v>
      </c>
      <c r="AR126" s="25" t="s">
        <v>142</v>
      </c>
      <c r="AT126" s="25" t="s">
        <v>212</v>
      </c>
      <c r="AU126" s="25" t="s">
        <v>87</v>
      </c>
      <c r="AY126" s="25" t="s">
        <v>210</v>
      </c>
      <c r="BE126" s="213">
        <f>IF(N126="základní",J126,0)</f>
        <v>8268.5</v>
      </c>
      <c r="BF126" s="213">
        <f>IF(N126="snížená",J126,0)</f>
        <v>0</v>
      </c>
      <c r="BG126" s="213">
        <f>IF(N126="zákl. přenesená",J126,0)</f>
        <v>0</v>
      </c>
      <c r="BH126" s="213">
        <f>IF(N126="sníž. přenesená",J126,0)</f>
        <v>0</v>
      </c>
      <c r="BI126" s="213">
        <f>IF(N126="nulová",J126,0)</f>
        <v>0</v>
      </c>
      <c r="BJ126" s="25" t="s">
        <v>83</v>
      </c>
      <c r="BK126" s="213">
        <f>ROUND(I126*H126,2)</f>
        <v>8268.5</v>
      </c>
      <c r="BL126" s="25" t="s">
        <v>142</v>
      </c>
      <c r="BM126" s="25" t="s">
        <v>4678</v>
      </c>
    </row>
    <row r="127" spans="2:65" s="1" customFormat="1" ht="27">
      <c r="B127" s="42"/>
      <c r="C127" s="64"/>
      <c r="D127" s="214" t="s">
        <v>362</v>
      </c>
      <c r="E127" s="64"/>
      <c r="F127" s="215" t="s">
        <v>4679</v>
      </c>
      <c r="G127" s="64"/>
      <c r="H127" s="64"/>
      <c r="I127" s="173"/>
      <c r="J127" s="64"/>
      <c r="K127" s="64"/>
      <c r="L127" s="62"/>
      <c r="M127" s="216"/>
      <c r="N127" s="43"/>
      <c r="O127" s="43"/>
      <c r="P127" s="43"/>
      <c r="Q127" s="43"/>
      <c r="R127" s="43"/>
      <c r="S127" s="43"/>
      <c r="T127" s="79"/>
      <c r="AT127" s="25" t="s">
        <v>362</v>
      </c>
      <c r="AU127" s="25" t="s">
        <v>87</v>
      </c>
    </row>
    <row r="128" spans="2:65" s="1" customFormat="1" ht="16.5" customHeight="1">
      <c r="B128" s="42"/>
      <c r="C128" s="202" t="s">
        <v>142</v>
      </c>
      <c r="D128" s="202" t="s">
        <v>212</v>
      </c>
      <c r="E128" s="203" t="s">
        <v>4420</v>
      </c>
      <c r="F128" s="204" t="s">
        <v>4421</v>
      </c>
      <c r="G128" s="205" t="s">
        <v>295</v>
      </c>
      <c r="H128" s="206">
        <v>8</v>
      </c>
      <c r="I128" s="207">
        <v>412</v>
      </c>
      <c r="J128" s="208">
        <f>ROUND(I128*H128,2)</f>
        <v>3296</v>
      </c>
      <c r="K128" s="204" t="s">
        <v>24</v>
      </c>
      <c r="L128" s="62"/>
      <c r="M128" s="209" t="s">
        <v>24</v>
      </c>
      <c r="N128" s="210" t="s">
        <v>49</v>
      </c>
      <c r="O128" s="43"/>
      <c r="P128" s="211">
        <f>O128*H128</f>
        <v>0</v>
      </c>
      <c r="Q128" s="211">
        <v>0</v>
      </c>
      <c r="R128" s="211">
        <f>Q128*H128</f>
        <v>0</v>
      </c>
      <c r="S128" s="211">
        <v>0</v>
      </c>
      <c r="T128" s="212">
        <f>S128*H128</f>
        <v>0</v>
      </c>
      <c r="AR128" s="25" t="s">
        <v>142</v>
      </c>
      <c r="AT128" s="25" t="s">
        <v>212</v>
      </c>
      <c r="AU128" s="25" t="s">
        <v>87</v>
      </c>
      <c r="AY128" s="25" t="s">
        <v>210</v>
      </c>
      <c r="BE128" s="213">
        <f>IF(N128="základní",J128,0)</f>
        <v>3296</v>
      </c>
      <c r="BF128" s="213">
        <f>IF(N128="snížená",J128,0)</f>
        <v>0</v>
      </c>
      <c r="BG128" s="213">
        <f>IF(N128="zákl. přenesená",J128,0)</f>
        <v>0</v>
      </c>
      <c r="BH128" s="213">
        <f>IF(N128="sníž. přenesená",J128,0)</f>
        <v>0</v>
      </c>
      <c r="BI128" s="213">
        <f>IF(N128="nulová",J128,0)</f>
        <v>0</v>
      </c>
      <c r="BJ128" s="25" t="s">
        <v>83</v>
      </c>
      <c r="BK128" s="213">
        <f>ROUND(I128*H128,2)</f>
        <v>3296</v>
      </c>
      <c r="BL128" s="25" t="s">
        <v>142</v>
      </c>
      <c r="BM128" s="25" t="s">
        <v>4680</v>
      </c>
    </row>
    <row r="129" spans="2:65" s="1" customFormat="1" ht="27">
      <c r="B129" s="42"/>
      <c r="C129" s="64"/>
      <c r="D129" s="214" t="s">
        <v>362</v>
      </c>
      <c r="E129" s="64"/>
      <c r="F129" s="215" t="s">
        <v>4423</v>
      </c>
      <c r="G129" s="64"/>
      <c r="H129" s="64"/>
      <c r="I129" s="173"/>
      <c r="J129" s="64"/>
      <c r="K129" s="64"/>
      <c r="L129" s="62"/>
      <c r="M129" s="216"/>
      <c r="N129" s="43"/>
      <c r="O129" s="43"/>
      <c r="P129" s="43"/>
      <c r="Q129" s="43"/>
      <c r="R129" s="43"/>
      <c r="S129" s="43"/>
      <c r="T129" s="79"/>
      <c r="AT129" s="25" t="s">
        <v>362</v>
      </c>
      <c r="AU129" s="25" t="s">
        <v>87</v>
      </c>
    </row>
    <row r="130" spans="2:65" s="1" customFormat="1" ht="16.5" customHeight="1">
      <c r="B130" s="42"/>
      <c r="C130" s="202" t="s">
        <v>145</v>
      </c>
      <c r="D130" s="202" t="s">
        <v>212</v>
      </c>
      <c r="E130" s="203" t="s">
        <v>4432</v>
      </c>
      <c r="F130" s="204" t="s">
        <v>4433</v>
      </c>
      <c r="G130" s="205" t="s">
        <v>295</v>
      </c>
      <c r="H130" s="206">
        <v>125</v>
      </c>
      <c r="I130" s="207">
        <v>17.100000000000001</v>
      </c>
      <c r="J130" s="208">
        <f>ROUND(I130*H130,2)</f>
        <v>2137.5</v>
      </c>
      <c r="K130" s="204" t="s">
        <v>24</v>
      </c>
      <c r="L130" s="62"/>
      <c r="M130" s="209" t="s">
        <v>24</v>
      </c>
      <c r="N130" s="210" t="s">
        <v>49</v>
      </c>
      <c r="O130" s="43"/>
      <c r="P130" s="211">
        <f>O130*H130</f>
        <v>0</v>
      </c>
      <c r="Q130" s="211">
        <v>0</v>
      </c>
      <c r="R130" s="211">
        <f>Q130*H130</f>
        <v>0</v>
      </c>
      <c r="S130" s="211">
        <v>0</v>
      </c>
      <c r="T130" s="212">
        <f>S130*H130</f>
        <v>0</v>
      </c>
      <c r="AR130" s="25" t="s">
        <v>142</v>
      </c>
      <c r="AT130" s="25" t="s">
        <v>212</v>
      </c>
      <c r="AU130" s="25" t="s">
        <v>87</v>
      </c>
      <c r="AY130" s="25" t="s">
        <v>210</v>
      </c>
      <c r="BE130" s="213">
        <f>IF(N130="základní",J130,0)</f>
        <v>2137.5</v>
      </c>
      <c r="BF130" s="213">
        <f>IF(N130="snížená",J130,0)</f>
        <v>0</v>
      </c>
      <c r="BG130" s="213">
        <f>IF(N130="zákl. přenesená",J130,0)</f>
        <v>0</v>
      </c>
      <c r="BH130" s="213">
        <f>IF(N130="sníž. přenesená",J130,0)</f>
        <v>0</v>
      </c>
      <c r="BI130" s="213">
        <f>IF(N130="nulová",J130,0)</f>
        <v>0</v>
      </c>
      <c r="BJ130" s="25" t="s">
        <v>83</v>
      </c>
      <c r="BK130" s="213">
        <f>ROUND(I130*H130,2)</f>
        <v>2137.5</v>
      </c>
      <c r="BL130" s="25" t="s">
        <v>142</v>
      </c>
      <c r="BM130" s="25" t="s">
        <v>4681</v>
      </c>
    </row>
    <row r="131" spans="2:65" s="1" customFormat="1" ht="27">
      <c r="B131" s="42"/>
      <c r="C131" s="64"/>
      <c r="D131" s="214" t="s">
        <v>362</v>
      </c>
      <c r="E131" s="64"/>
      <c r="F131" s="215" t="s">
        <v>4435</v>
      </c>
      <c r="G131" s="64"/>
      <c r="H131" s="64"/>
      <c r="I131" s="173"/>
      <c r="J131" s="64"/>
      <c r="K131" s="64"/>
      <c r="L131" s="62"/>
      <c r="M131" s="216"/>
      <c r="N131" s="43"/>
      <c r="O131" s="43"/>
      <c r="P131" s="43"/>
      <c r="Q131" s="43"/>
      <c r="R131" s="43"/>
      <c r="S131" s="43"/>
      <c r="T131" s="79"/>
      <c r="AT131" s="25" t="s">
        <v>362</v>
      </c>
      <c r="AU131" s="25" t="s">
        <v>87</v>
      </c>
    </row>
    <row r="132" spans="2:65" s="1" customFormat="1" ht="25.5" customHeight="1">
      <c r="B132" s="42"/>
      <c r="C132" s="202" t="s">
        <v>311</v>
      </c>
      <c r="D132" s="202" t="s">
        <v>212</v>
      </c>
      <c r="E132" s="203" t="s">
        <v>4682</v>
      </c>
      <c r="F132" s="204" t="s">
        <v>4683</v>
      </c>
      <c r="G132" s="205" t="s">
        <v>295</v>
      </c>
      <c r="H132" s="206">
        <v>35</v>
      </c>
      <c r="I132" s="207">
        <v>144.5</v>
      </c>
      <c r="J132" s="208">
        <f>ROUND(I132*H132,2)</f>
        <v>5057.5</v>
      </c>
      <c r="K132" s="204" t="s">
        <v>24</v>
      </c>
      <c r="L132" s="62"/>
      <c r="M132" s="209" t="s">
        <v>24</v>
      </c>
      <c r="N132" s="210" t="s">
        <v>49</v>
      </c>
      <c r="O132" s="43"/>
      <c r="P132" s="211">
        <f>O132*H132</f>
        <v>0</v>
      </c>
      <c r="Q132" s="211">
        <v>0</v>
      </c>
      <c r="R132" s="211">
        <f>Q132*H132</f>
        <v>0</v>
      </c>
      <c r="S132" s="211">
        <v>0</v>
      </c>
      <c r="T132" s="212">
        <f>S132*H132</f>
        <v>0</v>
      </c>
      <c r="AR132" s="25" t="s">
        <v>142</v>
      </c>
      <c r="AT132" s="25" t="s">
        <v>212</v>
      </c>
      <c r="AU132" s="25" t="s">
        <v>87</v>
      </c>
      <c r="AY132" s="25" t="s">
        <v>210</v>
      </c>
      <c r="BE132" s="213">
        <f>IF(N132="základní",J132,0)</f>
        <v>5057.5</v>
      </c>
      <c r="BF132" s="213">
        <f>IF(N132="snížená",J132,0)</f>
        <v>0</v>
      </c>
      <c r="BG132" s="213">
        <f>IF(N132="zákl. přenesená",J132,0)</f>
        <v>0</v>
      </c>
      <c r="BH132" s="213">
        <f>IF(N132="sníž. přenesená",J132,0)</f>
        <v>0</v>
      </c>
      <c r="BI132" s="213">
        <f>IF(N132="nulová",J132,0)</f>
        <v>0</v>
      </c>
      <c r="BJ132" s="25" t="s">
        <v>83</v>
      </c>
      <c r="BK132" s="213">
        <f>ROUND(I132*H132,2)</f>
        <v>5057.5</v>
      </c>
      <c r="BL132" s="25" t="s">
        <v>142</v>
      </c>
      <c r="BM132" s="25" t="s">
        <v>4684</v>
      </c>
    </row>
    <row r="133" spans="2:65" s="1" customFormat="1" ht="27">
      <c r="B133" s="42"/>
      <c r="C133" s="64"/>
      <c r="D133" s="214" t="s">
        <v>362</v>
      </c>
      <c r="E133" s="64"/>
      <c r="F133" s="215" t="s">
        <v>4685</v>
      </c>
      <c r="G133" s="64"/>
      <c r="H133" s="64"/>
      <c r="I133" s="173"/>
      <c r="J133" s="64"/>
      <c r="K133" s="64"/>
      <c r="L133" s="62"/>
      <c r="M133" s="216"/>
      <c r="N133" s="43"/>
      <c r="O133" s="43"/>
      <c r="P133" s="43"/>
      <c r="Q133" s="43"/>
      <c r="R133" s="43"/>
      <c r="S133" s="43"/>
      <c r="T133" s="79"/>
      <c r="AT133" s="25" t="s">
        <v>362</v>
      </c>
      <c r="AU133" s="25" t="s">
        <v>87</v>
      </c>
    </row>
    <row r="134" spans="2:65" s="1" customFormat="1" ht="16.5" customHeight="1">
      <c r="B134" s="42"/>
      <c r="C134" s="202" t="s">
        <v>316</v>
      </c>
      <c r="D134" s="202" t="s">
        <v>212</v>
      </c>
      <c r="E134" s="203" t="s">
        <v>4444</v>
      </c>
      <c r="F134" s="204" t="s">
        <v>4445</v>
      </c>
      <c r="G134" s="205" t="s">
        <v>248</v>
      </c>
      <c r="H134" s="206">
        <v>6.4000000000000001E-2</v>
      </c>
      <c r="I134" s="207">
        <v>1198.4000000000001</v>
      </c>
      <c r="J134" s="208">
        <f>ROUND(I134*H134,2)</f>
        <v>76.7</v>
      </c>
      <c r="K134" s="204" t="s">
        <v>24</v>
      </c>
      <c r="L134" s="62"/>
      <c r="M134" s="209" t="s">
        <v>24</v>
      </c>
      <c r="N134" s="210" t="s">
        <v>49</v>
      </c>
      <c r="O134" s="43"/>
      <c r="P134" s="211">
        <f>O134*H134</f>
        <v>0</v>
      </c>
      <c r="Q134" s="211">
        <v>0</v>
      </c>
      <c r="R134" s="211">
        <f>Q134*H134</f>
        <v>0</v>
      </c>
      <c r="S134" s="211">
        <v>0</v>
      </c>
      <c r="T134" s="212">
        <f>S134*H134</f>
        <v>0</v>
      </c>
      <c r="AR134" s="25" t="s">
        <v>142</v>
      </c>
      <c r="AT134" s="25" t="s">
        <v>212</v>
      </c>
      <c r="AU134" s="25" t="s">
        <v>87</v>
      </c>
      <c r="AY134" s="25" t="s">
        <v>210</v>
      </c>
      <c r="BE134" s="213">
        <f>IF(N134="základní",J134,0)</f>
        <v>76.7</v>
      </c>
      <c r="BF134" s="213">
        <f>IF(N134="snížená",J134,0)</f>
        <v>0</v>
      </c>
      <c r="BG134" s="213">
        <f>IF(N134="zákl. přenesená",J134,0)</f>
        <v>0</v>
      </c>
      <c r="BH134" s="213">
        <f>IF(N134="sníž. přenesená",J134,0)</f>
        <v>0</v>
      </c>
      <c r="BI134" s="213">
        <f>IF(N134="nulová",J134,0)</f>
        <v>0</v>
      </c>
      <c r="BJ134" s="25" t="s">
        <v>83</v>
      </c>
      <c r="BK134" s="213">
        <f>ROUND(I134*H134,2)</f>
        <v>76.7</v>
      </c>
      <c r="BL134" s="25" t="s">
        <v>142</v>
      </c>
      <c r="BM134" s="25" t="s">
        <v>4686</v>
      </c>
    </row>
    <row r="135" spans="2:65" s="1" customFormat="1" ht="40.5">
      <c r="B135" s="42"/>
      <c r="C135" s="64"/>
      <c r="D135" s="214" t="s">
        <v>362</v>
      </c>
      <c r="E135" s="64"/>
      <c r="F135" s="215" t="s">
        <v>4447</v>
      </c>
      <c r="G135" s="64"/>
      <c r="H135" s="64"/>
      <c r="I135" s="173"/>
      <c r="J135" s="64"/>
      <c r="K135" s="64"/>
      <c r="L135" s="62"/>
      <c r="M135" s="216"/>
      <c r="N135" s="43"/>
      <c r="O135" s="43"/>
      <c r="P135" s="43"/>
      <c r="Q135" s="43"/>
      <c r="R135" s="43"/>
      <c r="S135" s="43"/>
      <c r="T135" s="79"/>
      <c r="AT135" s="25" t="s">
        <v>362</v>
      </c>
      <c r="AU135" s="25" t="s">
        <v>87</v>
      </c>
    </row>
    <row r="136" spans="2:65" s="1" customFormat="1" ht="16.5" customHeight="1">
      <c r="B136" s="42"/>
      <c r="C136" s="202" t="s">
        <v>322</v>
      </c>
      <c r="D136" s="202" t="s">
        <v>212</v>
      </c>
      <c r="E136" s="203" t="s">
        <v>4448</v>
      </c>
      <c r="F136" s="204" t="s">
        <v>4449</v>
      </c>
      <c r="G136" s="205" t="s">
        <v>248</v>
      </c>
      <c r="H136" s="206">
        <v>6.4000000000000001E-2</v>
      </c>
      <c r="I136" s="207">
        <v>528.6</v>
      </c>
      <c r="J136" s="208">
        <f>ROUND(I136*H136,2)</f>
        <v>33.83</v>
      </c>
      <c r="K136" s="204" t="s">
        <v>24</v>
      </c>
      <c r="L136" s="62"/>
      <c r="M136" s="209" t="s">
        <v>24</v>
      </c>
      <c r="N136" s="210" t="s">
        <v>49</v>
      </c>
      <c r="O136" s="43"/>
      <c r="P136" s="211">
        <f>O136*H136</f>
        <v>0</v>
      </c>
      <c r="Q136" s="211">
        <v>0</v>
      </c>
      <c r="R136" s="211">
        <f>Q136*H136</f>
        <v>0</v>
      </c>
      <c r="S136" s="211">
        <v>0</v>
      </c>
      <c r="T136" s="212">
        <f>S136*H136</f>
        <v>0</v>
      </c>
      <c r="AR136" s="25" t="s">
        <v>142</v>
      </c>
      <c r="AT136" s="25" t="s">
        <v>212</v>
      </c>
      <c r="AU136" s="25" t="s">
        <v>87</v>
      </c>
      <c r="AY136" s="25" t="s">
        <v>210</v>
      </c>
      <c r="BE136" s="213">
        <f>IF(N136="základní",J136,0)</f>
        <v>33.83</v>
      </c>
      <c r="BF136" s="213">
        <f>IF(N136="snížená",J136,0)</f>
        <v>0</v>
      </c>
      <c r="BG136" s="213">
        <f>IF(N136="zákl. přenesená",J136,0)</f>
        <v>0</v>
      </c>
      <c r="BH136" s="213">
        <f>IF(N136="sníž. přenesená",J136,0)</f>
        <v>0</v>
      </c>
      <c r="BI136" s="213">
        <f>IF(N136="nulová",J136,0)</f>
        <v>0</v>
      </c>
      <c r="BJ136" s="25" t="s">
        <v>83</v>
      </c>
      <c r="BK136" s="213">
        <f>ROUND(I136*H136,2)</f>
        <v>33.83</v>
      </c>
      <c r="BL136" s="25" t="s">
        <v>142</v>
      </c>
      <c r="BM136" s="25" t="s">
        <v>4687</v>
      </c>
    </row>
    <row r="137" spans="2:65" s="1" customFormat="1" ht="40.5">
      <c r="B137" s="42"/>
      <c r="C137" s="64"/>
      <c r="D137" s="214" t="s">
        <v>362</v>
      </c>
      <c r="E137" s="64"/>
      <c r="F137" s="215" t="s">
        <v>4451</v>
      </c>
      <c r="G137" s="64"/>
      <c r="H137" s="64"/>
      <c r="I137" s="173"/>
      <c r="J137" s="64"/>
      <c r="K137" s="64"/>
      <c r="L137" s="62"/>
      <c r="M137" s="216"/>
      <c r="N137" s="43"/>
      <c r="O137" s="43"/>
      <c r="P137" s="43"/>
      <c r="Q137" s="43"/>
      <c r="R137" s="43"/>
      <c r="S137" s="43"/>
      <c r="T137" s="79"/>
      <c r="AT137" s="25" t="s">
        <v>362</v>
      </c>
      <c r="AU137" s="25" t="s">
        <v>87</v>
      </c>
    </row>
    <row r="138" spans="2:65" s="11" customFormat="1" ht="29.85" customHeight="1">
      <c r="B138" s="186"/>
      <c r="C138" s="187"/>
      <c r="D138" s="188" t="s">
        <v>77</v>
      </c>
      <c r="E138" s="200" t="s">
        <v>3085</v>
      </c>
      <c r="F138" s="200" t="s">
        <v>3086</v>
      </c>
      <c r="G138" s="187"/>
      <c r="H138" s="187"/>
      <c r="I138" s="190"/>
      <c r="J138" s="201">
        <f>BK138</f>
        <v>18120.170000000002</v>
      </c>
      <c r="K138" s="187"/>
      <c r="L138" s="192"/>
      <c r="M138" s="193"/>
      <c r="N138" s="194"/>
      <c r="O138" s="194"/>
      <c r="P138" s="195">
        <f>SUM(P139:P160)</f>
        <v>0</v>
      </c>
      <c r="Q138" s="194"/>
      <c r="R138" s="195">
        <f>SUM(R139:R160)</f>
        <v>0</v>
      </c>
      <c r="S138" s="194"/>
      <c r="T138" s="196">
        <f>SUM(T139:T160)</f>
        <v>0</v>
      </c>
      <c r="AR138" s="197" t="s">
        <v>87</v>
      </c>
      <c r="AT138" s="198" t="s">
        <v>77</v>
      </c>
      <c r="AU138" s="198" t="s">
        <v>83</v>
      </c>
      <c r="AY138" s="197" t="s">
        <v>210</v>
      </c>
      <c r="BK138" s="199">
        <f>SUM(BK139:BK160)</f>
        <v>18120.170000000002</v>
      </c>
    </row>
    <row r="139" spans="2:65" s="1" customFormat="1" ht="16.5" customHeight="1">
      <c r="B139" s="42"/>
      <c r="C139" s="202" t="s">
        <v>9</v>
      </c>
      <c r="D139" s="202" t="s">
        <v>212</v>
      </c>
      <c r="E139" s="203" t="s">
        <v>3087</v>
      </c>
      <c r="F139" s="204" t="s">
        <v>3088</v>
      </c>
      <c r="G139" s="205" t="s">
        <v>348</v>
      </c>
      <c r="H139" s="206">
        <v>6</v>
      </c>
      <c r="I139" s="207">
        <v>556.4</v>
      </c>
      <c r="J139" s="208">
        <f>ROUND(I139*H139,2)</f>
        <v>3338.4</v>
      </c>
      <c r="K139" s="204" t="s">
        <v>24</v>
      </c>
      <c r="L139" s="62"/>
      <c r="M139" s="209" t="s">
        <v>24</v>
      </c>
      <c r="N139" s="210" t="s">
        <v>49</v>
      </c>
      <c r="O139" s="43"/>
      <c r="P139" s="211">
        <f>O139*H139</f>
        <v>0</v>
      </c>
      <c r="Q139" s="211">
        <v>0</v>
      </c>
      <c r="R139" s="211">
        <f>Q139*H139</f>
        <v>0</v>
      </c>
      <c r="S139" s="211">
        <v>0</v>
      </c>
      <c r="T139" s="212">
        <f>S139*H139</f>
        <v>0</v>
      </c>
      <c r="AR139" s="25" t="s">
        <v>142</v>
      </c>
      <c r="AT139" s="25" t="s">
        <v>212</v>
      </c>
      <c r="AU139" s="25" t="s">
        <v>87</v>
      </c>
      <c r="AY139" s="25" t="s">
        <v>210</v>
      </c>
      <c r="BE139" s="213">
        <f>IF(N139="základní",J139,0)</f>
        <v>3338.4</v>
      </c>
      <c r="BF139" s="213">
        <f>IF(N139="snížená",J139,0)</f>
        <v>0</v>
      </c>
      <c r="BG139" s="213">
        <f>IF(N139="zákl. přenesená",J139,0)</f>
        <v>0</v>
      </c>
      <c r="BH139" s="213">
        <f>IF(N139="sníž. přenesená",J139,0)</f>
        <v>0</v>
      </c>
      <c r="BI139" s="213">
        <f>IF(N139="nulová",J139,0)</f>
        <v>0</v>
      </c>
      <c r="BJ139" s="25" t="s">
        <v>83</v>
      </c>
      <c r="BK139" s="213">
        <f>ROUND(I139*H139,2)</f>
        <v>3338.4</v>
      </c>
      <c r="BL139" s="25" t="s">
        <v>142</v>
      </c>
      <c r="BM139" s="25" t="s">
        <v>4688</v>
      </c>
    </row>
    <row r="140" spans="2:65" s="1" customFormat="1" ht="40.5">
      <c r="B140" s="42"/>
      <c r="C140" s="64"/>
      <c r="D140" s="214" t="s">
        <v>362</v>
      </c>
      <c r="E140" s="64"/>
      <c r="F140" s="215" t="s">
        <v>3090</v>
      </c>
      <c r="G140" s="64"/>
      <c r="H140" s="64"/>
      <c r="I140" s="173"/>
      <c r="J140" s="64"/>
      <c r="K140" s="64"/>
      <c r="L140" s="62"/>
      <c r="M140" s="216"/>
      <c r="N140" s="43"/>
      <c r="O140" s="43"/>
      <c r="P140" s="43"/>
      <c r="Q140" s="43"/>
      <c r="R140" s="43"/>
      <c r="S140" s="43"/>
      <c r="T140" s="79"/>
      <c r="AT140" s="25" t="s">
        <v>362</v>
      </c>
      <c r="AU140" s="25" t="s">
        <v>87</v>
      </c>
    </row>
    <row r="141" spans="2:65" s="1" customFormat="1" ht="25.5" customHeight="1">
      <c r="B141" s="42"/>
      <c r="C141" s="202" t="s">
        <v>334</v>
      </c>
      <c r="D141" s="202" t="s">
        <v>212</v>
      </c>
      <c r="E141" s="203" t="s">
        <v>4461</v>
      </c>
      <c r="F141" s="204" t="s">
        <v>4462</v>
      </c>
      <c r="G141" s="205" t="s">
        <v>348</v>
      </c>
      <c r="H141" s="206">
        <v>3</v>
      </c>
      <c r="I141" s="207">
        <v>620.6</v>
      </c>
      <c r="J141" s="208">
        <f>ROUND(I141*H141,2)</f>
        <v>1861.8</v>
      </c>
      <c r="K141" s="204" t="s">
        <v>24</v>
      </c>
      <c r="L141" s="62"/>
      <c r="M141" s="209" t="s">
        <v>24</v>
      </c>
      <c r="N141" s="210" t="s">
        <v>49</v>
      </c>
      <c r="O141" s="43"/>
      <c r="P141" s="211">
        <f>O141*H141</f>
        <v>0</v>
      </c>
      <c r="Q141" s="211">
        <v>0</v>
      </c>
      <c r="R141" s="211">
        <f>Q141*H141</f>
        <v>0</v>
      </c>
      <c r="S141" s="211">
        <v>0</v>
      </c>
      <c r="T141" s="212">
        <f>S141*H141</f>
        <v>0</v>
      </c>
      <c r="AR141" s="25" t="s">
        <v>142</v>
      </c>
      <c r="AT141" s="25" t="s">
        <v>212</v>
      </c>
      <c r="AU141" s="25" t="s">
        <v>87</v>
      </c>
      <c r="AY141" s="25" t="s">
        <v>210</v>
      </c>
      <c r="BE141" s="213">
        <f>IF(N141="základní",J141,0)</f>
        <v>1861.8</v>
      </c>
      <c r="BF141" s="213">
        <f>IF(N141="snížená",J141,0)</f>
        <v>0</v>
      </c>
      <c r="BG141" s="213">
        <f>IF(N141="zákl. přenesená",J141,0)</f>
        <v>0</v>
      </c>
      <c r="BH141" s="213">
        <f>IF(N141="sníž. přenesená",J141,0)</f>
        <v>0</v>
      </c>
      <c r="BI141" s="213">
        <f>IF(N141="nulová",J141,0)</f>
        <v>0</v>
      </c>
      <c r="BJ141" s="25" t="s">
        <v>83</v>
      </c>
      <c r="BK141" s="213">
        <f>ROUND(I141*H141,2)</f>
        <v>1861.8</v>
      </c>
      <c r="BL141" s="25" t="s">
        <v>142</v>
      </c>
      <c r="BM141" s="25" t="s">
        <v>4689</v>
      </c>
    </row>
    <row r="142" spans="2:65" s="1" customFormat="1" ht="40.5">
      <c r="B142" s="42"/>
      <c r="C142" s="64"/>
      <c r="D142" s="214" t="s">
        <v>362</v>
      </c>
      <c r="E142" s="64"/>
      <c r="F142" s="215" t="s">
        <v>4464</v>
      </c>
      <c r="G142" s="64"/>
      <c r="H142" s="64"/>
      <c r="I142" s="173"/>
      <c r="J142" s="64"/>
      <c r="K142" s="64"/>
      <c r="L142" s="62"/>
      <c r="M142" s="216"/>
      <c r="N142" s="43"/>
      <c r="O142" s="43"/>
      <c r="P142" s="43"/>
      <c r="Q142" s="43"/>
      <c r="R142" s="43"/>
      <c r="S142" s="43"/>
      <c r="T142" s="79"/>
      <c r="AT142" s="25" t="s">
        <v>362</v>
      </c>
      <c r="AU142" s="25" t="s">
        <v>87</v>
      </c>
    </row>
    <row r="143" spans="2:65" s="1" customFormat="1" ht="16.5" customHeight="1">
      <c r="B143" s="42"/>
      <c r="C143" s="202" t="s">
        <v>345</v>
      </c>
      <c r="D143" s="202" t="s">
        <v>212</v>
      </c>
      <c r="E143" s="203" t="s">
        <v>3091</v>
      </c>
      <c r="F143" s="204" t="s">
        <v>3092</v>
      </c>
      <c r="G143" s="205" t="s">
        <v>348</v>
      </c>
      <c r="H143" s="206">
        <v>10</v>
      </c>
      <c r="I143" s="207">
        <v>160.5</v>
      </c>
      <c r="J143" s="208">
        <f>ROUND(I143*H143,2)</f>
        <v>1605</v>
      </c>
      <c r="K143" s="204" t="s">
        <v>24</v>
      </c>
      <c r="L143" s="62"/>
      <c r="M143" s="209" t="s">
        <v>24</v>
      </c>
      <c r="N143" s="210" t="s">
        <v>49</v>
      </c>
      <c r="O143" s="43"/>
      <c r="P143" s="211">
        <f>O143*H143</f>
        <v>0</v>
      </c>
      <c r="Q143" s="211">
        <v>0</v>
      </c>
      <c r="R143" s="211">
        <f>Q143*H143</f>
        <v>0</v>
      </c>
      <c r="S143" s="211">
        <v>0</v>
      </c>
      <c r="T143" s="212">
        <f>S143*H143</f>
        <v>0</v>
      </c>
      <c r="AR143" s="25" t="s">
        <v>142</v>
      </c>
      <c r="AT143" s="25" t="s">
        <v>212</v>
      </c>
      <c r="AU143" s="25" t="s">
        <v>87</v>
      </c>
      <c r="AY143" s="25" t="s">
        <v>210</v>
      </c>
      <c r="BE143" s="213">
        <f>IF(N143="základní",J143,0)</f>
        <v>1605</v>
      </c>
      <c r="BF143" s="213">
        <f>IF(N143="snížená",J143,0)</f>
        <v>0</v>
      </c>
      <c r="BG143" s="213">
        <f>IF(N143="zákl. přenesená",J143,0)</f>
        <v>0</v>
      </c>
      <c r="BH143" s="213">
        <f>IF(N143="sníž. přenesená",J143,0)</f>
        <v>0</v>
      </c>
      <c r="BI143" s="213">
        <f>IF(N143="nulová",J143,0)</f>
        <v>0</v>
      </c>
      <c r="BJ143" s="25" t="s">
        <v>83</v>
      </c>
      <c r="BK143" s="213">
        <f>ROUND(I143*H143,2)</f>
        <v>1605</v>
      </c>
      <c r="BL143" s="25" t="s">
        <v>142</v>
      </c>
      <c r="BM143" s="25" t="s">
        <v>4690</v>
      </c>
    </row>
    <row r="144" spans="2:65" s="1" customFormat="1" ht="27">
      <c r="B144" s="42"/>
      <c r="C144" s="64"/>
      <c r="D144" s="214" t="s">
        <v>362</v>
      </c>
      <c r="E144" s="64"/>
      <c r="F144" s="215" t="s">
        <v>3094</v>
      </c>
      <c r="G144" s="64"/>
      <c r="H144" s="64"/>
      <c r="I144" s="173"/>
      <c r="J144" s="64"/>
      <c r="K144" s="64"/>
      <c r="L144" s="62"/>
      <c r="M144" s="216"/>
      <c r="N144" s="43"/>
      <c r="O144" s="43"/>
      <c r="P144" s="43"/>
      <c r="Q144" s="43"/>
      <c r="R144" s="43"/>
      <c r="S144" s="43"/>
      <c r="T144" s="79"/>
      <c r="AT144" s="25" t="s">
        <v>362</v>
      </c>
      <c r="AU144" s="25" t="s">
        <v>87</v>
      </c>
    </row>
    <row r="145" spans="2:65" s="1" customFormat="1" ht="16.5" customHeight="1">
      <c r="B145" s="42"/>
      <c r="C145" s="202" t="s">
        <v>340</v>
      </c>
      <c r="D145" s="202" t="s">
        <v>212</v>
      </c>
      <c r="E145" s="203" t="s">
        <v>4691</v>
      </c>
      <c r="F145" s="204" t="s">
        <v>4692</v>
      </c>
      <c r="G145" s="205" t="s">
        <v>348</v>
      </c>
      <c r="H145" s="206">
        <v>1</v>
      </c>
      <c r="I145" s="207">
        <v>319.89999999999998</v>
      </c>
      <c r="J145" s="208">
        <f>ROUND(I145*H145,2)</f>
        <v>319.89999999999998</v>
      </c>
      <c r="K145" s="204" t="s">
        <v>24</v>
      </c>
      <c r="L145" s="62"/>
      <c r="M145" s="209" t="s">
        <v>24</v>
      </c>
      <c r="N145" s="210" t="s">
        <v>49</v>
      </c>
      <c r="O145" s="43"/>
      <c r="P145" s="211">
        <f>O145*H145</f>
        <v>0</v>
      </c>
      <c r="Q145" s="211">
        <v>0</v>
      </c>
      <c r="R145" s="211">
        <f>Q145*H145</f>
        <v>0</v>
      </c>
      <c r="S145" s="211">
        <v>0</v>
      </c>
      <c r="T145" s="212">
        <f>S145*H145</f>
        <v>0</v>
      </c>
      <c r="AR145" s="25" t="s">
        <v>142</v>
      </c>
      <c r="AT145" s="25" t="s">
        <v>212</v>
      </c>
      <c r="AU145" s="25" t="s">
        <v>87</v>
      </c>
      <c r="AY145" s="25" t="s">
        <v>210</v>
      </c>
      <c r="BE145" s="213">
        <f>IF(N145="základní",J145,0)</f>
        <v>319.89999999999998</v>
      </c>
      <c r="BF145" s="213">
        <f>IF(N145="snížená",J145,0)</f>
        <v>0</v>
      </c>
      <c r="BG145" s="213">
        <f>IF(N145="zákl. přenesená",J145,0)</f>
        <v>0</v>
      </c>
      <c r="BH145" s="213">
        <f>IF(N145="sníž. přenesená",J145,0)</f>
        <v>0</v>
      </c>
      <c r="BI145" s="213">
        <f>IF(N145="nulová",J145,0)</f>
        <v>0</v>
      </c>
      <c r="BJ145" s="25" t="s">
        <v>83</v>
      </c>
      <c r="BK145" s="213">
        <f>ROUND(I145*H145,2)</f>
        <v>319.89999999999998</v>
      </c>
      <c r="BL145" s="25" t="s">
        <v>142</v>
      </c>
      <c r="BM145" s="25" t="s">
        <v>4693</v>
      </c>
    </row>
    <row r="146" spans="2:65" s="1" customFormat="1" ht="27">
      <c r="B146" s="42"/>
      <c r="C146" s="64"/>
      <c r="D146" s="214" t="s">
        <v>362</v>
      </c>
      <c r="E146" s="64"/>
      <c r="F146" s="215" t="s">
        <v>4694</v>
      </c>
      <c r="G146" s="64"/>
      <c r="H146" s="64"/>
      <c r="I146" s="173"/>
      <c r="J146" s="64"/>
      <c r="K146" s="64"/>
      <c r="L146" s="62"/>
      <c r="M146" s="216"/>
      <c r="N146" s="43"/>
      <c r="O146" s="43"/>
      <c r="P146" s="43"/>
      <c r="Q146" s="43"/>
      <c r="R146" s="43"/>
      <c r="S146" s="43"/>
      <c r="T146" s="79"/>
      <c r="AT146" s="25" t="s">
        <v>362</v>
      </c>
      <c r="AU146" s="25" t="s">
        <v>87</v>
      </c>
    </row>
    <row r="147" spans="2:65" s="1" customFormat="1" ht="16.5" customHeight="1">
      <c r="B147" s="42"/>
      <c r="C147" s="202" t="s">
        <v>351</v>
      </c>
      <c r="D147" s="202" t="s">
        <v>212</v>
      </c>
      <c r="E147" s="203" t="s">
        <v>4470</v>
      </c>
      <c r="F147" s="204" t="s">
        <v>4471</v>
      </c>
      <c r="G147" s="205" t="s">
        <v>348</v>
      </c>
      <c r="H147" s="206">
        <v>1</v>
      </c>
      <c r="I147" s="207">
        <v>749</v>
      </c>
      <c r="J147" s="208">
        <f>ROUND(I147*H147,2)</f>
        <v>749</v>
      </c>
      <c r="K147" s="204" t="s">
        <v>24</v>
      </c>
      <c r="L147" s="62"/>
      <c r="M147" s="209" t="s">
        <v>24</v>
      </c>
      <c r="N147" s="210" t="s">
        <v>49</v>
      </c>
      <c r="O147" s="43"/>
      <c r="P147" s="211">
        <f>O147*H147</f>
        <v>0</v>
      </c>
      <c r="Q147" s="211">
        <v>0</v>
      </c>
      <c r="R147" s="211">
        <f>Q147*H147</f>
        <v>0</v>
      </c>
      <c r="S147" s="211">
        <v>0</v>
      </c>
      <c r="T147" s="212">
        <f>S147*H147</f>
        <v>0</v>
      </c>
      <c r="AR147" s="25" t="s">
        <v>142</v>
      </c>
      <c r="AT147" s="25" t="s">
        <v>212</v>
      </c>
      <c r="AU147" s="25" t="s">
        <v>87</v>
      </c>
      <c r="AY147" s="25" t="s">
        <v>210</v>
      </c>
      <c r="BE147" s="213">
        <f>IF(N147="základní",J147,0)</f>
        <v>749</v>
      </c>
      <c r="BF147" s="213">
        <f>IF(N147="snížená",J147,0)</f>
        <v>0</v>
      </c>
      <c r="BG147" s="213">
        <f>IF(N147="zákl. přenesená",J147,0)</f>
        <v>0</v>
      </c>
      <c r="BH147" s="213">
        <f>IF(N147="sníž. přenesená",J147,0)</f>
        <v>0</v>
      </c>
      <c r="BI147" s="213">
        <f>IF(N147="nulová",J147,0)</f>
        <v>0</v>
      </c>
      <c r="BJ147" s="25" t="s">
        <v>83</v>
      </c>
      <c r="BK147" s="213">
        <f>ROUND(I147*H147,2)</f>
        <v>749</v>
      </c>
      <c r="BL147" s="25" t="s">
        <v>142</v>
      </c>
      <c r="BM147" s="25" t="s">
        <v>4695</v>
      </c>
    </row>
    <row r="148" spans="2:65" s="1" customFormat="1" ht="40.5">
      <c r="B148" s="42"/>
      <c r="C148" s="64"/>
      <c r="D148" s="214" t="s">
        <v>362</v>
      </c>
      <c r="E148" s="64"/>
      <c r="F148" s="215" t="s">
        <v>4473</v>
      </c>
      <c r="G148" s="64"/>
      <c r="H148" s="64"/>
      <c r="I148" s="173"/>
      <c r="J148" s="64"/>
      <c r="K148" s="64"/>
      <c r="L148" s="62"/>
      <c r="M148" s="216"/>
      <c r="N148" s="43"/>
      <c r="O148" s="43"/>
      <c r="P148" s="43"/>
      <c r="Q148" s="43"/>
      <c r="R148" s="43"/>
      <c r="S148" s="43"/>
      <c r="T148" s="79"/>
      <c r="AT148" s="25" t="s">
        <v>362</v>
      </c>
      <c r="AU148" s="25" t="s">
        <v>87</v>
      </c>
    </row>
    <row r="149" spans="2:65" s="1" customFormat="1" ht="16.5" customHeight="1">
      <c r="B149" s="42"/>
      <c r="C149" s="202" t="s">
        <v>357</v>
      </c>
      <c r="D149" s="202" t="s">
        <v>212</v>
      </c>
      <c r="E149" s="203" t="s">
        <v>3095</v>
      </c>
      <c r="F149" s="204" t="s">
        <v>3096</v>
      </c>
      <c r="G149" s="205" t="s">
        <v>348</v>
      </c>
      <c r="H149" s="206">
        <v>9</v>
      </c>
      <c r="I149" s="207">
        <v>777.9</v>
      </c>
      <c r="J149" s="208">
        <f>ROUND(I149*H149,2)</f>
        <v>7001.1</v>
      </c>
      <c r="K149" s="204" t="s">
        <v>24</v>
      </c>
      <c r="L149" s="62"/>
      <c r="M149" s="209" t="s">
        <v>24</v>
      </c>
      <c r="N149" s="210" t="s">
        <v>49</v>
      </c>
      <c r="O149" s="43"/>
      <c r="P149" s="211">
        <f>O149*H149</f>
        <v>0</v>
      </c>
      <c r="Q149" s="211">
        <v>0</v>
      </c>
      <c r="R149" s="211">
        <f>Q149*H149</f>
        <v>0</v>
      </c>
      <c r="S149" s="211">
        <v>0</v>
      </c>
      <c r="T149" s="212">
        <f>S149*H149</f>
        <v>0</v>
      </c>
      <c r="AR149" s="25" t="s">
        <v>142</v>
      </c>
      <c r="AT149" s="25" t="s">
        <v>212</v>
      </c>
      <c r="AU149" s="25" t="s">
        <v>87</v>
      </c>
      <c r="AY149" s="25" t="s">
        <v>210</v>
      </c>
      <c r="BE149" s="213">
        <f>IF(N149="základní",J149,0)</f>
        <v>7001.1</v>
      </c>
      <c r="BF149" s="213">
        <f>IF(N149="snížená",J149,0)</f>
        <v>0</v>
      </c>
      <c r="BG149" s="213">
        <f>IF(N149="zákl. přenesená",J149,0)</f>
        <v>0</v>
      </c>
      <c r="BH149" s="213">
        <f>IF(N149="sníž. přenesená",J149,0)</f>
        <v>0</v>
      </c>
      <c r="BI149" s="213">
        <f>IF(N149="nulová",J149,0)</f>
        <v>0</v>
      </c>
      <c r="BJ149" s="25" t="s">
        <v>83</v>
      </c>
      <c r="BK149" s="213">
        <f>ROUND(I149*H149,2)</f>
        <v>7001.1</v>
      </c>
      <c r="BL149" s="25" t="s">
        <v>142</v>
      </c>
      <c r="BM149" s="25" t="s">
        <v>4696</v>
      </c>
    </row>
    <row r="150" spans="2:65" s="1" customFormat="1" ht="40.5">
      <c r="B150" s="42"/>
      <c r="C150" s="64"/>
      <c r="D150" s="214" t="s">
        <v>362</v>
      </c>
      <c r="E150" s="64"/>
      <c r="F150" s="215" t="s">
        <v>3098</v>
      </c>
      <c r="G150" s="64"/>
      <c r="H150" s="64"/>
      <c r="I150" s="173"/>
      <c r="J150" s="64"/>
      <c r="K150" s="64"/>
      <c r="L150" s="62"/>
      <c r="M150" s="216"/>
      <c r="N150" s="43"/>
      <c r="O150" s="43"/>
      <c r="P150" s="43"/>
      <c r="Q150" s="43"/>
      <c r="R150" s="43"/>
      <c r="S150" s="43"/>
      <c r="T150" s="79"/>
      <c r="AT150" s="25" t="s">
        <v>362</v>
      </c>
      <c r="AU150" s="25" t="s">
        <v>87</v>
      </c>
    </row>
    <row r="151" spans="2:65" s="1" customFormat="1" ht="16.5" customHeight="1">
      <c r="B151" s="42"/>
      <c r="C151" s="202" t="s">
        <v>366</v>
      </c>
      <c r="D151" s="202" t="s">
        <v>212</v>
      </c>
      <c r="E151" s="203" t="s">
        <v>4478</v>
      </c>
      <c r="F151" s="204" t="s">
        <v>4479</v>
      </c>
      <c r="G151" s="205" t="s">
        <v>348</v>
      </c>
      <c r="H151" s="206">
        <v>8</v>
      </c>
      <c r="I151" s="207">
        <v>229</v>
      </c>
      <c r="J151" s="208">
        <f>ROUND(I151*H151,2)</f>
        <v>1832</v>
      </c>
      <c r="K151" s="204" t="s">
        <v>24</v>
      </c>
      <c r="L151" s="62"/>
      <c r="M151" s="209" t="s">
        <v>24</v>
      </c>
      <c r="N151" s="210" t="s">
        <v>49</v>
      </c>
      <c r="O151" s="43"/>
      <c r="P151" s="211">
        <f>O151*H151</f>
        <v>0</v>
      </c>
      <c r="Q151" s="211">
        <v>0</v>
      </c>
      <c r="R151" s="211">
        <f>Q151*H151</f>
        <v>0</v>
      </c>
      <c r="S151" s="211">
        <v>0</v>
      </c>
      <c r="T151" s="212">
        <f>S151*H151</f>
        <v>0</v>
      </c>
      <c r="AR151" s="25" t="s">
        <v>142</v>
      </c>
      <c r="AT151" s="25" t="s">
        <v>212</v>
      </c>
      <c r="AU151" s="25" t="s">
        <v>87</v>
      </c>
      <c r="AY151" s="25" t="s">
        <v>210</v>
      </c>
      <c r="BE151" s="213">
        <f>IF(N151="základní",J151,0)</f>
        <v>1832</v>
      </c>
      <c r="BF151" s="213">
        <f>IF(N151="snížená",J151,0)</f>
        <v>0</v>
      </c>
      <c r="BG151" s="213">
        <f>IF(N151="zákl. přenesená",J151,0)</f>
        <v>0</v>
      </c>
      <c r="BH151" s="213">
        <f>IF(N151="sníž. přenesená",J151,0)</f>
        <v>0</v>
      </c>
      <c r="BI151" s="213">
        <f>IF(N151="nulová",J151,0)</f>
        <v>0</v>
      </c>
      <c r="BJ151" s="25" t="s">
        <v>83</v>
      </c>
      <c r="BK151" s="213">
        <f>ROUND(I151*H151,2)</f>
        <v>1832</v>
      </c>
      <c r="BL151" s="25" t="s">
        <v>142</v>
      </c>
      <c r="BM151" s="25" t="s">
        <v>4697</v>
      </c>
    </row>
    <row r="152" spans="2:65" s="1" customFormat="1" ht="27">
      <c r="B152" s="42"/>
      <c r="C152" s="64"/>
      <c r="D152" s="214" t="s">
        <v>362</v>
      </c>
      <c r="E152" s="64"/>
      <c r="F152" s="215" t="s">
        <v>4481</v>
      </c>
      <c r="G152" s="64"/>
      <c r="H152" s="64"/>
      <c r="I152" s="173"/>
      <c r="J152" s="64"/>
      <c r="K152" s="64"/>
      <c r="L152" s="62"/>
      <c r="M152" s="216"/>
      <c r="N152" s="43"/>
      <c r="O152" s="43"/>
      <c r="P152" s="43"/>
      <c r="Q152" s="43"/>
      <c r="R152" s="43"/>
      <c r="S152" s="43"/>
      <c r="T152" s="79"/>
      <c r="AT152" s="25" t="s">
        <v>362</v>
      </c>
      <c r="AU152" s="25" t="s">
        <v>87</v>
      </c>
    </row>
    <row r="153" spans="2:65" s="1" customFormat="1" ht="16.5" customHeight="1">
      <c r="B153" s="42"/>
      <c r="C153" s="202" t="s">
        <v>371</v>
      </c>
      <c r="D153" s="202" t="s">
        <v>212</v>
      </c>
      <c r="E153" s="203" t="s">
        <v>4698</v>
      </c>
      <c r="F153" s="204" t="s">
        <v>4699</v>
      </c>
      <c r="G153" s="205" t="s">
        <v>348</v>
      </c>
      <c r="H153" s="206">
        <v>1</v>
      </c>
      <c r="I153" s="207">
        <v>388.4</v>
      </c>
      <c r="J153" s="208">
        <f>ROUND(I153*H153,2)</f>
        <v>388.4</v>
      </c>
      <c r="K153" s="204" t="s">
        <v>24</v>
      </c>
      <c r="L153" s="62"/>
      <c r="M153" s="209" t="s">
        <v>24</v>
      </c>
      <c r="N153" s="210" t="s">
        <v>49</v>
      </c>
      <c r="O153" s="43"/>
      <c r="P153" s="211">
        <f>O153*H153</f>
        <v>0</v>
      </c>
      <c r="Q153" s="211">
        <v>0</v>
      </c>
      <c r="R153" s="211">
        <f>Q153*H153</f>
        <v>0</v>
      </c>
      <c r="S153" s="211">
        <v>0</v>
      </c>
      <c r="T153" s="212">
        <f>S153*H153</f>
        <v>0</v>
      </c>
      <c r="AR153" s="25" t="s">
        <v>142</v>
      </c>
      <c r="AT153" s="25" t="s">
        <v>212</v>
      </c>
      <c r="AU153" s="25" t="s">
        <v>87</v>
      </c>
      <c r="AY153" s="25" t="s">
        <v>210</v>
      </c>
      <c r="BE153" s="213">
        <f>IF(N153="základní",J153,0)</f>
        <v>388.4</v>
      </c>
      <c r="BF153" s="213">
        <f>IF(N153="snížená",J153,0)</f>
        <v>0</v>
      </c>
      <c r="BG153" s="213">
        <f>IF(N153="zákl. přenesená",J153,0)</f>
        <v>0</v>
      </c>
      <c r="BH153" s="213">
        <f>IF(N153="sníž. přenesená",J153,0)</f>
        <v>0</v>
      </c>
      <c r="BI153" s="213">
        <f>IF(N153="nulová",J153,0)</f>
        <v>0</v>
      </c>
      <c r="BJ153" s="25" t="s">
        <v>83</v>
      </c>
      <c r="BK153" s="213">
        <f>ROUND(I153*H153,2)</f>
        <v>388.4</v>
      </c>
      <c r="BL153" s="25" t="s">
        <v>142</v>
      </c>
      <c r="BM153" s="25" t="s">
        <v>4700</v>
      </c>
    </row>
    <row r="154" spans="2:65" s="1" customFormat="1" ht="27">
      <c r="B154" s="42"/>
      <c r="C154" s="64"/>
      <c r="D154" s="214" t="s">
        <v>362</v>
      </c>
      <c r="E154" s="64"/>
      <c r="F154" s="215" t="s">
        <v>4701</v>
      </c>
      <c r="G154" s="64"/>
      <c r="H154" s="64"/>
      <c r="I154" s="173"/>
      <c r="J154" s="64"/>
      <c r="K154" s="64"/>
      <c r="L154" s="62"/>
      <c r="M154" s="216"/>
      <c r="N154" s="43"/>
      <c r="O154" s="43"/>
      <c r="P154" s="43"/>
      <c r="Q154" s="43"/>
      <c r="R154" s="43"/>
      <c r="S154" s="43"/>
      <c r="T154" s="79"/>
      <c r="AT154" s="25" t="s">
        <v>362</v>
      </c>
      <c r="AU154" s="25" t="s">
        <v>87</v>
      </c>
    </row>
    <row r="155" spans="2:65" s="1" customFormat="1" ht="16.5" customHeight="1">
      <c r="B155" s="42"/>
      <c r="C155" s="202" t="s">
        <v>375</v>
      </c>
      <c r="D155" s="202" t="s">
        <v>212</v>
      </c>
      <c r="E155" s="203" t="s">
        <v>4702</v>
      </c>
      <c r="F155" s="204" t="s">
        <v>4703</v>
      </c>
      <c r="G155" s="205" t="s">
        <v>348</v>
      </c>
      <c r="H155" s="206">
        <v>3</v>
      </c>
      <c r="I155" s="207">
        <v>336</v>
      </c>
      <c r="J155" s="208">
        <f>ROUND(I155*H155,2)</f>
        <v>1008</v>
      </c>
      <c r="K155" s="204" t="s">
        <v>24</v>
      </c>
      <c r="L155" s="62"/>
      <c r="M155" s="209" t="s">
        <v>24</v>
      </c>
      <c r="N155" s="210" t="s">
        <v>49</v>
      </c>
      <c r="O155" s="43"/>
      <c r="P155" s="211">
        <f>O155*H155</f>
        <v>0</v>
      </c>
      <c r="Q155" s="211">
        <v>0</v>
      </c>
      <c r="R155" s="211">
        <f>Q155*H155</f>
        <v>0</v>
      </c>
      <c r="S155" s="211">
        <v>0</v>
      </c>
      <c r="T155" s="212">
        <f>S155*H155</f>
        <v>0</v>
      </c>
      <c r="AR155" s="25" t="s">
        <v>142</v>
      </c>
      <c r="AT155" s="25" t="s">
        <v>212</v>
      </c>
      <c r="AU155" s="25" t="s">
        <v>87</v>
      </c>
      <c r="AY155" s="25" t="s">
        <v>210</v>
      </c>
      <c r="BE155" s="213">
        <f>IF(N155="základní",J155,0)</f>
        <v>1008</v>
      </c>
      <c r="BF155" s="213">
        <f>IF(N155="snížená",J155,0)</f>
        <v>0</v>
      </c>
      <c r="BG155" s="213">
        <f>IF(N155="zákl. přenesená",J155,0)</f>
        <v>0</v>
      </c>
      <c r="BH155" s="213">
        <f>IF(N155="sníž. přenesená",J155,0)</f>
        <v>0</v>
      </c>
      <c r="BI155" s="213">
        <f>IF(N155="nulová",J155,0)</f>
        <v>0</v>
      </c>
      <c r="BJ155" s="25" t="s">
        <v>83</v>
      </c>
      <c r="BK155" s="213">
        <f>ROUND(I155*H155,2)</f>
        <v>1008</v>
      </c>
      <c r="BL155" s="25" t="s">
        <v>142</v>
      </c>
      <c r="BM155" s="25" t="s">
        <v>4704</v>
      </c>
    </row>
    <row r="156" spans="2:65" s="1" customFormat="1" ht="27">
      <c r="B156" s="42"/>
      <c r="C156" s="64"/>
      <c r="D156" s="214" t="s">
        <v>362</v>
      </c>
      <c r="E156" s="64"/>
      <c r="F156" s="215" t="s">
        <v>4705</v>
      </c>
      <c r="G156" s="64"/>
      <c r="H156" s="64"/>
      <c r="I156" s="173"/>
      <c r="J156" s="64"/>
      <c r="K156" s="64"/>
      <c r="L156" s="62"/>
      <c r="M156" s="216"/>
      <c r="N156" s="43"/>
      <c r="O156" s="43"/>
      <c r="P156" s="43"/>
      <c r="Q156" s="43"/>
      <c r="R156" s="43"/>
      <c r="S156" s="43"/>
      <c r="T156" s="79"/>
      <c r="AT156" s="25" t="s">
        <v>362</v>
      </c>
      <c r="AU156" s="25" t="s">
        <v>87</v>
      </c>
    </row>
    <row r="157" spans="2:65" s="1" customFormat="1" ht="16.5" customHeight="1">
      <c r="B157" s="42"/>
      <c r="C157" s="202" t="s">
        <v>380</v>
      </c>
      <c r="D157" s="202" t="s">
        <v>212</v>
      </c>
      <c r="E157" s="203" t="s">
        <v>4526</v>
      </c>
      <c r="F157" s="204" t="s">
        <v>4527</v>
      </c>
      <c r="G157" s="205" t="s">
        <v>248</v>
      </c>
      <c r="H157" s="206">
        <v>1.2999999999999999E-2</v>
      </c>
      <c r="I157" s="207">
        <v>866.7</v>
      </c>
      <c r="J157" s="208">
        <f>ROUND(I157*H157,2)</f>
        <v>11.27</v>
      </c>
      <c r="K157" s="204" t="s">
        <v>24</v>
      </c>
      <c r="L157" s="62"/>
      <c r="M157" s="209" t="s">
        <v>24</v>
      </c>
      <c r="N157" s="210" t="s">
        <v>49</v>
      </c>
      <c r="O157" s="43"/>
      <c r="P157" s="211">
        <f>O157*H157</f>
        <v>0</v>
      </c>
      <c r="Q157" s="211">
        <v>0</v>
      </c>
      <c r="R157" s="211">
        <f>Q157*H157</f>
        <v>0</v>
      </c>
      <c r="S157" s="211">
        <v>0</v>
      </c>
      <c r="T157" s="212">
        <f>S157*H157</f>
        <v>0</v>
      </c>
      <c r="AR157" s="25" t="s">
        <v>142</v>
      </c>
      <c r="AT157" s="25" t="s">
        <v>212</v>
      </c>
      <c r="AU157" s="25" t="s">
        <v>87</v>
      </c>
      <c r="AY157" s="25" t="s">
        <v>210</v>
      </c>
      <c r="BE157" s="213">
        <f>IF(N157="základní",J157,0)</f>
        <v>11.27</v>
      </c>
      <c r="BF157" s="213">
        <f>IF(N157="snížená",J157,0)</f>
        <v>0</v>
      </c>
      <c r="BG157" s="213">
        <f>IF(N157="zákl. přenesená",J157,0)</f>
        <v>0</v>
      </c>
      <c r="BH157" s="213">
        <f>IF(N157="sníž. přenesená",J157,0)</f>
        <v>0</v>
      </c>
      <c r="BI157" s="213">
        <f>IF(N157="nulová",J157,0)</f>
        <v>0</v>
      </c>
      <c r="BJ157" s="25" t="s">
        <v>83</v>
      </c>
      <c r="BK157" s="213">
        <f>ROUND(I157*H157,2)</f>
        <v>11.27</v>
      </c>
      <c r="BL157" s="25" t="s">
        <v>142</v>
      </c>
      <c r="BM157" s="25" t="s">
        <v>4706</v>
      </c>
    </row>
    <row r="158" spans="2:65" s="1" customFormat="1" ht="40.5">
      <c r="B158" s="42"/>
      <c r="C158" s="64"/>
      <c r="D158" s="214" t="s">
        <v>362</v>
      </c>
      <c r="E158" s="64"/>
      <c r="F158" s="215" t="s">
        <v>4529</v>
      </c>
      <c r="G158" s="64"/>
      <c r="H158" s="64"/>
      <c r="I158" s="173"/>
      <c r="J158" s="64"/>
      <c r="K158" s="64"/>
      <c r="L158" s="62"/>
      <c r="M158" s="216"/>
      <c r="N158" s="43"/>
      <c r="O158" s="43"/>
      <c r="P158" s="43"/>
      <c r="Q158" s="43"/>
      <c r="R158" s="43"/>
      <c r="S158" s="43"/>
      <c r="T158" s="79"/>
      <c r="AT158" s="25" t="s">
        <v>362</v>
      </c>
      <c r="AU158" s="25" t="s">
        <v>87</v>
      </c>
    </row>
    <row r="159" spans="2:65" s="1" customFormat="1" ht="16.5" customHeight="1">
      <c r="B159" s="42"/>
      <c r="C159" s="202" t="s">
        <v>385</v>
      </c>
      <c r="D159" s="202" t="s">
        <v>212</v>
      </c>
      <c r="E159" s="203" t="s">
        <v>4530</v>
      </c>
      <c r="F159" s="204" t="s">
        <v>4531</v>
      </c>
      <c r="G159" s="205" t="s">
        <v>248</v>
      </c>
      <c r="H159" s="206">
        <v>1.2999999999999999E-2</v>
      </c>
      <c r="I159" s="207">
        <v>407.7</v>
      </c>
      <c r="J159" s="208">
        <f>ROUND(I159*H159,2)</f>
        <v>5.3</v>
      </c>
      <c r="K159" s="204" t="s">
        <v>24</v>
      </c>
      <c r="L159" s="62"/>
      <c r="M159" s="209" t="s">
        <v>24</v>
      </c>
      <c r="N159" s="210" t="s">
        <v>49</v>
      </c>
      <c r="O159" s="43"/>
      <c r="P159" s="211">
        <f>O159*H159</f>
        <v>0</v>
      </c>
      <c r="Q159" s="211">
        <v>0</v>
      </c>
      <c r="R159" s="211">
        <f>Q159*H159</f>
        <v>0</v>
      </c>
      <c r="S159" s="211">
        <v>0</v>
      </c>
      <c r="T159" s="212">
        <f>S159*H159</f>
        <v>0</v>
      </c>
      <c r="AR159" s="25" t="s">
        <v>142</v>
      </c>
      <c r="AT159" s="25" t="s">
        <v>212</v>
      </c>
      <c r="AU159" s="25" t="s">
        <v>87</v>
      </c>
      <c r="AY159" s="25" t="s">
        <v>210</v>
      </c>
      <c r="BE159" s="213">
        <f>IF(N159="základní",J159,0)</f>
        <v>5.3</v>
      </c>
      <c r="BF159" s="213">
        <f>IF(N159="snížená",J159,0)</f>
        <v>0</v>
      </c>
      <c r="BG159" s="213">
        <f>IF(N159="zákl. přenesená",J159,0)</f>
        <v>0</v>
      </c>
      <c r="BH159" s="213">
        <f>IF(N159="sníž. přenesená",J159,0)</f>
        <v>0</v>
      </c>
      <c r="BI159" s="213">
        <f>IF(N159="nulová",J159,0)</f>
        <v>0</v>
      </c>
      <c r="BJ159" s="25" t="s">
        <v>83</v>
      </c>
      <c r="BK159" s="213">
        <f>ROUND(I159*H159,2)</f>
        <v>5.3</v>
      </c>
      <c r="BL159" s="25" t="s">
        <v>142</v>
      </c>
      <c r="BM159" s="25" t="s">
        <v>4707</v>
      </c>
    </row>
    <row r="160" spans="2:65" s="1" customFormat="1" ht="40.5">
      <c r="B160" s="42"/>
      <c r="C160" s="64"/>
      <c r="D160" s="214" t="s">
        <v>362</v>
      </c>
      <c r="E160" s="64"/>
      <c r="F160" s="215" t="s">
        <v>4533</v>
      </c>
      <c r="G160" s="64"/>
      <c r="H160" s="64"/>
      <c r="I160" s="173"/>
      <c r="J160" s="64"/>
      <c r="K160" s="64"/>
      <c r="L160" s="62"/>
      <c r="M160" s="216"/>
      <c r="N160" s="43"/>
      <c r="O160" s="43"/>
      <c r="P160" s="43"/>
      <c r="Q160" s="43"/>
      <c r="R160" s="43"/>
      <c r="S160" s="43"/>
      <c r="T160" s="79"/>
      <c r="AT160" s="25" t="s">
        <v>362</v>
      </c>
      <c r="AU160" s="25" t="s">
        <v>87</v>
      </c>
    </row>
    <row r="161" spans="2:65" s="11" customFormat="1" ht="29.85" customHeight="1">
      <c r="B161" s="186"/>
      <c r="C161" s="187"/>
      <c r="D161" s="188" t="s">
        <v>77</v>
      </c>
      <c r="E161" s="200" t="s">
        <v>3099</v>
      </c>
      <c r="F161" s="200" t="s">
        <v>3100</v>
      </c>
      <c r="G161" s="187"/>
      <c r="H161" s="187"/>
      <c r="I161" s="190"/>
      <c r="J161" s="201">
        <f>BK161</f>
        <v>40099.96</v>
      </c>
      <c r="K161" s="187"/>
      <c r="L161" s="192"/>
      <c r="M161" s="193"/>
      <c r="N161" s="194"/>
      <c r="O161" s="194"/>
      <c r="P161" s="195">
        <f>SUM(P162:P179)</f>
        <v>0</v>
      </c>
      <c r="Q161" s="194"/>
      <c r="R161" s="195">
        <f>SUM(R162:R179)</f>
        <v>0</v>
      </c>
      <c r="S161" s="194"/>
      <c r="T161" s="196">
        <f>SUM(T162:T179)</f>
        <v>0</v>
      </c>
      <c r="AR161" s="197" t="s">
        <v>87</v>
      </c>
      <c r="AT161" s="198" t="s">
        <v>77</v>
      </c>
      <c r="AU161" s="198" t="s">
        <v>83</v>
      </c>
      <c r="AY161" s="197" t="s">
        <v>210</v>
      </c>
      <c r="BK161" s="199">
        <f>SUM(BK162:BK179)</f>
        <v>40099.96</v>
      </c>
    </row>
    <row r="162" spans="2:65" s="1" customFormat="1" ht="25.5" customHeight="1">
      <c r="B162" s="42"/>
      <c r="C162" s="202" t="s">
        <v>397</v>
      </c>
      <c r="D162" s="202" t="s">
        <v>212</v>
      </c>
      <c r="E162" s="203" t="s">
        <v>4708</v>
      </c>
      <c r="F162" s="204" t="s">
        <v>4709</v>
      </c>
      <c r="G162" s="205" t="s">
        <v>348</v>
      </c>
      <c r="H162" s="206">
        <v>2</v>
      </c>
      <c r="I162" s="207">
        <v>3038.8</v>
      </c>
      <c r="J162" s="208">
        <f>ROUND(I162*H162,2)</f>
        <v>6077.6</v>
      </c>
      <c r="K162" s="204" t="s">
        <v>24</v>
      </c>
      <c r="L162" s="62"/>
      <c r="M162" s="209" t="s">
        <v>24</v>
      </c>
      <c r="N162" s="210" t="s">
        <v>49</v>
      </c>
      <c r="O162" s="43"/>
      <c r="P162" s="211">
        <f>O162*H162</f>
        <v>0</v>
      </c>
      <c r="Q162" s="211">
        <v>0</v>
      </c>
      <c r="R162" s="211">
        <f>Q162*H162</f>
        <v>0</v>
      </c>
      <c r="S162" s="211">
        <v>0</v>
      </c>
      <c r="T162" s="212">
        <f>S162*H162</f>
        <v>0</v>
      </c>
      <c r="AR162" s="25" t="s">
        <v>142</v>
      </c>
      <c r="AT162" s="25" t="s">
        <v>212</v>
      </c>
      <c r="AU162" s="25" t="s">
        <v>87</v>
      </c>
      <c r="AY162" s="25" t="s">
        <v>210</v>
      </c>
      <c r="BE162" s="213">
        <f>IF(N162="základní",J162,0)</f>
        <v>6077.6</v>
      </c>
      <c r="BF162" s="213">
        <f>IF(N162="snížená",J162,0)</f>
        <v>0</v>
      </c>
      <c r="BG162" s="213">
        <f>IF(N162="zákl. přenesená",J162,0)</f>
        <v>0</v>
      </c>
      <c r="BH162" s="213">
        <f>IF(N162="sníž. přenesená",J162,0)</f>
        <v>0</v>
      </c>
      <c r="BI162" s="213">
        <f>IF(N162="nulová",J162,0)</f>
        <v>0</v>
      </c>
      <c r="BJ162" s="25" t="s">
        <v>83</v>
      </c>
      <c r="BK162" s="213">
        <f>ROUND(I162*H162,2)</f>
        <v>6077.6</v>
      </c>
      <c r="BL162" s="25" t="s">
        <v>142</v>
      </c>
      <c r="BM162" s="25" t="s">
        <v>4710</v>
      </c>
    </row>
    <row r="163" spans="2:65" s="1" customFormat="1" ht="27">
      <c r="B163" s="42"/>
      <c r="C163" s="64"/>
      <c r="D163" s="214" t="s">
        <v>362</v>
      </c>
      <c r="E163" s="64"/>
      <c r="F163" s="215" t="s">
        <v>4711</v>
      </c>
      <c r="G163" s="64"/>
      <c r="H163" s="64"/>
      <c r="I163" s="173"/>
      <c r="J163" s="64"/>
      <c r="K163" s="64"/>
      <c r="L163" s="62"/>
      <c r="M163" s="216"/>
      <c r="N163" s="43"/>
      <c r="O163" s="43"/>
      <c r="P163" s="43"/>
      <c r="Q163" s="43"/>
      <c r="R163" s="43"/>
      <c r="S163" s="43"/>
      <c r="T163" s="79"/>
      <c r="AT163" s="25" t="s">
        <v>362</v>
      </c>
      <c r="AU163" s="25" t="s">
        <v>87</v>
      </c>
    </row>
    <row r="164" spans="2:65" s="1" customFormat="1" ht="25.5" customHeight="1">
      <c r="B164" s="42"/>
      <c r="C164" s="202" t="s">
        <v>404</v>
      </c>
      <c r="D164" s="202" t="s">
        <v>212</v>
      </c>
      <c r="E164" s="203" t="s">
        <v>3101</v>
      </c>
      <c r="F164" s="204" t="s">
        <v>3102</v>
      </c>
      <c r="G164" s="205" t="s">
        <v>348</v>
      </c>
      <c r="H164" s="206">
        <v>1</v>
      </c>
      <c r="I164" s="207">
        <v>3284.9</v>
      </c>
      <c r="J164" s="208">
        <f>ROUND(I164*H164,2)</f>
        <v>3284.9</v>
      </c>
      <c r="K164" s="204" t="s">
        <v>24</v>
      </c>
      <c r="L164" s="62"/>
      <c r="M164" s="209" t="s">
        <v>24</v>
      </c>
      <c r="N164" s="210" t="s">
        <v>49</v>
      </c>
      <c r="O164" s="43"/>
      <c r="P164" s="211">
        <f>O164*H164</f>
        <v>0</v>
      </c>
      <c r="Q164" s="211">
        <v>0</v>
      </c>
      <c r="R164" s="211">
        <f>Q164*H164</f>
        <v>0</v>
      </c>
      <c r="S164" s="211">
        <v>0</v>
      </c>
      <c r="T164" s="212">
        <f>S164*H164</f>
        <v>0</v>
      </c>
      <c r="AR164" s="25" t="s">
        <v>142</v>
      </c>
      <c r="AT164" s="25" t="s">
        <v>212</v>
      </c>
      <c r="AU164" s="25" t="s">
        <v>87</v>
      </c>
      <c r="AY164" s="25" t="s">
        <v>210</v>
      </c>
      <c r="BE164" s="213">
        <f>IF(N164="základní",J164,0)</f>
        <v>3284.9</v>
      </c>
      <c r="BF164" s="213">
        <f>IF(N164="snížená",J164,0)</f>
        <v>0</v>
      </c>
      <c r="BG164" s="213">
        <f>IF(N164="zákl. přenesená",J164,0)</f>
        <v>0</v>
      </c>
      <c r="BH164" s="213">
        <f>IF(N164="sníž. přenesená",J164,0)</f>
        <v>0</v>
      </c>
      <c r="BI164" s="213">
        <f>IF(N164="nulová",J164,0)</f>
        <v>0</v>
      </c>
      <c r="BJ164" s="25" t="s">
        <v>83</v>
      </c>
      <c r="BK164" s="213">
        <f>ROUND(I164*H164,2)</f>
        <v>3284.9</v>
      </c>
      <c r="BL164" s="25" t="s">
        <v>142</v>
      </c>
      <c r="BM164" s="25" t="s">
        <v>4712</v>
      </c>
    </row>
    <row r="165" spans="2:65" s="1" customFormat="1" ht="27">
      <c r="B165" s="42"/>
      <c r="C165" s="64"/>
      <c r="D165" s="214" t="s">
        <v>362</v>
      </c>
      <c r="E165" s="64"/>
      <c r="F165" s="215" t="s">
        <v>3104</v>
      </c>
      <c r="G165" s="64"/>
      <c r="H165" s="64"/>
      <c r="I165" s="173"/>
      <c r="J165" s="64"/>
      <c r="K165" s="64"/>
      <c r="L165" s="62"/>
      <c r="M165" s="216"/>
      <c r="N165" s="43"/>
      <c r="O165" s="43"/>
      <c r="P165" s="43"/>
      <c r="Q165" s="43"/>
      <c r="R165" s="43"/>
      <c r="S165" s="43"/>
      <c r="T165" s="79"/>
      <c r="AT165" s="25" t="s">
        <v>362</v>
      </c>
      <c r="AU165" s="25" t="s">
        <v>87</v>
      </c>
    </row>
    <row r="166" spans="2:65" s="1" customFormat="1" ht="25.5" customHeight="1">
      <c r="B166" s="42"/>
      <c r="C166" s="202" t="s">
        <v>411</v>
      </c>
      <c r="D166" s="202" t="s">
        <v>212</v>
      </c>
      <c r="E166" s="203" t="s">
        <v>4713</v>
      </c>
      <c r="F166" s="204" t="s">
        <v>4714</v>
      </c>
      <c r="G166" s="205" t="s">
        <v>348</v>
      </c>
      <c r="H166" s="206">
        <v>1</v>
      </c>
      <c r="I166" s="207">
        <v>3520.3</v>
      </c>
      <c r="J166" s="208">
        <f>ROUND(I166*H166,2)</f>
        <v>3520.3</v>
      </c>
      <c r="K166" s="204" t="s">
        <v>24</v>
      </c>
      <c r="L166" s="62"/>
      <c r="M166" s="209" t="s">
        <v>24</v>
      </c>
      <c r="N166" s="210" t="s">
        <v>49</v>
      </c>
      <c r="O166" s="43"/>
      <c r="P166" s="211">
        <f>O166*H166</f>
        <v>0</v>
      </c>
      <c r="Q166" s="211">
        <v>0</v>
      </c>
      <c r="R166" s="211">
        <f>Q166*H166</f>
        <v>0</v>
      </c>
      <c r="S166" s="211">
        <v>0</v>
      </c>
      <c r="T166" s="212">
        <f>S166*H166</f>
        <v>0</v>
      </c>
      <c r="AR166" s="25" t="s">
        <v>142</v>
      </c>
      <c r="AT166" s="25" t="s">
        <v>212</v>
      </c>
      <c r="AU166" s="25" t="s">
        <v>87</v>
      </c>
      <c r="AY166" s="25" t="s">
        <v>210</v>
      </c>
      <c r="BE166" s="213">
        <f>IF(N166="základní",J166,0)</f>
        <v>3520.3</v>
      </c>
      <c r="BF166" s="213">
        <f>IF(N166="snížená",J166,0)</f>
        <v>0</v>
      </c>
      <c r="BG166" s="213">
        <f>IF(N166="zákl. přenesená",J166,0)</f>
        <v>0</v>
      </c>
      <c r="BH166" s="213">
        <f>IF(N166="sníž. přenesená",J166,0)</f>
        <v>0</v>
      </c>
      <c r="BI166" s="213">
        <f>IF(N166="nulová",J166,0)</f>
        <v>0</v>
      </c>
      <c r="BJ166" s="25" t="s">
        <v>83</v>
      </c>
      <c r="BK166" s="213">
        <f>ROUND(I166*H166,2)</f>
        <v>3520.3</v>
      </c>
      <c r="BL166" s="25" t="s">
        <v>142</v>
      </c>
      <c r="BM166" s="25" t="s">
        <v>4715</v>
      </c>
    </row>
    <row r="167" spans="2:65" s="1" customFormat="1" ht="27">
      <c r="B167" s="42"/>
      <c r="C167" s="64"/>
      <c r="D167" s="214" t="s">
        <v>362</v>
      </c>
      <c r="E167" s="64"/>
      <c r="F167" s="215" t="s">
        <v>4716</v>
      </c>
      <c r="G167" s="64"/>
      <c r="H167" s="64"/>
      <c r="I167" s="173"/>
      <c r="J167" s="64"/>
      <c r="K167" s="64"/>
      <c r="L167" s="62"/>
      <c r="M167" s="216"/>
      <c r="N167" s="43"/>
      <c r="O167" s="43"/>
      <c r="P167" s="43"/>
      <c r="Q167" s="43"/>
      <c r="R167" s="43"/>
      <c r="S167" s="43"/>
      <c r="T167" s="79"/>
      <c r="AT167" s="25" t="s">
        <v>362</v>
      </c>
      <c r="AU167" s="25" t="s">
        <v>87</v>
      </c>
    </row>
    <row r="168" spans="2:65" s="1" customFormat="1" ht="25.5" customHeight="1">
      <c r="B168" s="42"/>
      <c r="C168" s="202" t="s">
        <v>416</v>
      </c>
      <c r="D168" s="202" t="s">
        <v>212</v>
      </c>
      <c r="E168" s="203" t="s">
        <v>4717</v>
      </c>
      <c r="F168" s="204" t="s">
        <v>4718</v>
      </c>
      <c r="G168" s="205" t="s">
        <v>348</v>
      </c>
      <c r="H168" s="206">
        <v>1</v>
      </c>
      <c r="I168" s="207">
        <v>3777.1</v>
      </c>
      <c r="J168" s="208">
        <f>ROUND(I168*H168,2)</f>
        <v>3777.1</v>
      </c>
      <c r="K168" s="204" t="s">
        <v>24</v>
      </c>
      <c r="L168" s="62"/>
      <c r="M168" s="209" t="s">
        <v>24</v>
      </c>
      <c r="N168" s="210" t="s">
        <v>49</v>
      </c>
      <c r="O168" s="43"/>
      <c r="P168" s="211">
        <f>O168*H168</f>
        <v>0</v>
      </c>
      <c r="Q168" s="211">
        <v>0</v>
      </c>
      <c r="R168" s="211">
        <f>Q168*H168</f>
        <v>0</v>
      </c>
      <c r="S168" s="211">
        <v>0</v>
      </c>
      <c r="T168" s="212">
        <f>S168*H168</f>
        <v>0</v>
      </c>
      <c r="AR168" s="25" t="s">
        <v>142</v>
      </c>
      <c r="AT168" s="25" t="s">
        <v>212</v>
      </c>
      <c r="AU168" s="25" t="s">
        <v>87</v>
      </c>
      <c r="AY168" s="25" t="s">
        <v>210</v>
      </c>
      <c r="BE168" s="213">
        <f>IF(N168="základní",J168,0)</f>
        <v>3777.1</v>
      </c>
      <c r="BF168" s="213">
        <f>IF(N168="snížená",J168,0)</f>
        <v>0</v>
      </c>
      <c r="BG168" s="213">
        <f>IF(N168="zákl. přenesená",J168,0)</f>
        <v>0</v>
      </c>
      <c r="BH168" s="213">
        <f>IF(N168="sníž. přenesená",J168,0)</f>
        <v>0</v>
      </c>
      <c r="BI168" s="213">
        <f>IF(N168="nulová",J168,0)</f>
        <v>0</v>
      </c>
      <c r="BJ168" s="25" t="s">
        <v>83</v>
      </c>
      <c r="BK168" s="213">
        <f>ROUND(I168*H168,2)</f>
        <v>3777.1</v>
      </c>
      <c r="BL168" s="25" t="s">
        <v>142</v>
      </c>
      <c r="BM168" s="25" t="s">
        <v>4719</v>
      </c>
    </row>
    <row r="169" spans="2:65" s="1" customFormat="1" ht="27">
      <c r="B169" s="42"/>
      <c r="C169" s="64"/>
      <c r="D169" s="214" t="s">
        <v>362</v>
      </c>
      <c r="E169" s="64"/>
      <c r="F169" s="215" t="s">
        <v>4720</v>
      </c>
      <c r="G169" s="64"/>
      <c r="H169" s="64"/>
      <c r="I169" s="173"/>
      <c r="J169" s="64"/>
      <c r="K169" s="64"/>
      <c r="L169" s="62"/>
      <c r="M169" s="216"/>
      <c r="N169" s="43"/>
      <c r="O169" s="43"/>
      <c r="P169" s="43"/>
      <c r="Q169" s="43"/>
      <c r="R169" s="43"/>
      <c r="S169" s="43"/>
      <c r="T169" s="79"/>
      <c r="AT169" s="25" t="s">
        <v>362</v>
      </c>
      <c r="AU169" s="25" t="s">
        <v>87</v>
      </c>
    </row>
    <row r="170" spans="2:65" s="1" customFormat="1" ht="25.5" customHeight="1">
      <c r="B170" s="42"/>
      <c r="C170" s="202" t="s">
        <v>423</v>
      </c>
      <c r="D170" s="202" t="s">
        <v>212</v>
      </c>
      <c r="E170" s="203" t="s">
        <v>4554</v>
      </c>
      <c r="F170" s="204" t="s">
        <v>4555</v>
      </c>
      <c r="G170" s="205" t="s">
        <v>348</v>
      </c>
      <c r="H170" s="206">
        <v>1</v>
      </c>
      <c r="I170" s="207">
        <v>3980.4</v>
      </c>
      <c r="J170" s="208">
        <f>ROUND(I170*H170,2)</f>
        <v>3980.4</v>
      </c>
      <c r="K170" s="204" t="s">
        <v>24</v>
      </c>
      <c r="L170" s="62"/>
      <c r="M170" s="209" t="s">
        <v>24</v>
      </c>
      <c r="N170" s="210" t="s">
        <v>49</v>
      </c>
      <c r="O170" s="43"/>
      <c r="P170" s="211">
        <f>O170*H170</f>
        <v>0</v>
      </c>
      <c r="Q170" s="211">
        <v>0</v>
      </c>
      <c r="R170" s="211">
        <f>Q170*H170</f>
        <v>0</v>
      </c>
      <c r="S170" s="211">
        <v>0</v>
      </c>
      <c r="T170" s="212">
        <f>S170*H170</f>
        <v>0</v>
      </c>
      <c r="AR170" s="25" t="s">
        <v>142</v>
      </c>
      <c r="AT170" s="25" t="s">
        <v>212</v>
      </c>
      <c r="AU170" s="25" t="s">
        <v>87</v>
      </c>
      <c r="AY170" s="25" t="s">
        <v>210</v>
      </c>
      <c r="BE170" s="213">
        <f>IF(N170="základní",J170,0)</f>
        <v>3980.4</v>
      </c>
      <c r="BF170" s="213">
        <f>IF(N170="snížená",J170,0)</f>
        <v>0</v>
      </c>
      <c r="BG170" s="213">
        <f>IF(N170="zákl. přenesená",J170,0)</f>
        <v>0</v>
      </c>
      <c r="BH170" s="213">
        <f>IF(N170="sníž. přenesená",J170,0)</f>
        <v>0</v>
      </c>
      <c r="BI170" s="213">
        <f>IF(N170="nulová",J170,0)</f>
        <v>0</v>
      </c>
      <c r="BJ170" s="25" t="s">
        <v>83</v>
      </c>
      <c r="BK170" s="213">
        <f>ROUND(I170*H170,2)</f>
        <v>3980.4</v>
      </c>
      <c r="BL170" s="25" t="s">
        <v>142</v>
      </c>
      <c r="BM170" s="25" t="s">
        <v>4721</v>
      </c>
    </row>
    <row r="171" spans="2:65" s="1" customFormat="1" ht="27">
      <c r="B171" s="42"/>
      <c r="C171" s="64"/>
      <c r="D171" s="214" t="s">
        <v>362</v>
      </c>
      <c r="E171" s="64"/>
      <c r="F171" s="215" t="s">
        <v>4557</v>
      </c>
      <c r="G171" s="64"/>
      <c r="H171" s="64"/>
      <c r="I171" s="173"/>
      <c r="J171" s="64"/>
      <c r="K171" s="64"/>
      <c r="L171" s="62"/>
      <c r="M171" s="216"/>
      <c r="N171" s="43"/>
      <c r="O171" s="43"/>
      <c r="P171" s="43"/>
      <c r="Q171" s="43"/>
      <c r="R171" s="43"/>
      <c r="S171" s="43"/>
      <c r="T171" s="79"/>
      <c r="AT171" s="25" t="s">
        <v>362</v>
      </c>
      <c r="AU171" s="25" t="s">
        <v>87</v>
      </c>
    </row>
    <row r="172" spans="2:65" s="1" customFormat="1" ht="25.5" customHeight="1">
      <c r="B172" s="42"/>
      <c r="C172" s="202" t="s">
        <v>428</v>
      </c>
      <c r="D172" s="202" t="s">
        <v>212</v>
      </c>
      <c r="E172" s="203" t="s">
        <v>4566</v>
      </c>
      <c r="F172" s="204" t="s">
        <v>4567</v>
      </c>
      <c r="G172" s="205" t="s">
        <v>348</v>
      </c>
      <c r="H172" s="206">
        <v>1</v>
      </c>
      <c r="I172" s="207">
        <v>4526.1000000000004</v>
      </c>
      <c r="J172" s="208">
        <f>ROUND(I172*H172,2)</f>
        <v>4526.1000000000004</v>
      </c>
      <c r="K172" s="204" t="s">
        <v>24</v>
      </c>
      <c r="L172" s="62"/>
      <c r="M172" s="209" t="s">
        <v>24</v>
      </c>
      <c r="N172" s="210" t="s">
        <v>49</v>
      </c>
      <c r="O172" s="43"/>
      <c r="P172" s="211">
        <f>O172*H172</f>
        <v>0</v>
      </c>
      <c r="Q172" s="211">
        <v>0</v>
      </c>
      <c r="R172" s="211">
        <f>Q172*H172</f>
        <v>0</v>
      </c>
      <c r="S172" s="211">
        <v>0</v>
      </c>
      <c r="T172" s="212">
        <f>S172*H172</f>
        <v>0</v>
      </c>
      <c r="AR172" s="25" t="s">
        <v>142</v>
      </c>
      <c r="AT172" s="25" t="s">
        <v>212</v>
      </c>
      <c r="AU172" s="25" t="s">
        <v>87</v>
      </c>
      <c r="AY172" s="25" t="s">
        <v>210</v>
      </c>
      <c r="BE172" s="213">
        <f>IF(N172="základní",J172,0)</f>
        <v>4526.1000000000004</v>
      </c>
      <c r="BF172" s="213">
        <f>IF(N172="snížená",J172,0)</f>
        <v>0</v>
      </c>
      <c r="BG172" s="213">
        <f>IF(N172="zákl. přenesená",J172,0)</f>
        <v>0</v>
      </c>
      <c r="BH172" s="213">
        <f>IF(N172="sníž. přenesená",J172,0)</f>
        <v>0</v>
      </c>
      <c r="BI172" s="213">
        <f>IF(N172="nulová",J172,0)</f>
        <v>0</v>
      </c>
      <c r="BJ172" s="25" t="s">
        <v>83</v>
      </c>
      <c r="BK172" s="213">
        <f>ROUND(I172*H172,2)</f>
        <v>4526.1000000000004</v>
      </c>
      <c r="BL172" s="25" t="s">
        <v>142</v>
      </c>
      <c r="BM172" s="25" t="s">
        <v>4722</v>
      </c>
    </row>
    <row r="173" spans="2:65" s="1" customFormat="1" ht="27">
      <c r="B173" s="42"/>
      <c r="C173" s="64"/>
      <c r="D173" s="214" t="s">
        <v>362</v>
      </c>
      <c r="E173" s="64"/>
      <c r="F173" s="215" t="s">
        <v>4569</v>
      </c>
      <c r="G173" s="64"/>
      <c r="H173" s="64"/>
      <c r="I173" s="173"/>
      <c r="J173" s="64"/>
      <c r="K173" s="64"/>
      <c r="L173" s="62"/>
      <c r="M173" s="216"/>
      <c r="N173" s="43"/>
      <c r="O173" s="43"/>
      <c r="P173" s="43"/>
      <c r="Q173" s="43"/>
      <c r="R173" s="43"/>
      <c r="S173" s="43"/>
      <c r="T173" s="79"/>
      <c r="AT173" s="25" t="s">
        <v>362</v>
      </c>
      <c r="AU173" s="25" t="s">
        <v>87</v>
      </c>
    </row>
    <row r="174" spans="2:65" s="1" customFormat="1" ht="25.5" customHeight="1">
      <c r="B174" s="42"/>
      <c r="C174" s="202" t="s">
        <v>433</v>
      </c>
      <c r="D174" s="202" t="s">
        <v>212</v>
      </c>
      <c r="E174" s="203" t="s">
        <v>4723</v>
      </c>
      <c r="F174" s="204" t="s">
        <v>4724</v>
      </c>
      <c r="G174" s="205" t="s">
        <v>348</v>
      </c>
      <c r="H174" s="206">
        <v>3</v>
      </c>
      <c r="I174" s="207">
        <v>4879.2</v>
      </c>
      <c r="J174" s="208">
        <f>ROUND(I174*H174,2)</f>
        <v>14637.6</v>
      </c>
      <c r="K174" s="204" t="s">
        <v>24</v>
      </c>
      <c r="L174" s="62"/>
      <c r="M174" s="209" t="s">
        <v>24</v>
      </c>
      <c r="N174" s="210" t="s">
        <v>49</v>
      </c>
      <c r="O174" s="43"/>
      <c r="P174" s="211">
        <f>O174*H174</f>
        <v>0</v>
      </c>
      <c r="Q174" s="211">
        <v>0</v>
      </c>
      <c r="R174" s="211">
        <f>Q174*H174</f>
        <v>0</v>
      </c>
      <c r="S174" s="211">
        <v>0</v>
      </c>
      <c r="T174" s="212">
        <f>S174*H174</f>
        <v>0</v>
      </c>
      <c r="AR174" s="25" t="s">
        <v>142</v>
      </c>
      <c r="AT174" s="25" t="s">
        <v>212</v>
      </c>
      <c r="AU174" s="25" t="s">
        <v>87</v>
      </c>
      <c r="AY174" s="25" t="s">
        <v>210</v>
      </c>
      <c r="BE174" s="213">
        <f>IF(N174="základní",J174,0)</f>
        <v>14637.6</v>
      </c>
      <c r="BF174" s="213">
        <f>IF(N174="snížená",J174,0)</f>
        <v>0</v>
      </c>
      <c r="BG174" s="213">
        <f>IF(N174="zákl. přenesená",J174,0)</f>
        <v>0</v>
      </c>
      <c r="BH174" s="213">
        <f>IF(N174="sníž. přenesená",J174,0)</f>
        <v>0</v>
      </c>
      <c r="BI174" s="213">
        <f>IF(N174="nulová",J174,0)</f>
        <v>0</v>
      </c>
      <c r="BJ174" s="25" t="s">
        <v>83</v>
      </c>
      <c r="BK174" s="213">
        <f>ROUND(I174*H174,2)</f>
        <v>14637.6</v>
      </c>
      <c r="BL174" s="25" t="s">
        <v>142</v>
      </c>
      <c r="BM174" s="25" t="s">
        <v>4725</v>
      </c>
    </row>
    <row r="175" spans="2:65" s="1" customFormat="1" ht="27">
      <c r="B175" s="42"/>
      <c r="C175" s="64"/>
      <c r="D175" s="214" t="s">
        <v>362</v>
      </c>
      <c r="E175" s="64"/>
      <c r="F175" s="215" t="s">
        <v>4726</v>
      </c>
      <c r="G175" s="64"/>
      <c r="H175" s="64"/>
      <c r="I175" s="173"/>
      <c r="J175" s="64"/>
      <c r="K175" s="64"/>
      <c r="L175" s="62"/>
      <c r="M175" s="216"/>
      <c r="N175" s="43"/>
      <c r="O175" s="43"/>
      <c r="P175" s="43"/>
      <c r="Q175" s="43"/>
      <c r="R175" s="43"/>
      <c r="S175" s="43"/>
      <c r="T175" s="79"/>
      <c r="AT175" s="25" t="s">
        <v>362</v>
      </c>
      <c r="AU175" s="25" t="s">
        <v>87</v>
      </c>
    </row>
    <row r="176" spans="2:65" s="1" customFormat="1" ht="16.5" customHeight="1">
      <c r="B176" s="42"/>
      <c r="C176" s="202" t="s">
        <v>439</v>
      </c>
      <c r="D176" s="202" t="s">
        <v>212</v>
      </c>
      <c r="E176" s="203" t="s">
        <v>4606</v>
      </c>
      <c r="F176" s="204" t="s">
        <v>4607</v>
      </c>
      <c r="G176" s="205" t="s">
        <v>248</v>
      </c>
      <c r="H176" s="206">
        <v>0.19700000000000001</v>
      </c>
      <c r="I176" s="207">
        <v>1034.7</v>
      </c>
      <c r="J176" s="208">
        <f>ROUND(I176*H176,2)</f>
        <v>203.84</v>
      </c>
      <c r="K176" s="204" t="s">
        <v>24</v>
      </c>
      <c r="L176" s="62"/>
      <c r="M176" s="209" t="s">
        <v>24</v>
      </c>
      <c r="N176" s="210" t="s">
        <v>49</v>
      </c>
      <c r="O176" s="43"/>
      <c r="P176" s="211">
        <f>O176*H176</f>
        <v>0</v>
      </c>
      <c r="Q176" s="211">
        <v>0</v>
      </c>
      <c r="R176" s="211">
        <f>Q176*H176</f>
        <v>0</v>
      </c>
      <c r="S176" s="211">
        <v>0</v>
      </c>
      <c r="T176" s="212">
        <f>S176*H176</f>
        <v>0</v>
      </c>
      <c r="AR176" s="25" t="s">
        <v>142</v>
      </c>
      <c r="AT176" s="25" t="s">
        <v>212</v>
      </c>
      <c r="AU176" s="25" t="s">
        <v>87</v>
      </c>
      <c r="AY176" s="25" t="s">
        <v>210</v>
      </c>
      <c r="BE176" s="213">
        <f>IF(N176="základní",J176,0)</f>
        <v>203.84</v>
      </c>
      <c r="BF176" s="213">
        <f>IF(N176="snížená",J176,0)</f>
        <v>0</v>
      </c>
      <c r="BG176" s="213">
        <f>IF(N176="zákl. přenesená",J176,0)</f>
        <v>0</v>
      </c>
      <c r="BH176" s="213">
        <f>IF(N176="sníž. přenesená",J176,0)</f>
        <v>0</v>
      </c>
      <c r="BI176" s="213">
        <f>IF(N176="nulová",J176,0)</f>
        <v>0</v>
      </c>
      <c r="BJ176" s="25" t="s">
        <v>83</v>
      </c>
      <c r="BK176" s="213">
        <f>ROUND(I176*H176,2)</f>
        <v>203.84</v>
      </c>
      <c r="BL176" s="25" t="s">
        <v>142</v>
      </c>
      <c r="BM176" s="25" t="s">
        <v>4727</v>
      </c>
    </row>
    <row r="177" spans="2:65" s="1" customFormat="1" ht="40.5">
      <c r="B177" s="42"/>
      <c r="C177" s="64"/>
      <c r="D177" s="214" t="s">
        <v>362</v>
      </c>
      <c r="E177" s="64"/>
      <c r="F177" s="215" t="s">
        <v>4609</v>
      </c>
      <c r="G177" s="64"/>
      <c r="H177" s="64"/>
      <c r="I177" s="173"/>
      <c r="J177" s="64"/>
      <c r="K177" s="64"/>
      <c r="L177" s="62"/>
      <c r="M177" s="216"/>
      <c r="N177" s="43"/>
      <c r="O177" s="43"/>
      <c r="P177" s="43"/>
      <c r="Q177" s="43"/>
      <c r="R177" s="43"/>
      <c r="S177" s="43"/>
      <c r="T177" s="79"/>
      <c r="AT177" s="25" t="s">
        <v>362</v>
      </c>
      <c r="AU177" s="25" t="s">
        <v>87</v>
      </c>
    </row>
    <row r="178" spans="2:65" s="1" customFormat="1" ht="16.5" customHeight="1">
      <c r="B178" s="42"/>
      <c r="C178" s="202" t="s">
        <v>444</v>
      </c>
      <c r="D178" s="202" t="s">
        <v>212</v>
      </c>
      <c r="E178" s="203" t="s">
        <v>4610</v>
      </c>
      <c r="F178" s="204" t="s">
        <v>4611</v>
      </c>
      <c r="G178" s="205" t="s">
        <v>248</v>
      </c>
      <c r="H178" s="206">
        <v>0.19700000000000001</v>
      </c>
      <c r="I178" s="207">
        <v>467.6</v>
      </c>
      <c r="J178" s="208">
        <f>ROUND(I178*H178,2)</f>
        <v>92.12</v>
      </c>
      <c r="K178" s="204" t="s">
        <v>24</v>
      </c>
      <c r="L178" s="62"/>
      <c r="M178" s="209" t="s">
        <v>24</v>
      </c>
      <c r="N178" s="210" t="s">
        <v>49</v>
      </c>
      <c r="O178" s="43"/>
      <c r="P178" s="211">
        <f>O178*H178</f>
        <v>0</v>
      </c>
      <c r="Q178" s="211">
        <v>0</v>
      </c>
      <c r="R178" s="211">
        <f>Q178*H178</f>
        <v>0</v>
      </c>
      <c r="S178" s="211">
        <v>0</v>
      </c>
      <c r="T178" s="212">
        <f>S178*H178</f>
        <v>0</v>
      </c>
      <c r="AR178" s="25" t="s">
        <v>142</v>
      </c>
      <c r="AT178" s="25" t="s">
        <v>212</v>
      </c>
      <c r="AU178" s="25" t="s">
        <v>87</v>
      </c>
      <c r="AY178" s="25" t="s">
        <v>210</v>
      </c>
      <c r="BE178" s="213">
        <f>IF(N178="základní",J178,0)</f>
        <v>92.12</v>
      </c>
      <c r="BF178" s="213">
        <f>IF(N178="snížená",J178,0)</f>
        <v>0</v>
      </c>
      <c r="BG178" s="213">
        <f>IF(N178="zákl. přenesená",J178,0)</f>
        <v>0</v>
      </c>
      <c r="BH178" s="213">
        <f>IF(N178="sníž. přenesená",J178,0)</f>
        <v>0</v>
      </c>
      <c r="BI178" s="213">
        <f>IF(N178="nulová",J178,0)</f>
        <v>0</v>
      </c>
      <c r="BJ178" s="25" t="s">
        <v>83</v>
      </c>
      <c r="BK178" s="213">
        <f>ROUND(I178*H178,2)</f>
        <v>92.12</v>
      </c>
      <c r="BL178" s="25" t="s">
        <v>142</v>
      </c>
      <c r="BM178" s="25" t="s">
        <v>4728</v>
      </c>
    </row>
    <row r="179" spans="2:65" s="1" customFormat="1" ht="40.5">
      <c r="B179" s="42"/>
      <c r="C179" s="64"/>
      <c r="D179" s="214" t="s">
        <v>362</v>
      </c>
      <c r="E179" s="64"/>
      <c r="F179" s="215" t="s">
        <v>4613</v>
      </c>
      <c r="G179" s="64"/>
      <c r="H179" s="64"/>
      <c r="I179" s="173"/>
      <c r="J179" s="64"/>
      <c r="K179" s="64"/>
      <c r="L179" s="62"/>
      <c r="M179" s="216"/>
      <c r="N179" s="43"/>
      <c r="O179" s="43"/>
      <c r="P179" s="43"/>
      <c r="Q179" s="43"/>
      <c r="R179" s="43"/>
      <c r="S179" s="43"/>
      <c r="T179" s="79"/>
      <c r="AT179" s="25" t="s">
        <v>362</v>
      </c>
      <c r="AU179" s="25" t="s">
        <v>87</v>
      </c>
    </row>
    <row r="180" spans="2:65" s="11" customFormat="1" ht="29.85" customHeight="1">
      <c r="B180" s="186"/>
      <c r="C180" s="187"/>
      <c r="D180" s="188" t="s">
        <v>77</v>
      </c>
      <c r="E180" s="200" t="s">
        <v>1649</v>
      </c>
      <c r="F180" s="200" t="s">
        <v>1650</v>
      </c>
      <c r="G180" s="187"/>
      <c r="H180" s="187"/>
      <c r="I180" s="190"/>
      <c r="J180" s="201">
        <f>BK180</f>
        <v>982.54</v>
      </c>
      <c r="K180" s="187"/>
      <c r="L180" s="192"/>
      <c r="M180" s="193"/>
      <c r="N180" s="194"/>
      <c r="O180" s="194"/>
      <c r="P180" s="195">
        <f>SUM(P181:P184)</f>
        <v>0</v>
      </c>
      <c r="Q180" s="194"/>
      <c r="R180" s="195">
        <f>SUM(R181:R184)</f>
        <v>0</v>
      </c>
      <c r="S180" s="194"/>
      <c r="T180" s="196">
        <f>SUM(T181:T184)</f>
        <v>0</v>
      </c>
      <c r="AR180" s="197" t="s">
        <v>87</v>
      </c>
      <c r="AT180" s="198" t="s">
        <v>77</v>
      </c>
      <c r="AU180" s="198" t="s">
        <v>83</v>
      </c>
      <c r="AY180" s="197" t="s">
        <v>210</v>
      </c>
      <c r="BK180" s="199">
        <f>SUM(BK181:BK184)</f>
        <v>982.54</v>
      </c>
    </row>
    <row r="181" spans="2:65" s="1" customFormat="1" ht="16.5" customHeight="1">
      <c r="B181" s="42"/>
      <c r="C181" s="202" t="s">
        <v>450</v>
      </c>
      <c r="D181" s="202" t="s">
        <v>212</v>
      </c>
      <c r="E181" s="203" t="s">
        <v>4614</v>
      </c>
      <c r="F181" s="204" t="s">
        <v>4615</v>
      </c>
      <c r="G181" s="205" t="s">
        <v>295</v>
      </c>
      <c r="H181" s="206">
        <v>26</v>
      </c>
      <c r="I181" s="207">
        <v>5.39</v>
      </c>
      <c r="J181" s="208">
        <f>ROUND(I181*H181,2)</f>
        <v>140.13999999999999</v>
      </c>
      <c r="K181" s="204" t="s">
        <v>24</v>
      </c>
      <c r="L181" s="62"/>
      <c r="M181" s="209" t="s">
        <v>24</v>
      </c>
      <c r="N181" s="210" t="s">
        <v>49</v>
      </c>
      <c r="O181" s="43"/>
      <c r="P181" s="211">
        <f>O181*H181</f>
        <v>0</v>
      </c>
      <c r="Q181" s="211">
        <v>0</v>
      </c>
      <c r="R181" s="211">
        <f>Q181*H181</f>
        <v>0</v>
      </c>
      <c r="S181" s="211">
        <v>0</v>
      </c>
      <c r="T181" s="212">
        <f>S181*H181</f>
        <v>0</v>
      </c>
      <c r="AR181" s="25" t="s">
        <v>142</v>
      </c>
      <c r="AT181" s="25" t="s">
        <v>212</v>
      </c>
      <c r="AU181" s="25" t="s">
        <v>87</v>
      </c>
      <c r="AY181" s="25" t="s">
        <v>210</v>
      </c>
      <c r="BE181" s="213">
        <f>IF(N181="základní",J181,0)</f>
        <v>140.13999999999999</v>
      </c>
      <c r="BF181" s="213">
        <f>IF(N181="snížená",J181,0)</f>
        <v>0</v>
      </c>
      <c r="BG181" s="213">
        <f>IF(N181="zákl. přenesená",J181,0)</f>
        <v>0</v>
      </c>
      <c r="BH181" s="213">
        <f>IF(N181="sníž. přenesená",J181,0)</f>
        <v>0</v>
      </c>
      <c r="BI181" s="213">
        <f>IF(N181="nulová",J181,0)</f>
        <v>0</v>
      </c>
      <c r="BJ181" s="25" t="s">
        <v>83</v>
      </c>
      <c r="BK181" s="213">
        <f>ROUND(I181*H181,2)</f>
        <v>140.13999999999999</v>
      </c>
      <c r="BL181" s="25" t="s">
        <v>142</v>
      </c>
      <c r="BM181" s="25" t="s">
        <v>4729</v>
      </c>
    </row>
    <row r="182" spans="2:65" s="1" customFormat="1" ht="40.5">
      <c r="B182" s="42"/>
      <c r="C182" s="64"/>
      <c r="D182" s="214" t="s">
        <v>362</v>
      </c>
      <c r="E182" s="64"/>
      <c r="F182" s="215" t="s">
        <v>4617</v>
      </c>
      <c r="G182" s="64"/>
      <c r="H182" s="64"/>
      <c r="I182" s="173"/>
      <c r="J182" s="64"/>
      <c r="K182" s="64"/>
      <c r="L182" s="62"/>
      <c r="M182" s="216"/>
      <c r="N182" s="43"/>
      <c r="O182" s="43"/>
      <c r="P182" s="43"/>
      <c r="Q182" s="43"/>
      <c r="R182" s="43"/>
      <c r="S182" s="43"/>
      <c r="T182" s="79"/>
      <c r="AT182" s="25" t="s">
        <v>362</v>
      </c>
      <c r="AU182" s="25" t="s">
        <v>87</v>
      </c>
    </row>
    <row r="183" spans="2:65" s="1" customFormat="1" ht="16.5" customHeight="1">
      <c r="B183" s="42"/>
      <c r="C183" s="202" t="s">
        <v>455</v>
      </c>
      <c r="D183" s="202" t="s">
        <v>212</v>
      </c>
      <c r="E183" s="203" t="s">
        <v>4730</v>
      </c>
      <c r="F183" s="204" t="s">
        <v>4731</v>
      </c>
      <c r="G183" s="205" t="s">
        <v>295</v>
      </c>
      <c r="H183" s="206">
        <v>26</v>
      </c>
      <c r="I183" s="207">
        <v>32.4</v>
      </c>
      <c r="J183" s="208">
        <f>ROUND(I183*H183,2)</f>
        <v>842.4</v>
      </c>
      <c r="K183" s="204" t="s">
        <v>24</v>
      </c>
      <c r="L183" s="62"/>
      <c r="M183" s="209" t="s">
        <v>24</v>
      </c>
      <c r="N183" s="210" t="s">
        <v>49</v>
      </c>
      <c r="O183" s="43"/>
      <c r="P183" s="211">
        <f>O183*H183</f>
        <v>0</v>
      </c>
      <c r="Q183" s="211">
        <v>0</v>
      </c>
      <c r="R183" s="211">
        <f>Q183*H183</f>
        <v>0</v>
      </c>
      <c r="S183" s="211">
        <v>0</v>
      </c>
      <c r="T183" s="212">
        <f>S183*H183</f>
        <v>0</v>
      </c>
      <c r="AR183" s="25" t="s">
        <v>142</v>
      </c>
      <c r="AT183" s="25" t="s">
        <v>212</v>
      </c>
      <c r="AU183" s="25" t="s">
        <v>87</v>
      </c>
      <c r="AY183" s="25" t="s">
        <v>210</v>
      </c>
      <c r="BE183" s="213">
        <f>IF(N183="základní",J183,0)</f>
        <v>842.4</v>
      </c>
      <c r="BF183" s="213">
        <f>IF(N183="snížená",J183,0)</f>
        <v>0</v>
      </c>
      <c r="BG183" s="213">
        <f>IF(N183="zákl. přenesená",J183,0)</f>
        <v>0</v>
      </c>
      <c r="BH183" s="213">
        <f>IF(N183="sníž. přenesená",J183,0)</f>
        <v>0</v>
      </c>
      <c r="BI183" s="213">
        <f>IF(N183="nulová",J183,0)</f>
        <v>0</v>
      </c>
      <c r="BJ183" s="25" t="s">
        <v>83</v>
      </c>
      <c r="BK183" s="213">
        <f>ROUND(I183*H183,2)</f>
        <v>842.4</v>
      </c>
      <c r="BL183" s="25" t="s">
        <v>142</v>
      </c>
      <c r="BM183" s="25" t="s">
        <v>4732</v>
      </c>
    </row>
    <row r="184" spans="2:65" s="1" customFormat="1" ht="40.5">
      <c r="B184" s="42"/>
      <c r="C184" s="64"/>
      <c r="D184" s="214" t="s">
        <v>362</v>
      </c>
      <c r="E184" s="64"/>
      <c r="F184" s="215" t="s">
        <v>4733</v>
      </c>
      <c r="G184" s="64"/>
      <c r="H184" s="64"/>
      <c r="I184" s="173"/>
      <c r="J184" s="64"/>
      <c r="K184" s="64"/>
      <c r="L184" s="62"/>
      <c r="M184" s="216"/>
      <c r="N184" s="43"/>
      <c r="O184" s="43"/>
      <c r="P184" s="43"/>
      <c r="Q184" s="43"/>
      <c r="R184" s="43"/>
      <c r="S184" s="43"/>
      <c r="T184" s="79"/>
      <c r="AT184" s="25" t="s">
        <v>362</v>
      </c>
      <c r="AU184" s="25" t="s">
        <v>87</v>
      </c>
    </row>
    <row r="185" spans="2:65" s="11" customFormat="1" ht="29.85" customHeight="1">
      <c r="B185" s="186"/>
      <c r="C185" s="187"/>
      <c r="D185" s="188" t="s">
        <v>77</v>
      </c>
      <c r="E185" s="200" t="s">
        <v>4622</v>
      </c>
      <c r="F185" s="200" t="s">
        <v>4623</v>
      </c>
      <c r="G185" s="187"/>
      <c r="H185" s="187"/>
      <c r="I185" s="190"/>
      <c r="J185" s="201">
        <f>BK185</f>
        <v>8508</v>
      </c>
      <c r="K185" s="187"/>
      <c r="L185" s="192"/>
      <c r="M185" s="193"/>
      <c r="N185" s="194"/>
      <c r="O185" s="194"/>
      <c r="P185" s="195">
        <f>SUM(P186:P187)</f>
        <v>0</v>
      </c>
      <c r="Q185" s="194"/>
      <c r="R185" s="195">
        <f>SUM(R186:R187)</f>
        <v>0</v>
      </c>
      <c r="S185" s="194"/>
      <c r="T185" s="196">
        <f>SUM(T186:T187)</f>
        <v>0</v>
      </c>
      <c r="AR185" s="197" t="s">
        <v>87</v>
      </c>
      <c r="AT185" s="198" t="s">
        <v>77</v>
      </c>
      <c r="AU185" s="198" t="s">
        <v>83</v>
      </c>
      <c r="AY185" s="197" t="s">
        <v>210</v>
      </c>
      <c r="BK185" s="199">
        <f>SUM(BK186:BK187)</f>
        <v>8508</v>
      </c>
    </row>
    <row r="186" spans="2:65" s="1" customFormat="1" ht="16.5" customHeight="1">
      <c r="B186" s="42"/>
      <c r="C186" s="202" t="s">
        <v>461</v>
      </c>
      <c r="D186" s="202" t="s">
        <v>212</v>
      </c>
      <c r="E186" s="203" t="s">
        <v>4624</v>
      </c>
      <c r="F186" s="204" t="s">
        <v>4625</v>
      </c>
      <c r="G186" s="205" t="s">
        <v>4626</v>
      </c>
      <c r="H186" s="206">
        <v>30</v>
      </c>
      <c r="I186" s="207">
        <v>283.60000000000002</v>
      </c>
      <c r="J186" s="208">
        <f>ROUND(I186*H186,2)</f>
        <v>8508</v>
      </c>
      <c r="K186" s="204" t="s">
        <v>24</v>
      </c>
      <c r="L186" s="62"/>
      <c r="M186" s="209" t="s">
        <v>24</v>
      </c>
      <c r="N186" s="210" t="s">
        <v>49</v>
      </c>
      <c r="O186" s="43"/>
      <c r="P186" s="211">
        <f>O186*H186</f>
        <v>0</v>
      </c>
      <c r="Q186" s="211">
        <v>0</v>
      </c>
      <c r="R186" s="211">
        <f>Q186*H186</f>
        <v>0</v>
      </c>
      <c r="S186" s="211">
        <v>0</v>
      </c>
      <c r="T186" s="212">
        <f>S186*H186</f>
        <v>0</v>
      </c>
      <c r="AR186" s="25" t="s">
        <v>142</v>
      </c>
      <c r="AT186" s="25" t="s">
        <v>212</v>
      </c>
      <c r="AU186" s="25" t="s">
        <v>87</v>
      </c>
      <c r="AY186" s="25" t="s">
        <v>210</v>
      </c>
      <c r="BE186" s="213">
        <f>IF(N186="základní",J186,0)</f>
        <v>8508</v>
      </c>
      <c r="BF186" s="213">
        <f>IF(N186="snížená",J186,0)</f>
        <v>0</v>
      </c>
      <c r="BG186" s="213">
        <f>IF(N186="zákl. přenesená",J186,0)</f>
        <v>0</v>
      </c>
      <c r="BH186" s="213">
        <f>IF(N186="sníž. přenesená",J186,0)</f>
        <v>0</v>
      </c>
      <c r="BI186" s="213">
        <f>IF(N186="nulová",J186,0)</f>
        <v>0</v>
      </c>
      <c r="BJ186" s="25" t="s">
        <v>83</v>
      </c>
      <c r="BK186" s="213">
        <f>ROUND(I186*H186,2)</f>
        <v>8508</v>
      </c>
      <c r="BL186" s="25" t="s">
        <v>142</v>
      </c>
      <c r="BM186" s="25" t="s">
        <v>4734</v>
      </c>
    </row>
    <row r="187" spans="2:65" s="1" customFormat="1" ht="40.5">
      <c r="B187" s="42"/>
      <c r="C187" s="64"/>
      <c r="D187" s="214" t="s">
        <v>362</v>
      </c>
      <c r="E187" s="64"/>
      <c r="F187" s="215" t="s">
        <v>4628</v>
      </c>
      <c r="G187" s="64"/>
      <c r="H187" s="64"/>
      <c r="I187" s="173"/>
      <c r="J187" s="64"/>
      <c r="K187" s="64"/>
      <c r="L187" s="62"/>
      <c r="M187" s="216"/>
      <c r="N187" s="43"/>
      <c r="O187" s="43"/>
      <c r="P187" s="43"/>
      <c r="Q187" s="43"/>
      <c r="R187" s="43"/>
      <c r="S187" s="43"/>
      <c r="T187" s="79"/>
      <c r="AT187" s="25" t="s">
        <v>362</v>
      </c>
      <c r="AU187" s="25" t="s">
        <v>87</v>
      </c>
    </row>
    <row r="188" spans="2:65" s="11" customFormat="1" ht="37.35" customHeight="1">
      <c r="B188" s="186"/>
      <c r="C188" s="187"/>
      <c r="D188" s="188" t="s">
        <v>77</v>
      </c>
      <c r="E188" s="189" t="s">
        <v>4629</v>
      </c>
      <c r="F188" s="189" t="s">
        <v>148</v>
      </c>
      <c r="G188" s="187"/>
      <c r="H188" s="187"/>
      <c r="I188" s="190"/>
      <c r="J188" s="191">
        <f>BK188</f>
        <v>2675</v>
      </c>
      <c r="K188" s="187"/>
      <c r="L188" s="192"/>
      <c r="M188" s="193"/>
      <c r="N188" s="194"/>
      <c r="O188" s="194"/>
      <c r="P188" s="195">
        <f>P189+P192</f>
        <v>0</v>
      </c>
      <c r="Q188" s="194"/>
      <c r="R188" s="195">
        <f>R189+R192</f>
        <v>0</v>
      </c>
      <c r="S188" s="194"/>
      <c r="T188" s="196">
        <f>T189+T192</f>
        <v>0</v>
      </c>
      <c r="AR188" s="197" t="s">
        <v>93</v>
      </c>
      <c r="AT188" s="198" t="s">
        <v>77</v>
      </c>
      <c r="AU188" s="198" t="s">
        <v>78</v>
      </c>
      <c r="AY188" s="197" t="s">
        <v>210</v>
      </c>
      <c r="BK188" s="199">
        <f>BK189+BK192</f>
        <v>2675</v>
      </c>
    </row>
    <row r="189" spans="2:65" s="11" customFormat="1" ht="19.899999999999999" customHeight="1">
      <c r="B189" s="186"/>
      <c r="C189" s="187"/>
      <c r="D189" s="188" t="s">
        <v>77</v>
      </c>
      <c r="E189" s="200" t="s">
        <v>4630</v>
      </c>
      <c r="F189" s="200" t="s">
        <v>4631</v>
      </c>
      <c r="G189" s="187"/>
      <c r="H189" s="187"/>
      <c r="I189" s="190"/>
      <c r="J189" s="201">
        <f>BK189</f>
        <v>1605</v>
      </c>
      <c r="K189" s="187"/>
      <c r="L189" s="192"/>
      <c r="M189" s="193"/>
      <c r="N189" s="194"/>
      <c r="O189" s="194"/>
      <c r="P189" s="195">
        <f>SUM(P190:P191)</f>
        <v>0</v>
      </c>
      <c r="Q189" s="194"/>
      <c r="R189" s="195">
        <f>SUM(R190:R191)</f>
        <v>0</v>
      </c>
      <c r="S189" s="194"/>
      <c r="T189" s="196">
        <f>SUM(T190:T191)</f>
        <v>0</v>
      </c>
      <c r="AR189" s="197" t="s">
        <v>93</v>
      </c>
      <c r="AT189" s="198" t="s">
        <v>77</v>
      </c>
      <c r="AU189" s="198" t="s">
        <v>83</v>
      </c>
      <c r="AY189" s="197" t="s">
        <v>210</v>
      </c>
      <c r="BK189" s="199">
        <f>SUM(BK190:BK191)</f>
        <v>1605</v>
      </c>
    </row>
    <row r="190" spans="2:65" s="1" customFormat="1" ht="16.5" customHeight="1">
      <c r="B190" s="42"/>
      <c r="C190" s="202" t="s">
        <v>466</v>
      </c>
      <c r="D190" s="202" t="s">
        <v>212</v>
      </c>
      <c r="E190" s="203" t="s">
        <v>4632</v>
      </c>
      <c r="F190" s="204" t="s">
        <v>4633</v>
      </c>
      <c r="G190" s="205" t="s">
        <v>2743</v>
      </c>
      <c r="H190" s="206">
        <v>1</v>
      </c>
      <c r="I190" s="207">
        <v>1605</v>
      </c>
      <c r="J190" s="208">
        <f>ROUND(I190*H190,2)</f>
        <v>1605</v>
      </c>
      <c r="K190" s="204" t="s">
        <v>24</v>
      </c>
      <c r="L190" s="62"/>
      <c r="M190" s="209" t="s">
        <v>24</v>
      </c>
      <c r="N190" s="210" t="s">
        <v>49</v>
      </c>
      <c r="O190" s="43"/>
      <c r="P190" s="211">
        <f>O190*H190</f>
        <v>0</v>
      </c>
      <c r="Q190" s="211">
        <v>0</v>
      </c>
      <c r="R190" s="211">
        <f>Q190*H190</f>
        <v>0</v>
      </c>
      <c r="S190" s="211">
        <v>0</v>
      </c>
      <c r="T190" s="212">
        <f>S190*H190</f>
        <v>0</v>
      </c>
      <c r="AR190" s="25" t="s">
        <v>4634</v>
      </c>
      <c r="AT190" s="25" t="s">
        <v>212</v>
      </c>
      <c r="AU190" s="25" t="s">
        <v>87</v>
      </c>
      <c r="AY190" s="25" t="s">
        <v>210</v>
      </c>
      <c r="BE190" s="213">
        <f>IF(N190="základní",J190,0)</f>
        <v>1605</v>
      </c>
      <c r="BF190" s="213">
        <f>IF(N190="snížená",J190,0)</f>
        <v>0</v>
      </c>
      <c r="BG190" s="213">
        <f>IF(N190="zákl. přenesená",J190,0)</f>
        <v>0</v>
      </c>
      <c r="BH190" s="213">
        <f>IF(N190="sníž. přenesená",J190,0)</f>
        <v>0</v>
      </c>
      <c r="BI190" s="213">
        <f>IF(N190="nulová",J190,0)</f>
        <v>0</v>
      </c>
      <c r="BJ190" s="25" t="s">
        <v>83</v>
      </c>
      <c r="BK190" s="213">
        <f>ROUND(I190*H190,2)</f>
        <v>1605</v>
      </c>
      <c r="BL190" s="25" t="s">
        <v>4634</v>
      </c>
      <c r="BM190" s="25" t="s">
        <v>4735</v>
      </c>
    </row>
    <row r="191" spans="2:65" s="1" customFormat="1" ht="40.5">
      <c r="B191" s="42"/>
      <c r="C191" s="64"/>
      <c r="D191" s="214" t="s">
        <v>362</v>
      </c>
      <c r="E191" s="64"/>
      <c r="F191" s="215" t="s">
        <v>4636</v>
      </c>
      <c r="G191" s="64"/>
      <c r="H191" s="64"/>
      <c r="I191" s="173"/>
      <c r="J191" s="64"/>
      <c r="K191" s="64"/>
      <c r="L191" s="62"/>
      <c r="M191" s="216"/>
      <c r="N191" s="43"/>
      <c r="O191" s="43"/>
      <c r="P191" s="43"/>
      <c r="Q191" s="43"/>
      <c r="R191" s="43"/>
      <c r="S191" s="43"/>
      <c r="T191" s="79"/>
      <c r="AT191" s="25" t="s">
        <v>362</v>
      </c>
      <c r="AU191" s="25" t="s">
        <v>87</v>
      </c>
    </row>
    <row r="192" spans="2:65" s="11" customFormat="1" ht="29.85" customHeight="1">
      <c r="B192" s="186"/>
      <c r="C192" s="187"/>
      <c r="D192" s="188" t="s">
        <v>77</v>
      </c>
      <c r="E192" s="200" t="s">
        <v>4637</v>
      </c>
      <c r="F192" s="200" t="s">
        <v>4638</v>
      </c>
      <c r="G192" s="187"/>
      <c r="H192" s="187"/>
      <c r="I192" s="190"/>
      <c r="J192" s="201">
        <f>BK192</f>
        <v>1070</v>
      </c>
      <c r="K192" s="187"/>
      <c r="L192" s="192"/>
      <c r="M192" s="193"/>
      <c r="N192" s="194"/>
      <c r="O192" s="194"/>
      <c r="P192" s="195">
        <f>SUM(P193:P194)</f>
        <v>0</v>
      </c>
      <c r="Q192" s="194"/>
      <c r="R192" s="195">
        <f>SUM(R193:R194)</f>
        <v>0</v>
      </c>
      <c r="S192" s="194"/>
      <c r="T192" s="196">
        <f>SUM(T193:T194)</f>
        <v>0</v>
      </c>
      <c r="AR192" s="197" t="s">
        <v>93</v>
      </c>
      <c r="AT192" s="198" t="s">
        <v>77</v>
      </c>
      <c r="AU192" s="198" t="s">
        <v>83</v>
      </c>
      <c r="AY192" s="197" t="s">
        <v>210</v>
      </c>
      <c r="BK192" s="199">
        <f>SUM(BK193:BK194)</f>
        <v>1070</v>
      </c>
    </row>
    <row r="193" spans="2:65" s="1" customFormat="1" ht="16.5" customHeight="1">
      <c r="B193" s="42"/>
      <c r="C193" s="202" t="s">
        <v>471</v>
      </c>
      <c r="D193" s="202" t="s">
        <v>212</v>
      </c>
      <c r="E193" s="203" t="s">
        <v>4639</v>
      </c>
      <c r="F193" s="204" t="s">
        <v>4640</v>
      </c>
      <c r="G193" s="205" t="s">
        <v>2743</v>
      </c>
      <c r="H193" s="206">
        <v>1</v>
      </c>
      <c r="I193" s="207">
        <v>1070</v>
      </c>
      <c r="J193" s="208">
        <f>ROUND(I193*H193,2)</f>
        <v>1070</v>
      </c>
      <c r="K193" s="204" t="s">
        <v>24</v>
      </c>
      <c r="L193" s="62"/>
      <c r="M193" s="209" t="s">
        <v>24</v>
      </c>
      <c r="N193" s="210" t="s">
        <v>49</v>
      </c>
      <c r="O193" s="43"/>
      <c r="P193" s="211">
        <f>O193*H193</f>
        <v>0</v>
      </c>
      <c r="Q193" s="211">
        <v>0</v>
      </c>
      <c r="R193" s="211">
        <f>Q193*H193</f>
        <v>0</v>
      </c>
      <c r="S193" s="211">
        <v>0</v>
      </c>
      <c r="T193" s="212">
        <f>S193*H193</f>
        <v>0</v>
      </c>
      <c r="AR193" s="25" t="s">
        <v>4634</v>
      </c>
      <c r="AT193" s="25" t="s">
        <v>212</v>
      </c>
      <c r="AU193" s="25" t="s">
        <v>87</v>
      </c>
      <c r="AY193" s="25" t="s">
        <v>210</v>
      </c>
      <c r="BE193" s="213">
        <f>IF(N193="základní",J193,0)</f>
        <v>1070</v>
      </c>
      <c r="BF193" s="213">
        <f>IF(N193="snížená",J193,0)</f>
        <v>0</v>
      </c>
      <c r="BG193" s="213">
        <f>IF(N193="zákl. přenesená",J193,0)</f>
        <v>0</v>
      </c>
      <c r="BH193" s="213">
        <f>IF(N193="sníž. přenesená",J193,0)</f>
        <v>0</v>
      </c>
      <c r="BI193" s="213">
        <f>IF(N193="nulová",J193,0)</f>
        <v>0</v>
      </c>
      <c r="BJ193" s="25" t="s">
        <v>83</v>
      </c>
      <c r="BK193" s="213">
        <f>ROUND(I193*H193,2)</f>
        <v>1070</v>
      </c>
      <c r="BL193" s="25" t="s">
        <v>4634</v>
      </c>
      <c r="BM193" s="25" t="s">
        <v>4736</v>
      </c>
    </row>
    <row r="194" spans="2:65" s="1" customFormat="1" ht="27">
      <c r="B194" s="42"/>
      <c r="C194" s="64"/>
      <c r="D194" s="214" t="s">
        <v>362</v>
      </c>
      <c r="E194" s="64"/>
      <c r="F194" s="215" t="s">
        <v>4642</v>
      </c>
      <c r="G194" s="64"/>
      <c r="H194" s="64"/>
      <c r="I194" s="173"/>
      <c r="J194" s="64"/>
      <c r="K194" s="64"/>
      <c r="L194" s="62"/>
      <c r="M194" s="283"/>
      <c r="N194" s="278"/>
      <c r="O194" s="278"/>
      <c r="P194" s="278"/>
      <c r="Q194" s="278"/>
      <c r="R194" s="278"/>
      <c r="S194" s="278"/>
      <c r="T194" s="284"/>
      <c r="AT194" s="25" t="s">
        <v>362</v>
      </c>
      <c r="AU194" s="25" t="s">
        <v>87</v>
      </c>
    </row>
    <row r="195" spans="2:65" s="1" customFormat="1" ht="6.95" customHeight="1">
      <c r="B195" s="57"/>
      <c r="C195" s="58"/>
      <c r="D195" s="58"/>
      <c r="E195" s="58"/>
      <c r="F195" s="58"/>
      <c r="G195" s="58"/>
      <c r="H195" s="58"/>
      <c r="I195" s="149"/>
      <c r="J195" s="58"/>
      <c r="K195" s="58"/>
      <c r="L195" s="62"/>
    </row>
  </sheetData>
  <sheetProtection algorithmName="SHA-512" hashValue="cukIiW/tHQwy1Br8xcdVwzAlL6khahKbwM4CM9+VrMyI63/sbL7bPDkGeshj7lbTOaf/mbpRFUTEyjMoqfvVOg==" saltValue="znutrdOnvStZi4lZeNoEI3HqEeGUT8xbMbMg76tUTXSO4os0RtZbe7+TJBY5bc6lGhh87v8qXB5PdXAOUK76ig==" spinCount="100000" sheet="1" objects="1" scenarios="1" formatColumns="0" formatRows="0" autoFilter="0"/>
  <autoFilter ref="C92:K194" xr:uid="{00000000-0009-0000-0000-000015000000}"/>
  <mergeCells count="13">
    <mergeCell ref="E85:H85"/>
    <mergeCell ref="G1:H1"/>
    <mergeCell ref="L2:V2"/>
    <mergeCell ref="E49:H49"/>
    <mergeCell ref="E51:H51"/>
    <mergeCell ref="J55:J56"/>
    <mergeCell ref="E81:H81"/>
    <mergeCell ref="E83:H83"/>
    <mergeCell ref="E7:H7"/>
    <mergeCell ref="E9:H9"/>
    <mergeCell ref="E11:H11"/>
    <mergeCell ref="E26:H26"/>
    <mergeCell ref="E47:H47"/>
  </mergeCells>
  <hyperlinks>
    <hyperlink ref="F1:G1" location="C2" display="1) Krycí list soupisu" xr:uid="{00000000-0004-0000-1500-000000000000}"/>
    <hyperlink ref="G1:H1" location="C58" display="2) Rekapitulace" xr:uid="{00000000-0004-0000-1500-000001000000}"/>
    <hyperlink ref="J1" location="C92" display="3) Soupis prací" xr:uid="{00000000-0004-0000-1500-000002000000}"/>
    <hyperlink ref="L1:V1" location="'Rekapitulace stavby'!C2" display="Rekapitulace stavby" xr:uid="{00000000-0004-0000-15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BR135"/>
  <sheetViews>
    <sheetView showGridLines="0" workbookViewId="0">
      <pane ySplit="1" topLeftCell="A120" activePane="bottomLeft" state="frozen"/>
      <selection pane="bottomLeft" activeCell="I134" sqref="I13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144</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4737</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ROUND(J89,2)</f>
        <v>50712.27</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ROUND(SUM(BE89:BE134), 2)</f>
        <v>50712.27</v>
      </c>
      <c r="G32" s="43"/>
      <c r="H32" s="43"/>
      <c r="I32" s="141">
        <v>0.21</v>
      </c>
      <c r="J32" s="140">
        <f>ROUND(ROUND((SUM(BE89:BE134)), 2)*I32, 2)</f>
        <v>10649.58</v>
      </c>
      <c r="K32" s="46"/>
    </row>
    <row r="33" spans="2:11" s="1" customFormat="1" ht="14.45" customHeight="1">
      <c r="B33" s="42"/>
      <c r="C33" s="43"/>
      <c r="D33" s="43"/>
      <c r="E33" s="50" t="s">
        <v>50</v>
      </c>
      <c r="F33" s="140">
        <f>ROUND(SUM(BF89:BF134), 2)</f>
        <v>0</v>
      </c>
      <c r="G33" s="43"/>
      <c r="H33" s="43"/>
      <c r="I33" s="141">
        <v>0.15</v>
      </c>
      <c r="J33" s="140">
        <f>ROUND(ROUND((SUM(BF89:BF134)), 2)*I33, 2)</f>
        <v>0</v>
      </c>
      <c r="K33" s="46"/>
    </row>
    <row r="34" spans="2:11" s="1" customFormat="1" ht="14.45" hidden="1" customHeight="1">
      <c r="B34" s="42"/>
      <c r="C34" s="43"/>
      <c r="D34" s="43"/>
      <c r="E34" s="50" t="s">
        <v>51</v>
      </c>
      <c r="F34" s="140">
        <f>ROUND(SUM(BG89:BG134), 2)</f>
        <v>0</v>
      </c>
      <c r="G34" s="43"/>
      <c r="H34" s="43"/>
      <c r="I34" s="141">
        <v>0.21</v>
      </c>
      <c r="J34" s="140">
        <v>0</v>
      </c>
      <c r="K34" s="46"/>
    </row>
    <row r="35" spans="2:11" s="1" customFormat="1" ht="14.45" hidden="1" customHeight="1">
      <c r="B35" s="42"/>
      <c r="C35" s="43"/>
      <c r="D35" s="43"/>
      <c r="E35" s="50" t="s">
        <v>52</v>
      </c>
      <c r="F35" s="140">
        <f>ROUND(SUM(BH89:BH134), 2)</f>
        <v>0</v>
      </c>
      <c r="G35" s="43"/>
      <c r="H35" s="43"/>
      <c r="I35" s="141">
        <v>0.15</v>
      </c>
      <c r="J35" s="140">
        <v>0</v>
      </c>
      <c r="K35" s="46"/>
    </row>
    <row r="36" spans="2:11" s="1" customFormat="1" ht="14.45" hidden="1" customHeight="1">
      <c r="B36" s="42"/>
      <c r="C36" s="43"/>
      <c r="D36" s="43"/>
      <c r="E36" s="50" t="s">
        <v>53</v>
      </c>
      <c r="F36" s="140">
        <f>ROUND(SUM(BI89:BI134),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61361.85</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16 - Domovní plynovod-byt.č.</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J89</f>
        <v>50712.27</v>
      </c>
      <c r="K60" s="46"/>
      <c r="AU60" s="25" t="s">
        <v>166</v>
      </c>
    </row>
    <row r="61" spans="2:47" s="8" customFormat="1" ht="24.95" customHeight="1">
      <c r="B61" s="159"/>
      <c r="C61" s="160"/>
      <c r="D61" s="161" t="s">
        <v>176</v>
      </c>
      <c r="E61" s="162"/>
      <c r="F61" s="162"/>
      <c r="G61" s="162"/>
      <c r="H61" s="162"/>
      <c r="I61" s="163"/>
      <c r="J61" s="164">
        <f>J90</f>
        <v>40212.269999999997</v>
      </c>
      <c r="K61" s="165"/>
    </row>
    <row r="62" spans="2:47" s="9" customFormat="1" ht="19.899999999999999" customHeight="1">
      <c r="B62" s="166"/>
      <c r="C62" s="167"/>
      <c r="D62" s="168" t="s">
        <v>4738</v>
      </c>
      <c r="E62" s="169"/>
      <c r="F62" s="169"/>
      <c r="G62" s="169"/>
      <c r="H62" s="169"/>
      <c r="I62" s="170"/>
      <c r="J62" s="171">
        <f>J91</f>
        <v>36792.28</v>
      </c>
      <c r="K62" s="172"/>
    </row>
    <row r="63" spans="2:47" s="9" customFormat="1" ht="19.899999999999999" customHeight="1">
      <c r="B63" s="166"/>
      <c r="C63" s="167"/>
      <c r="D63" s="168" t="s">
        <v>192</v>
      </c>
      <c r="E63" s="169"/>
      <c r="F63" s="169"/>
      <c r="G63" s="169"/>
      <c r="H63" s="169"/>
      <c r="I63" s="170"/>
      <c r="J63" s="171">
        <f>J118</f>
        <v>583.99</v>
      </c>
      <c r="K63" s="172"/>
    </row>
    <row r="64" spans="2:47" s="9" customFormat="1" ht="19.899999999999999" customHeight="1">
      <c r="B64" s="166"/>
      <c r="C64" s="167"/>
      <c r="D64" s="168" t="s">
        <v>4312</v>
      </c>
      <c r="E64" s="169"/>
      <c r="F64" s="169"/>
      <c r="G64" s="169"/>
      <c r="H64" s="169"/>
      <c r="I64" s="170"/>
      <c r="J64" s="171">
        <f>J125</f>
        <v>2836</v>
      </c>
      <c r="K64" s="172"/>
    </row>
    <row r="65" spans="2:12" s="8" customFormat="1" ht="24.95" customHeight="1">
      <c r="B65" s="159"/>
      <c r="C65" s="160"/>
      <c r="D65" s="161" t="s">
        <v>4313</v>
      </c>
      <c r="E65" s="162"/>
      <c r="F65" s="162"/>
      <c r="G65" s="162"/>
      <c r="H65" s="162"/>
      <c r="I65" s="163"/>
      <c r="J65" s="164">
        <f>J128</f>
        <v>10500</v>
      </c>
      <c r="K65" s="165"/>
    </row>
    <row r="66" spans="2:12" s="9" customFormat="1" ht="19.899999999999999" customHeight="1">
      <c r="B66" s="166"/>
      <c r="C66" s="167"/>
      <c r="D66" s="168" t="s">
        <v>4314</v>
      </c>
      <c r="E66" s="169"/>
      <c r="F66" s="169"/>
      <c r="G66" s="169"/>
      <c r="H66" s="169"/>
      <c r="I66" s="170"/>
      <c r="J66" s="171">
        <f>J129</f>
        <v>5000</v>
      </c>
      <c r="K66" s="172"/>
    </row>
    <row r="67" spans="2:12" s="9" customFormat="1" ht="19.899999999999999" customHeight="1">
      <c r="B67" s="166"/>
      <c r="C67" s="167"/>
      <c r="D67" s="168" t="s">
        <v>4315</v>
      </c>
      <c r="E67" s="169"/>
      <c r="F67" s="169"/>
      <c r="G67" s="169"/>
      <c r="H67" s="169"/>
      <c r="I67" s="170"/>
      <c r="J67" s="171">
        <f>J132</f>
        <v>5500</v>
      </c>
      <c r="K67" s="172"/>
    </row>
    <row r="68" spans="2:12" s="1" customFormat="1" ht="21.75" customHeight="1">
      <c r="B68" s="42"/>
      <c r="C68" s="43"/>
      <c r="D68" s="43"/>
      <c r="E68" s="43"/>
      <c r="F68" s="43"/>
      <c r="G68" s="43"/>
      <c r="H68" s="43"/>
      <c r="I68" s="128"/>
      <c r="J68" s="43"/>
      <c r="K68" s="46"/>
    </row>
    <row r="69" spans="2:12" s="1" customFormat="1" ht="6.95" customHeight="1">
      <c r="B69" s="57"/>
      <c r="C69" s="58"/>
      <c r="D69" s="58"/>
      <c r="E69" s="58"/>
      <c r="F69" s="58"/>
      <c r="G69" s="58"/>
      <c r="H69" s="58"/>
      <c r="I69" s="149"/>
      <c r="J69" s="58"/>
      <c r="K69" s="59"/>
    </row>
    <row r="73" spans="2:12" s="1" customFormat="1" ht="6.95" customHeight="1">
      <c r="B73" s="60"/>
      <c r="C73" s="61"/>
      <c r="D73" s="61"/>
      <c r="E73" s="61"/>
      <c r="F73" s="61"/>
      <c r="G73" s="61"/>
      <c r="H73" s="61"/>
      <c r="I73" s="152"/>
      <c r="J73" s="61"/>
      <c r="K73" s="61"/>
      <c r="L73" s="62"/>
    </row>
    <row r="74" spans="2:12" s="1" customFormat="1" ht="36.950000000000003" customHeight="1">
      <c r="B74" s="42"/>
      <c r="C74" s="63" t="s">
        <v>194</v>
      </c>
      <c r="D74" s="64"/>
      <c r="E74" s="64"/>
      <c r="F74" s="64"/>
      <c r="G74" s="64"/>
      <c r="H74" s="64"/>
      <c r="I74" s="173"/>
      <c r="J74" s="64"/>
      <c r="K74" s="64"/>
      <c r="L74" s="62"/>
    </row>
    <row r="75" spans="2:12" s="1" customFormat="1" ht="6.95" customHeight="1">
      <c r="B75" s="42"/>
      <c r="C75" s="64"/>
      <c r="D75" s="64"/>
      <c r="E75" s="64"/>
      <c r="F75" s="64"/>
      <c r="G75" s="64"/>
      <c r="H75" s="64"/>
      <c r="I75" s="173"/>
      <c r="J75" s="64"/>
      <c r="K75" s="64"/>
      <c r="L75" s="62"/>
    </row>
    <row r="76" spans="2:12" s="1" customFormat="1" ht="14.45" customHeight="1">
      <c r="B76" s="42"/>
      <c r="C76" s="66" t="s">
        <v>18</v>
      </c>
      <c r="D76" s="64"/>
      <c r="E76" s="64"/>
      <c r="F76" s="64"/>
      <c r="G76" s="64"/>
      <c r="H76" s="64"/>
      <c r="I76" s="173"/>
      <c r="J76" s="64"/>
      <c r="K76" s="64"/>
      <c r="L76" s="62"/>
    </row>
    <row r="77" spans="2:12" s="1" customFormat="1" ht="16.5" customHeight="1">
      <c r="B77" s="42"/>
      <c r="C77" s="64"/>
      <c r="D77" s="64"/>
      <c r="E77" s="406" t="str">
        <f>E7</f>
        <v>Rekonstrukce bytového domu (použita tatabáze URS 2017)</v>
      </c>
      <c r="F77" s="407"/>
      <c r="G77" s="407"/>
      <c r="H77" s="407"/>
      <c r="I77" s="173"/>
      <c r="J77" s="64"/>
      <c r="K77" s="64"/>
      <c r="L77" s="62"/>
    </row>
    <row r="78" spans="2:12" ht="15">
      <c r="B78" s="29"/>
      <c r="C78" s="66" t="s">
        <v>156</v>
      </c>
      <c r="D78" s="281"/>
      <c r="E78" s="281"/>
      <c r="F78" s="281"/>
      <c r="G78" s="281"/>
      <c r="H78" s="281"/>
      <c r="J78" s="281"/>
      <c r="K78" s="281"/>
      <c r="L78" s="282"/>
    </row>
    <row r="79" spans="2:12" s="1" customFormat="1" ht="16.5" customHeight="1">
      <c r="B79" s="42"/>
      <c r="C79" s="64"/>
      <c r="D79" s="64"/>
      <c r="E79" s="406" t="s">
        <v>3110</v>
      </c>
      <c r="F79" s="408"/>
      <c r="G79" s="408"/>
      <c r="H79" s="408"/>
      <c r="I79" s="173"/>
      <c r="J79" s="64"/>
      <c r="K79" s="64"/>
      <c r="L79" s="62"/>
    </row>
    <row r="80" spans="2:12" s="1" customFormat="1" ht="14.45" customHeight="1">
      <c r="B80" s="42"/>
      <c r="C80" s="66" t="s">
        <v>3111</v>
      </c>
      <c r="D80" s="64"/>
      <c r="E80" s="64"/>
      <c r="F80" s="64"/>
      <c r="G80" s="64"/>
      <c r="H80" s="64"/>
      <c r="I80" s="173"/>
      <c r="J80" s="64"/>
      <c r="K80" s="64"/>
      <c r="L80" s="62"/>
    </row>
    <row r="81" spans="2:65" s="1" customFormat="1" ht="17.25" customHeight="1">
      <c r="B81" s="42"/>
      <c r="C81" s="64"/>
      <c r="D81" s="64"/>
      <c r="E81" s="381" t="str">
        <f>E11</f>
        <v>16 - Domovní plynovod-byt.č.</v>
      </c>
      <c r="F81" s="408"/>
      <c r="G81" s="408"/>
      <c r="H81" s="408"/>
      <c r="I81" s="173"/>
      <c r="J81" s="64"/>
      <c r="K81" s="64"/>
      <c r="L81" s="62"/>
    </row>
    <row r="82" spans="2:65" s="1" customFormat="1" ht="6.95" customHeight="1">
      <c r="B82" s="42"/>
      <c r="C82" s="64"/>
      <c r="D82" s="64"/>
      <c r="E82" s="64"/>
      <c r="F82" s="64"/>
      <c r="G82" s="64"/>
      <c r="H82" s="64"/>
      <c r="I82" s="173"/>
      <c r="J82" s="64"/>
      <c r="K82" s="64"/>
      <c r="L82" s="62"/>
    </row>
    <row r="83" spans="2:65" s="1" customFormat="1" ht="18" customHeight="1">
      <c r="B83" s="42"/>
      <c r="C83" s="66" t="s">
        <v>25</v>
      </c>
      <c r="D83" s="64"/>
      <c r="E83" s="64"/>
      <c r="F83" s="174" t="str">
        <f>F14</f>
        <v>Na Františku 253/9,Lysá nad Labem.p.p.č.297/1</v>
      </c>
      <c r="G83" s="64"/>
      <c r="H83" s="64"/>
      <c r="I83" s="175" t="s">
        <v>27</v>
      </c>
      <c r="J83" s="74" t="str">
        <f>IF(J14="","",J14)</f>
        <v>15. 12. 2016</v>
      </c>
      <c r="K83" s="64"/>
      <c r="L83" s="62"/>
    </row>
    <row r="84" spans="2:65" s="1" customFormat="1" ht="6.95" customHeight="1">
      <c r="B84" s="42"/>
      <c r="C84" s="64"/>
      <c r="D84" s="64"/>
      <c r="E84" s="64"/>
      <c r="F84" s="64"/>
      <c r="G84" s="64"/>
      <c r="H84" s="64"/>
      <c r="I84" s="173"/>
      <c r="J84" s="64"/>
      <c r="K84" s="64"/>
      <c r="L84" s="62"/>
    </row>
    <row r="85" spans="2:65" s="1" customFormat="1" ht="15">
      <c r="B85" s="42"/>
      <c r="C85" s="66" t="s">
        <v>29</v>
      </c>
      <c r="D85" s="64"/>
      <c r="E85" s="64"/>
      <c r="F85" s="174" t="str">
        <f>E17</f>
        <v>Město Lysá n.L.,Husovo nám.23,</v>
      </c>
      <c r="G85" s="64"/>
      <c r="H85" s="64"/>
      <c r="I85" s="175" t="s">
        <v>37</v>
      </c>
      <c r="J85" s="174" t="str">
        <f>E23</f>
        <v>AGORA s,arch astaveb atelier s .r.o. Liberec</v>
      </c>
      <c r="K85" s="64"/>
      <c r="L85" s="62"/>
    </row>
    <row r="86" spans="2:65" s="1" customFormat="1" ht="14.45" customHeight="1">
      <c r="B86" s="42"/>
      <c r="C86" s="66" t="s">
        <v>35</v>
      </c>
      <c r="D86" s="64"/>
      <c r="E86" s="64"/>
      <c r="F86" s="174" t="str">
        <f>IF(E20="","",E20)</f>
        <v/>
      </c>
      <c r="G86" s="64"/>
      <c r="H86" s="64"/>
      <c r="I86" s="173"/>
      <c r="J86" s="64"/>
      <c r="K86" s="64"/>
      <c r="L86" s="62"/>
    </row>
    <row r="87" spans="2:65" s="1" customFormat="1" ht="10.35" customHeight="1">
      <c r="B87" s="42"/>
      <c r="C87" s="64"/>
      <c r="D87" s="64"/>
      <c r="E87" s="64"/>
      <c r="F87" s="64"/>
      <c r="G87" s="64"/>
      <c r="H87" s="64"/>
      <c r="I87" s="173"/>
      <c r="J87" s="64"/>
      <c r="K87" s="64"/>
      <c r="L87" s="62"/>
    </row>
    <row r="88" spans="2:65" s="10" customFormat="1" ht="29.25" customHeight="1">
      <c r="B88" s="176"/>
      <c r="C88" s="177" t="s">
        <v>195</v>
      </c>
      <c r="D88" s="178" t="s">
        <v>63</v>
      </c>
      <c r="E88" s="178" t="s">
        <v>59</v>
      </c>
      <c r="F88" s="178" t="s">
        <v>196</v>
      </c>
      <c r="G88" s="178" t="s">
        <v>197</v>
      </c>
      <c r="H88" s="178" t="s">
        <v>198</v>
      </c>
      <c r="I88" s="179" t="s">
        <v>199</v>
      </c>
      <c r="J88" s="178" t="s">
        <v>164</v>
      </c>
      <c r="K88" s="180" t="s">
        <v>200</v>
      </c>
      <c r="L88" s="181"/>
      <c r="M88" s="82" t="s">
        <v>201</v>
      </c>
      <c r="N88" s="83" t="s">
        <v>48</v>
      </c>
      <c r="O88" s="83" t="s">
        <v>202</v>
      </c>
      <c r="P88" s="83" t="s">
        <v>203</v>
      </c>
      <c r="Q88" s="83" t="s">
        <v>204</v>
      </c>
      <c r="R88" s="83" t="s">
        <v>205</v>
      </c>
      <c r="S88" s="83" t="s">
        <v>206</v>
      </c>
      <c r="T88" s="84" t="s">
        <v>207</v>
      </c>
    </row>
    <row r="89" spans="2:65" s="1" customFormat="1" ht="29.25" customHeight="1">
      <c r="B89" s="42"/>
      <c r="C89" s="88" t="s">
        <v>165</v>
      </c>
      <c r="D89" s="64"/>
      <c r="E89" s="64"/>
      <c r="F89" s="64"/>
      <c r="G89" s="64"/>
      <c r="H89" s="64"/>
      <c r="I89" s="173"/>
      <c r="J89" s="182">
        <f>BK89</f>
        <v>50712.27</v>
      </c>
      <c r="K89" s="64"/>
      <c r="L89" s="62"/>
      <c r="M89" s="85"/>
      <c r="N89" s="86"/>
      <c r="O89" s="86"/>
      <c r="P89" s="183">
        <f>P90+P128</f>
        <v>0</v>
      </c>
      <c r="Q89" s="86"/>
      <c r="R89" s="183">
        <f>R90+R128</f>
        <v>0</v>
      </c>
      <c r="S89" s="86"/>
      <c r="T89" s="184">
        <f>T90+T128</f>
        <v>0</v>
      </c>
      <c r="AT89" s="25" t="s">
        <v>77</v>
      </c>
      <c r="AU89" s="25" t="s">
        <v>166</v>
      </c>
      <c r="BK89" s="185">
        <f>BK90+BK128</f>
        <v>50712.27</v>
      </c>
    </row>
    <row r="90" spans="2:65" s="11" customFormat="1" ht="37.35" customHeight="1">
      <c r="B90" s="186"/>
      <c r="C90" s="187"/>
      <c r="D90" s="188" t="s">
        <v>77</v>
      </c>
      <c r="E90" s="189" t="s">
        <v>933</v>
      </c>
      <c r="F90" s="189" t="s">
        <v>934</v>
      </c>
      <c r="G90" s="187"/>
      <c r="H90" s="187"/>
      <c r="I90" s="190"/>
      <c r="J90" s="191">
        <f>BK90</f>
        <v>40212.269999999997</v>
      </c>
      <c r="K90" s="187"/>
      <c r="L90" s="192"/>
      <c r="M90" s="193"/>
      <c r="N90" s="194"/>
      <c r="O90" s="194"/>
      <c r="P90" s="195">
        <f>P91+P118+P125</f>
        <v>0</v>
      </c>
      <c r="Q90" s="194"/>
      <c r="R90" s="195">
        <f>R91+R118+R125</f>
        <v>0</v>
      </c>
      <c r="S90" s="194"/>
      <c r="T90" s="196">
        <f>T91+T118+T125</f>
        <v>0</v>
      </c>
      <c r="AR90" s="197" t="s">
        <v>87</v>
      </c>
      <c r="AT90" s="198" t="s">
        <v>77</v>
      </c>
      <c r="AU90" s="198" t="s">
        <v>78</v>
      </c>
      <c r="AY90" s="197" t="s">
        <v>210</v>
      </c>
      <c r="BK90" s="199">
        <f>BK91+BK118+BK125</f>
        <v>40212.269999999997</v>
      </c>
    </row>
    <row r="91" spans="2:65" s="11" customFormat="1" ht="19.899999999999999" customHeight="1">
      <c r="B91" s="186"/>
      <c r="C91" s="187"/>
      <c r="D91" s="188" t="s">
        <v>77</v>
      </c>
      <c r="E91" s="200" t="s">
        <v>4739</v>
      </c>
      <c r="F91" s="200" t="s">
        <v>4740</v>
      </c>
      <c r="G91" s="187"/>
      <c r="H91" s="187"/>
      <c r="I91" s="190"/>
      <c r="J91" s="201">
        <f>BK91</f>
        <v>36792.28</v>
      </c>
      <c r="K91" s="187"/>
      <c r="L91" s="192"/>
      <c r="M91" s="193"/>
      <c r="N91" s="194"/>
      <c r="O91" s="194"/>
      <c r="P91" s="195">
        <f>SUM(P92:P117)</f>
        <v>0</v>
      </c>
      <c r="Q91" s="194"/>
      <c r="R91" s="195">
        <f>SUM(R92:R117)</f>
        <v>0</v>
      </c>
      <c r="S91" s="194"/>
      <c r="T91" s="196">
        <f>SUM(T92:T117)</f>
        <v>0</v>
      </c>
      <c r="AR91" s="197" t="s">
        <v>87</v>
      </c>
      <c r="AT91" s="198" t="s">
        <v>77</v>
      </c>
      <c r="AU91" s="198" t="s">
        <v>83</v>
      </c>
      <c r="AY91" s="197" t="s">
        <v>210</v>
      </c>
      <c r="BK91" s="199">
        <f>SUM(BK92:BK117)</f>
        <v>36792.28</v>
      </c>
    </row>
    <row r="92" spans="2:65" s="1" customFormat="1" ht="16.5" customHeight="1">
      <c r="B92" s="42"/>
      <c r="C92" s="202" t="s">
        <v>83</v>
      </c>
      <c r="D92" s="202" t="s">
        <v>212</v>
      </c>
      <c r="E92" s="203" t="s">
        <v>4741</v>
      </c>
      <c r="F92" s="204" t="s">
        <v>4742</v>
      </c>
      <c r="G92" s="205" t="s">
        <v>295</v>
      </c>
      <c r="H92" s="206">
        <v>2</v>
      </c>
      <c r="I92" s="207">
        <v>493.3</v>
      </c>
      <c r="J92" s="208">
        <f>ROUND(I92*H92,2)</f>
        <v>986.6</v>
      </c>
      <c r="K92" s="204" t="s">
        <v>24</v>
      </c>
      <c r="L92" s="62"/>
      <c r="M92" s="209" t="s">
        <v>24</v>
      </c>
      <c r="N92" s="210" t="s">
        <v>49</v>
      </c>
      <c r="O92" s="43"/>
      <c r="P92" s="211">
        <f>O92*H92</f>
        <v>0</v>
      </c>
      <c r="Q92" s="211">
        <v>0</v>
      </c>
      <c r="R92" s="211">
        <f>Q92*H92</f>
        <v>0</v>
      </c>
      <c r="S92" s="211">
        <v>0</v>
      </c>
      <c r="T92" s="212">
        <f>S92*H92</f>
        <v>0</v>
      </c>
      <c r="AR92" s="25" t="s">
        <v>142</v>
      </c>
      <c r="AT92" s="25" t="s">
        <v>212</v>
      </c>
      <c r="AU92" s="25" t="s">
        <v>87</v>
      </c>
      <c r="AY92" s="25" t="s">
        <v>210</v>
      </c>
      <c r="BE92" s="213">
        <f>IF(N92="základní",J92,0)</f>
        <v>986.6</v>
      </c>
      <c r="BF92" s="213">
        <f>IF(N92="snížená",J92,0)</f>
        <v>0</v>
      </c>
      <c r="BG92" s="213">
        <f>IF(N92="zákl. přenesená",J92,0)</f>
        <v>0</v>
      </c>
      <c r="BH92" s="213">
        <f>IF(N92="sníž. přenesená",J92,0)</f>
        <v>0</v>
      </c>
      <c r="BI92" s="213">
        <f>IF(N92="nulová",J92,0)</f>
        <v>0</v>
      </c>
      <c r="BJ92" s="25" t="s">
        <v>83</v>
      </c>
      <c r="BK92" s="213">
        <f>ROUND(I92*H92,2)</f>
        <v>986.6</v>
      </c>
      <c r="BL92" s="25" t="s">
        <v>142</v>
      </c>
      <c r="BM92" s="25" t="s">
        <v>4743</v>
      </c>
    </row>
    <row r="93" spans="2:65" s="1" customFormat="1" ht="27">
      <c r="B93" s="42"/>
      <c r="C93" s="64"/>
      <c r="D93" s="214" t="s">
        <v>362</v>
      </c>
      <c r="E93" s="64"/>
      <c r="F93" s="215" t="s">
        <v>4744</v>
      </c>
      <c r="G93" s="64"/>
      <c r="H93" s="64"/>
      <c r="I93" s="173"/>
      <c r="J93" s="64"/>
      <c r="K93" s="64"/>
      <c r="L93" s="62"/>
      <c r="M93" s="216"/>
      <c r="N93" s="43"/>
      <c r="O93" s="43"/>
      <c r="P93" s="43"/>
      <c r="Q93" s="43"/>
      <c r="R93" s="43"/>
      <c r="S93" s="43"/>
      <c r="T93" s="79"/>
      <c r="AT93" s="25" t="s">
        <v>362</v>
      </c>
      <c r="AU93" s="25" t="s">
        <v>87</v>
      </c>
    </row>
    <row r="94" spans="2:65" s="1" customFormat="1" ht="16.5" customHeight="1">
      <c r="B94" s="42"/>
      <c r="C94" s="202" t="s">
        <v>87</v>
      </c>
      <c r="D94" s="202" t="s">
        <v>212</v>
      </c>
      <c r="E94" s="203" t="s">
        <v>4745</v>
      </c>
      <c r="F94" s="204" t="s">
        <v>4746</v>
      </c>
      <c r="G94" s="205" t="s">
        <v>295</v>
      </c>
      <c r="H94" s="206">
        <v>9</v>
      </c>
      <c r="I94" s="207">
        <v>490.1</v>
      </c>
      <c r="J94" s="208">
        <f>ROUND(I94*H94,2)</f>
        <v>4410.8999999999996</v>
      </c>
      <c r="K94" s="204" t="s">
        <v>24</v>
      </c>
      <c r="L94" s="62"/>
      <c r="M94" s="209" t="s">
        <v>24</v>
      </c>
      <c r="N94" s="210" t="s">
        <v>49</v>
      </c>
      <c r="O94" s="43"/>
      <c r="P94" s="211">
        <f>O94*H94</f>
        <v>0</v>
      </c>
      <c r="Q94" s="211">
        <v>0</v>
      </c>
      <c r="R94" s="211">
        <f>Q94*H94</f>
        <v>0</v>
      </c>
      <c r="S94" s="211">
        <v>0</v>
      </c>
      <c r="T94" s="212">
        <f>S94*H94</f>
        <v>0</v>
      </c>
      <c r="AR94" s="25" t="s">
        <v>142</v>
      </c>
      <c r="AT94" s="25" t="s">
        <v>212</v>
      </c>
      <c r="AU94" s="25" t="s">
        <v>87</v>
      </c>
      <c r="AY94" s="25" t="s">
        <v>210</v>
      </c>
      <c r="BE94" s="213">
        <f>IF(N94="základní",J94,0)</f>
        <v>4410.8999999999996</v>
      </c>
      <c r="BF94" s="213">
        <f>IF(N94="snížená",J94,0)</f>
        <v>0</v>
      </c>
      <c r="BG94" s="213">
        <f>IF(N94="zákl. přenesená",J94,0)</f>
        <v>0</v>
      </c>
      <c r="BH94" s="213">
        <f>IF(N94="sníž. přenesená",J94,0)</f>
        <v>0</v>
      </c>
      <c r="BI94" s="213">
        <f>IF(N94="nulová",J94,0)</f>
        <v>0</v>
      </c>
      <c r="BJ94" s="25" t="s">
        <v>83</v>
      </c>
      <c r="BK94" s="213">
        <f>ROUND(I94*H94,2)</f>
        <v>4410.8999999999996</v>
      </c>
      <c r="BL94" s="25" t="s">
        <v>142</v>
      </c>
      <c r="BM94" s="25" t="s">
        <v>4747</v>
      </c>
    </row>
    <row r="95" spans="2:65" s="1" customFormat="1" ht="27">
      <c r="B95" s="42"/>
      <c r="C95" s="64"/>
      <c r="D95" s="214" t="s">
        <v>362</v>
      </c>
      <c r="E95" s="64"/>
      <c r="F95" s="215" t="s">
        <v>4748</v>
      </c>
      <c r="G95" s="64"/>
      <c r="H95" s="64"/>
      <c r="I95" s="173"/>
      <c r="J95" s="64"/>
      <c r="K95" s="64"/>
      <c r="L95" s="62"/>
      <c r="M95" s="216"/>
      <c r="N95" s="43"/>
      <c r="O95" s="43"/>
      <c r="P95" s="43"/>
      <c r="Q95" s="43"/>
      <c r="R95" s="43"/>
      <c r="S95" s="43"/>
      <c r="T95" s="79"/>
      <c r="AT95" s="25" t="s">
        <v>362</v>
      </c>
      <c r="AU95" s="25" t="s">
        <v>87</v>
      </c>
    </row>
    <row r="96" spans="2:65" s="1" customFormat="1" ht="25.5" customHeight="1">
      <c r="B96" s="42"/>
      <c r="C96" s="202" t="s">
        <v>90</v>
      </c>
      <c r="D96" s="202" t="s">
        <v>212</v>
      </c>
      <c r="E96" s="203" t="s">
        <v>4749</v>
      </c>
      <c r="F96" s="204" t="s">
        <v>4750</v>
      </c>
      <c r="G96" s="205" t="s">
        <v>295</v>
      </c>
      <c r="H96" s="206">
        <v>36</v>
      </c>
      <c r="I96" s="207">
        <v>545.70000000000005</v>
      </c>
      <c r="J96" s="208">
        <f>ROUND(I96*H96,2)</f>
        <v>19645.2</v>
      </c>
      <c r="K96" s="204" t="s">
        <v>24</v>
      </c>
      <c r="L96" s="62"/>
      <c r="M96" s="209" t="s">
        <v>24</v>
      </c>
      <c r="N96" s="210" t="s">
        <v>49</v>
      </c>
      <c r="O96" s="43"/>
      <c r="P96" s="211">
        <f>O96*H96</f>
        <v>0</v>
      </c>
      <c r="Q96" s="211">
        <v>0</v>
      </c>
      <c r="R96" s="211">
        <f>Q96*H96</f>
        <v>0</v>
      </c>
      <c r="S96" s="211">
        <v>0</v>
      </c>
      <c r="T96" s="212">
        <f>S96*H96</f>
        <v>0</v>
      </c>
      <c r="AR96" s="25" t="s">
        <v>142</v>
      </c>
      <c r="AT96" s="25" t="s">
        <v>212</v>
      </c>
      <c r="AU96" s="25" t="s">
        <v>87</v>
      </c>
      <c r="AY96" s="25" t="s">
        <v>210</v>
      </c>
      <c r="BE96" s="213">
        <f>IF(N96="základní",J96,0)</f>
        <v>19645.2</v>
      </c>
      <c r="BF96" s="213">
        <f>IF(N96="snížená",J96,0)</f>
        <v>0</v>
      </c>
      <c r="BG96" s="213">
        <f>IF(N96="zákl. přenesená",J96,0)</f>
        <v>0</v>
      </c>
      <c r="BH96" s="213">
        <f>IF(N96="sníž. přenesená",J96,0)</f>
        <v>0</v>
      </c>
      <c r="BI96" s="213">
        <f>IF(N96="nulová",J96,0)</f>
        <v>0</v>
      </c>
      <c r="BJ96" s="25" t="s">
        <v>83</v>
      </c>
      <c r="BK96" s="213">
        <f>ROUND(I96*H96,2)</f>
        <v>19645.2</v>
      </c>
      <c r="BL96" s="25" t="s">
        <v>142</v>
      </c>
      <c r="BM96" s="25" t="s">
        <v>4751</v>
      </c>
    </row>
    <row r="97" spans="2:65" s="1" customFormat="1" ht="40.5">
      <c r="B97" s="42"/>
      <c r="C97" s="64"/>
      <c r="D97" s="214" t="s">
        <v>362</v>
      </c>
      <c r="E97" s="64"/>
      <c r="F97" s="215" t="s">
        <v>4752</v>
      </c>
      <c r="G97" s="64"/>
      <c r="H97" s="64"/>
      <c r="I97" s="173"/>
      <c r="J97" s="64"/>
      <c r="K97" s="64"/>
      <c r="L97" s="62"/>
      <c r="M97" s="216"/>
      <c r="N97" s="43"/>
      <c r="O97" s="43"/>
      <c r="P97" s="43"/>
      <c r="Q97" s="43"/>
      <c r="R97" s="43"/>
      <c r="S97" s="43"/>
      <c r="T97" s="79"/>
      <c r="AT97" s="25" t="s">
        <v>362</v>
      </c>
      <c r="AU97" s="25" t="s">
        <v>87</v>
      </c>
    </row>
    <row r="98" spans="2:65" s="1" customFormat="1" ht="16.5" customHeight="1">
      <c r="B98" s="42"/>
      <c r="C98" s="202" t="s">
        <v>93</v>
      </c>
      <c r="D98" s="202" t="s">
        <v>212</v>
      </c>
      <c r="E98" s="203" t="s">
        <v>4753</v>
      </c>
      <c r="F98" s="204" t="s">
        <v>4754</v>
      </c>
      <c r="G98" s="205" t="s">
        <v>295</v>
      </c>
      <c r="H98" s="206">
        <v>1</v>
      </c>
      <c r="I98" s="207">
        <v>340.3</v>
      </c>
      <c r="J98" s="208">
        <f>ROUND(I98*H98,2)</f>
        <v>340.3</v>
      </c>
      <c r="K98" s="204" t="s">
        <v>24</v>
      </c>
      <c r="L98" s="62"/>
      <c r="M98" s="209" t="s">
        <v>24</v>
      </c>
      <c r="N98" s="210" t="s">
        <v>49</v>
      </c>
      <c r="O98" s="43"/>
      <c r="P98" s="211">
        <f>O98*H98</f>
        <v>0</v>
      </c>
      <c r="Q98" s="211">
        <v>0</v>
      </c>
      <c r="R98" s="211">
        <f>Q98*H98</f>
        <v>0</v>
      </c>
      <c r="S98" s="211">
        <v>0</v>
      </c>
      <c r="T98" s="212">
        <f>S98*H98</f>
        <v>0</v>
      </c>
      <c r="AR98" s="25" t="s">
        <v>142</v>
      </c>
      <c r="AT98" s="25" t="s">
        <v>212</v>
      </c>
      <c r="AU98" s="25" t="s">
        <v>87</v>
      </c>
      <c r="AY98" s="25" t="s">
        <v>210</v>
      </c>
      <c r="BE98" s="213">
        <f>IF(N98="základní",J98,0)</f>
        <v>340.3</v>
      </c>
      <c r="BF98" s="213">
        <f>IF(N98="snížená",J98,0)</f>
        <v>0</v>
      </c>
      <c r="BG98" s="213">
        <f>IF(N98="zákl. přenesená",J98,0)</f>
        <v>0</v>
      </c>
      <c r="BH98" s="213">
        <f>IF(N98="sníž. přenesená",J98,0)</f>
        <v>0</v>
      </c>
      <c r="BI98" s="213">
        <f>IF(N98="nulová",J98,0)</f>
        <v>0</v>
      </c>
      <c r="BJ98" s="25" t="s">
        <v>83</v>
      </c>
      <c r="BK98" s="213">
        <f>ROUND(I98*H98,2)</f>
        <v>340.3</v>
      </c>
      <c r="BL98" s="25" t="s">
        <v>142</v>
      </c>
      <c r="BM98" s="25" t="s">
        <v>4755</v>
      </c>
    </row>
    <row r="99" spans="2:65" s="1" customFormat="1" ht="27">
      <c r="B99" s="42"/>
      <c r="C99" s="64"/>
      <c r="D99" s="214" t="s">
        <v>362</v>
      </c>
      <c r="E99" s="64"/>
      <c r="F99" s="215" t="s">
        <v>4756</v>
      </c>
      <c r="G99" s="64"/>
      <c r="H99" s="64"/>
      <c r="I99" s="173"/>
      <c r="J99" s="64"/>
      <c r="K99" s="64"/>
      <c r="L99" s="62"/>
      <c r="M99" s="216"/>
      <c r="N99" s="43"/>
      <c r="O99" s="43"/>
      <c r="P99" s="43"/>
      <c r="Q99" s="43"/>
      <c r="R99" s="43"/>
      <c r="S99" s="43"/>
      <c r="T99" s="79"/>
      <c r="AT99" s="25" t="s">
        <v>362</v>
      </c>
      <c r="AU99" s="25" t="s">
        <v>87</v>
      </c>
    </row>
    <row r="100" spans="2:65" s="1" customFormat="1" ht="16.5" customHeight="1">
      <c r="B100" s="42"/>
      <c r="C100" s="202" t="s">
        <v>96</v>
      </c>
      <c r="D100" s="202" t="s">
        <v>212</v>
      </c>
      <c r="E100" s="203" t="s">
        <v>4757</v>
      </c>
      <c r="F100" s="204" t="s">
        <v>4758</v>
      </c>
      <c r="G100" s="205" t="s">
        <v>2743</v>
      </c>
      <c r="H100" s="206">
        <v>1</v>
      </c>
      <c r="I100" s="207">
        <v>2300.5</v>
      </c>
      <c r="J100" s="208">
        <f>ROUND(I100*H100,2)</f>
        <v>2300.5</v>
      </c>
      <c r="K100" s="204" t="s">
        <v>24</v>
      </c>
      <c r="L100" s="62"/>
      <c r="M100" s="209" t="s">
        <v>24</v>
      </c>
      <c r="N100" s="210" t="s">
        <v>49</v>
      </c>
      <c r="O100" s="43"/>
      <c r="P100" s="211">
        <f>O100*H100</f>
        <v>0</v>
      </c>
      <c r="Q100" s="211">
        <v>0</v>
      </c>
      <c r="R100" s="211">
        <f>Q100*H100</f>
        <v>0</v>
      </c>
      <c r="S100" s="211">
        <v>0</v>
      </c>
      <c r="T100" s="212">
        <f>S100*H100</f>
        <v>0</v>
      </c>
      <c r="AR100" s="25" t="s">
        <v>142</v>
      </c>
      <c r="AT100" s="25" t="s">
        <v>212</v>
      </c>
      <c r="AU100" s="25" t="s">
        <v>87</v>
      </c>
      <c r="AY100" s="25" t="s">
        <v>210</v>
      </c>
      <c r="BE100" s="213">
        <f>IF(N100="základní",J100,0)</f>
        <v>2300.5</v>
      </c>
      <c r="BF100" s="213">
        <f>IF(N100="snížená",J100,0)</f>
        <v>0</v>
      </c>
      <c r="BG100" s="213">
        <f>IF(N100="zákl. přenesená",J100,0)</f>
        <v>0</v>
      </c>
      <c r="BH100" s="213">
        <f>IF(N100="sníž. přenesená",J100,0)</f>
        <v>0</v>
      </c>
      <c r="BI100" s="213">
        <f>IF(N100="nulová",J100,0)</f>
        <v>0</v>
      </c>
      <c r="BJ100" s="25" t="s">
        <v>83</v>
      </c>
      <c r="BK100" s="213">
        <f>ROUND(I100*H100,2)</f>
        <v>2300.5</v>
      </c>
      <c r="BL100" s="25" t="s">
        <v>142</v>
      </c>
      <c r="BM100" s="25" t="s">
        <v>4759</v>
      </c>
    </row>
    <row r="101" spans="2:65" s="1" customFormat="1" ht="27">
      <c r="B101" s="42"/>
      <c r="C101" s="64"/>
      <c r="D101" s="214" t="s">
        <v>362</v>
      </c>
      <c r="E101" s="64"/>
      <c r="F101" s="215" t="s">
        <v>4760</v>
      </c>
      <c r="G101" s="64"/>
      <c r="H101" s="64"/>
      <c r="I101" s="173"/>
      <c r="J101" s="64"/>
      <c r="K101" s="64"/>
      <c r="L101" s="62"/>
      <c r="M101" s="216"/>
      <c r="N101" s="43"/>
      <c r="O101" s="43"/>
      <c r="P101" s="43"/>
      <c r="Q101" s="43"/>
      <c r="R101" s="43"/>
      <c r="S101" s="43"/>
      <c r="T101" s="79"/>
      <c r="AT101" s="25" t="s">
        <v>362</v>
      </c>
      <c r="AU101" s="25" t="s">
        <v>87</v>
      </c>
    </row>
    <row r="102" spans="2:65" s="1" customFormat="1" ht="16.5" customHeight="1">
      <c r="B102" s="42"/>
      <c r="C102" s="202" t="s">
        <v>99</v>
      </c>
      <c r="D102" s="202" t="s">
        <v>212</v>
      </c>
      <c r="E102" s="203" t="s">
        <v>4761</v>
      </c>
      <c r="F102" s="204" t="s">
        <v>4762</v>
      </c>
      <c r="G102" s="205" t="s">
        <v>2743</v>
      </c>
      <c r="H102" s="206">
        <v>1</v>
      </c>
      <c r="I102" s="207">
        <v>499.7</v>
      </c>
      <c r="J102" s="208">
        <f>ROUND(I102*H102,2)</f>
        <v>499.7</v>
      </c>
      <c r="K102" s="204" t="s">
        <v>24</v>
      </c>
      <c r="L102" s="62"/>
      <c r="M102" s="209" t="s">
        <v>24</v>
      </c>
      <c r="N102" s="210" t="s">
        <v>49</v>
      </c>
      <c r="O102" s="43"/>
      <c r="P102" s="211">
        <f>O102*H102</f>
        <v>0</v>
      </c>
      <c r="Q102" s="211">
        <v>0</v>
      </c>
      <c r="R102" s="211">
        <f>Q102*H102</f>
        <v>0</v>
      </c>
      <c r="S102" s="211">
        <v>0</v>
      </c>
      <c r="T102" s="212">
        <f>S102*H102</f>
        <v>0</v>
      </c>
      <c r="AR102" s="25" t="s">
        <v>142</v>
      </c>
      <c r="AT102" s="25" t="s">
        <v>212</v>
      </c>
      <c r="AU102" s="25" t="s">
        <v>87</v>
      </c>
      <c r="AY102" s="25" t="s">
        <v>210</v>
      </c>
      <c r="BE102" s="213">
        <f>IF(N102="základní",J102,0)</f>
        <v>499.7</v>
      </c>
      <c r="BF102" s="213">
        <f>IF(N102="snížená",J102,0)</f>
        <v>0</v>
      </c>
      <c r="BG102" s="213">
        <f>IF(N102="zákl. přenesená",J102,0)</f>
        <v>0</v>
      </c>
      <c r="BH102" s="213">
        <f>IF(N102="sníž. přenesená",J102,0)</f>
        <v>0</v>
      </c>
      <c r="BI102" s="213">
        <f>IF(N102="nulová",J102,0)</f>
        <v>0</v>
      </c>
      <c r="BJ102" s="25" t="s">
        <v>83</v>
      </c>
      <c r="BK102" s="213">
        <f>ROUND(I102*H102,2)</f>
        <v>499.7</v>
      </c>
      <c r="BL102" s="25" t="s">
        <v>142</v>
      </c>
      <c r="BM102" s="25" t="s">
        <v>4763</v>
      </c>
    </row>
    <row r="103" spans="2:65" s="1" customFormat="1" ht="27">
      <c r="B103" s="42"/>
      <c r="C103" s="64"/>
      <c r="D103" s="214" t="s">
        <v>362</v>
      </c>
      <c r="E103" s="64"/>
      <c r="F103" s="215" t="s">
        <v>4764</v>
      </c>
      <c r="G103" s="64"/>
      <c r="H103" s="64"/>
      <c r="I103" s="173"/>
      <c r="J103" s="64"/>
      <c r="K103" s="64"/>
      <c r="L103" s="62"/>
      <c r="M103" s="216"/>
      <c r="N103" s="43"/>
      <c r="O103" s="43"/>
      <c r="P103" s="43"/>
      <c r="Q103" s="43"/>
      <c r="R103" s="43"/>
      <c r="S103" s="43"/>
      <c r="T103" s="79"/>
      <c r="AT103" s="25" t="s">
        <v>362</v>
      </c>
      <c r="AU103" s="25" t="s">
        <v>87</v>
      </c>
    </row>
    <row r="104" spans="2:65" s="1" customFormat="1" ht="16.5" customHeight="1">
      <c r="B104" s="42"/>
      <c r="C104" s="202" t="s">
        <v>102</v>
      </c>
      <c r="D104" s="202" t="s">
        <v>212</v>
      </c>
      <c r="E104" s="203" t="s">
        <v>4765</v>
      </c>
      <c r="F104" s="204" t="s">
        <v>4766</v>
      </c>
      <c r="G104" s="205" t="s">
        <v>2743</v>
      </c>
      <c r="H104" s="206">
        <v>1</v>
      </c>
      <c r="I104" s="207">
        <v>1123.5</v>
      </c>
      <c r="J104" s="208">
        <f>ROUND(I104*H104,2)</f>
        <v>1123.5</v>
      </c>
      <c r="K104" s="204" t="s">
        <v>24</v>
      </c>
      <c r="L104" s="62"/>
      <c r="M104" s="209" t="s">
        <v>24</v>
      </c>
      <c r="N104" s="210" t="s">
        <v>49</v>
      </c>
      <c r="O104" s="43"/>
      <c r="P104" s="211">
        <f>O104*H104</f>
        <v>0</v>
      </c>
      <c r="Q104" s="211">
        <v>0</v>
      </c>
      <c r="R104" s="211">
        <f>Q104*H104</f>
        <v>0</v>
      </c>
      <c r="S104" s="211">
        <v>0</v>
      </c>
      <c r="T104" s="212">
        <f>S104*H104</f>
        <v>0</v>
      </c>
      <c r="AR104" s="25" t="s">
        <v>142</v>
      </c>
      <c r="AT104" s="25" t="s">
        <v>212</v>
      </c>
      <c r="AU104" s="25" t="s">
        <v>87</v>
      </c>
      <c r="AY104" s="25" t="s">
        <v>210</v>
      </c>
      <c r="BE104" s="213">
        <f>IF(N104="základní",J104,0)</f>
        <v>1123.5</v>
      </c>
      <c r="BF104" s="213">
        <f>IF(N104="snížená",J104,0)</f>
        <v>0</v>
      </c>
      <c r="BG104" s="213">
        <f>IF(N104="zákl. přenesená",J104,0)</f>
        <v>0</v>
      </c>
      <c r="BH104" s="213">
        <f>IF(N104="sníž. přenesená",J104,0)</f>
        <v>0</v>
      </c>
      <c r="BI104" s="213">
        <f>IF(N104="nulová",J104,0)</f>
        <v>0</v>
      </c>
      <c r="BJ104" s="25" t="s">
        <v>83</v>
      </c>
      <c r="BK104" s="213">
        <f>ROUND(I104*H104,2)</f>
        <v>1123.5</v>
      </c>
      <c r="BL104" s="25" t="s">
        <v>142</v>
      </c>
      <c r="BM104" s="25" t="s">
        <v>4767</v>
      </c>
    </row>
    <row r="105" spans="2:65" s="1" customFormat="1" ht="27">
      <c r="B105" s="42"/>
      <c r="C105" s="64"/>
      <c r="D105" s="214" t="s">
        <v>362</v>
      </c>
      <c r="E105" s="64"/>
      <c r="F105" s="215" t="s">
        <v>4768</v>
      </c>
      <c r="G105" s="64"/>
      <c r="H105" s="64"/>
      <c r="I105" s="173"/>
      <c r="J105" s="64"/>
      <c r="K105" s="64"/>
      <c r="L105" s="62"/>
      <c r="M105" s="216"/>
      <c r="N105" s="43"/>
      <c r="O105" s="43"/>
      <c r="P105" s="43"/>
      <c r="Q105" s="43"/>
      <c r="R105" s="43"/>
      <c r="S105" s="43"/>
      <c r="T105" s="79"/>
      <c r="AT105" s="25" t="s">
        <v>362</v>
      </c>
      <c r="AU105" s="25" t="s">
        <v>87</v>
      </c>
    </row>
    <row r="106" spans="2:65" s="1" customFormat="1" ht="25.5" customHeight="1">
      <c r="B106" s="42"/>
      <c r="C106" s="202" t="s">
        <v>119</v>
      </c>
      <c r="D106" s="202" t="s">
        <v>212</v>
      </c>
      <c r="E106" s="203" t="s">
        <v>4769</v>
      </c>
      <c r="F106" s="204" t="s">
        <v>4770</v>
      </c>
      <c r="G106" s="205" t="s">
        <v>2743</v>
      </c>
      <c r="H106" s="206">
        <v>1</v>
      </c>
      <c r="I106" s="207">
        <v>1465.9</v>
      </c>
      <c r="J106" s="208">
        <f>ROUND(I106*H106,2)</f>
        <v>1465.9</v>
      </c>
      <c r="K106" s="204" t="s">
        <v>24</v>
      </c>
      <c r="L106" s="62"/>
      <c r="M106" s="209" t="s">
        <v>24</v>
      </c>
      <c r="N106" s="210" t="s">
        <v>49</v>
      </c>
      <c r="O106" s="43"/>
      <c r="P106" s="211">
        <f>O106*H106</f>
        <v>0</v>
      </c>
      <c r="Q106" s="211">
        <v>0</v>
      </c>
      <c r="R106" s="211">
        <f>Q106*H106</f>
        <v>0</v>
      </c>
      <c r="S106" s="211">
        <v>0</v>
      </c>
      <c r="T106" s="212">
        <f>S106*H106</f>
        <v>0</v>
      </c>
      <c r="AR106" s="25" t="s">
        <v>142</v>
      </c>
      <c r="AT106" s="25" t="s">
        <v>212</v>
      </c>
      <c r="AU106" s="25" t="s">
        <v>87</v>
      </c>
      <c r="AY106" s="25" t="s">
        <v>210</v>
      </c>
      <c r="BE106" s="213">
        <f>IF(N106="základní",J106,0)</f>
        <v>1465.9</v>
      </c>
      <c r="BF106" s="213">
        <f>IF(N106="snížená",J106,0)</f>
        <v>0</v>
      </c>
      <c r="BG106" s="213">
        <f>IF(N106="zákl. přenesená",J106,0)</f>
        <v>0</v>
      </c>
      <c r="BH106" s="213">
        <f>IF(N106="sníž. přenesená",J106,0)</f>
        <v>0</v>
      </c>
      <c r="BI106" s="213">
        <f>IF(N106="nulová",J106,0)</f>
        <v>0</v>
      </c>
      <c r="BJ106" s="25" t="s">
        <v>83</v>
      </c>
      <c r="BK106" s="213">
        <f>ROUND(I106*H106,2)</f>
        <v>1465.9</v>
      </c>
      <c r="BL106" s="25" t="s">
        <v>142</v>
      </c>
      <c r="BM106" s="25" t="s">
        <v>4771</v>
      </c>
    </row>
    <row r="107" spans="2:65" s="1" customFormat="1" ht="40.5">
      <c r="B107" s="42"/>
      <c r="C107" s="64"/>
      <c r="D107" s="214" t="s">
        <v>362</v>
      </c>
      <c r="E107" s="64"/>
      <c r="F107" s="215" t="s">
        <v>4772</v>
      </c>
      <c r="G107" s="64"/>
      <c r="H107" s="64"/>
      <c r="I107" s="173"/>
      <c r="J107" s="64"/>
      <c r="K107" s="64"/>
      <c r="L107" s="62"/>
      <c r="M107" s="216"/>
      <c r="N107" s="43"/>
      <c r="O107" s="43"/>
      <c r="P107" s="43"/>
      <c r="Q107" s="43"/>
      <c r="R107" s="43"/>
      <c r="S107" s="43"/>
      <c r="T107" s="79"/>
      <c r="AT107" s="25" t="s">
        <v>362</v>
      </c>
      <c r="AU107" s="25" t="s">
        <v>87</v>
      </c>
    </row>
    <row r="108" spans="2:65" s="1" customFormat="1" ht="25.5" customHeight="1">
      <c r="B108" s="42"/>
      <c r="C108" s="202" t="s">
        <v>122</v>
      </c>
      <c r="D108" s="202" t="s">
        <v>212</v>
      </c>
      <c r="E108" s="203" t="s">
        <v>4773</v>
      </c>
      <c r="F108" s="204" t="s">
        <v>4774</v>
      </c>
      <c r="G108" s="205" t="s">
        <v>348</v>
      </c>
      <c r="H108" s="206">
        <v>1</v>
      </c>
      <c r="I108" s="207">
        <v>394.8</v>
      </c>
      <c r="J108" s="208">
        <f>ROUND(I108*H108,2)</f>
        <v>394.8</v>
      </c>
      <c r="K108" s="204" t="s">
        <v>24</v>
      </c>
      <c r="L108" s="62"/>
      <c r="M108" s="209" t="s">
        <v>24</v>
      </c>
      <c r="N108" s="210" t="s">
        <v>49</v>
      </c>
      <c r="O108" s="43"/>
      <c r="P108" s="211">
        <f>O108*H108</f>
        <v>0</v>
      </c>
      <c r="Q108" s="211">
        <v>0</v>
      </c>
      <c r="R108" s="211">
        <f>Q108*H108</f>
        <v>0</v>
      </c>
      <c r="S108" s="211">
        <v>0</v>
      </c>
      <c r="T108" s="212">
        <f>S108*H108</f>
        <v>0</v>
      </c>
      <c r="AR108" s="25" t="s">
        <v>142</v>
      </c>
      <c r="AT108" s="25" t="s">
        <v>212</v>
      </c>
      <c r="AU108" s="25" t="s">
        <v>87</v>
      </c>
      <c r="AY108" s="25" t="s">
        <v>210</v>
      </c>
      <c r="BE108" s="213">
        <f>IF(N108="základní",J108,0)</f>
        <v>394.8</v>
      </c>
      <c r="BF108" s="213">
        <f>IF(N108="snížená",J108,0)</f>
        <v>0</v>
      </c>
      <c r="BG108" s="213">
        <f>IF(N108="zákl. přenesená",J108,0)</f>
        <v>0</v>
      </c>
      <c r="BH108" s="213">
        <f>IF(N108="sníž. přenesená",J108,0)</f>
        <v>0</v>
      </c>
      <c r="BI108" s="213">
        <f>IF(N108="nulová",J108,0)</f>
        <v>0</v>
      </c>
      <c r="BJ108" s="25" t="s">
        <v>83</v>
      </c>
      <c r="BK108" s="213">
        <f>ROUND(I108*H108,2)</f>
        <v>394.8</v>
      </c>
      <c r="BL108" s="25" t="s">
        <v>142</v>
      </c>
      <c r="BM108" s="25" t="s">
        <v>4775</v>
      </c>
    </row>
    <row r="109" spans="2:65" s="1" customFormat="1" ht="40.5">
      <c r="B109" s="42"/>
      <c r="C109" s="64"/>
      <c r="D109" s="214" t="s">
        <v>362</v>
      </c>
      <c r="E109" s="64"/>
      <c r="F109" s="215" t="s">
        <v>4776</v>
      </c>
      <c r="G109" s="64"/>
      <c r="H109" s="64"/>
      <c r="I109" s="173"/>
      <c r="J109" s="64"/>
      <c r="K109" s="64"/>
      <c r="L109" s="62"/>
      <c r="M109" s="216"/>
      <c r="N109" s="43"/>
      <c r="O109" s="43"/>
      <c r="P109" s="43"/>
      <c r="Q109" s="43"/>
      <c r="R109" s="43"/>
      <c r="S109" s="43"/>
      <c r="T109" s="79"/>
      <c r="AT109" s="25" t="s">
        <v>362</v>
      </c>
      <c r="AU109" s="25" t="s">
        <v>87</v>
      </c>
    </row>
    <row r="110" spans="2:65" s="1" customFormat="1" ht="25.5" customHeight="1">
      <c r="B110" s="42"/>
      <c r="C110" s="202" t="s">
        <v>125</v>
      </c>
      <c r="D110" s="202" t="s">
        <v>212</v>
      </c>
      <c r="E110" s="203" t="s">
        <v>4777</v>
      </c>
      <c r="F110" s="204" t="s">
        <v>4778</v>
      </c>
      <c r="G110" s="205" t="s">
        <v>348</v>
      </c>
      <c r="H110" s="206">
        <v>3</v>
      </c>
      <c r="I110" s="207">
        <v>678.4</v>
      </c>
      <c r="J110" s="208">
        <f>ROUND(I110*H110,2)</f>
        <v>2035.2</v>
      </c>
      <c r="K110" s="204" t="s">
        <v>24</v>
      </c>
      <c r="L110" s="62"/>
      <c r="M110" s="209" t="s">
        <v>24</v>
      </c>
      <c r="N110" s="210" t="s">
        <v>49</v>
      </c>
      <c r="O110" s="43"/>
      <c r="P110" s="211">
        <f>O110*H110</f>
        <v>0</v>
      </c>
      <c r="Q110" s="211">
        <v>0</v>
      </c>
      <c r="R110" s="211">
        <f>Q110*H110</f>
        <v>0</v>
      </c>
      <c r="S110" s="211">
        <v>0</v>
      </c>
      <c r="T110" s="212">
        <f>S110*H110</f>
        <v>0</v>
      </c>
      <c r="AR110" s="25" t="s">
        <v>142</v>
      </c>
      <c r="AT110" s="25" t="s">
        <v>212</v>
      </c>
      <c r="AU110" s="25" t="s">
        <v>87</v>
      </c>
      <c r="AY110" s="25" t="s">
        <v>210</v>
      </c>
      <c r="BE110" s="213">
        <f>IF(N110="základní",J110,0)</f>
        <v>2035.2</v>
      </c>
      <c r="BF110" s="213">
        <f>IF(N110="snížená",J110,0)</f>
        <v>0</v>
      </c>
      <c r="BG110" s="213">
        <f>IF(N110="zákl. přenesená",J110,0)</f>
        <v>0</v>
      </c>
      <c r="BH110" s="213">
        <f>IF(N110="sníž. přenesená",J110,0)</f>
        <v>0</v>
      </c>
      <c r="BI110" s="213">
        <f>IF(N110="nulová",J110,0)</f>
        <v>0</v>
      </c>
      <c r="BJ110" s="25" t="s">
        <v>83</v>
      </c>
      <c r="BK110" s="213">
        <f>ROUND(I110*H110,2)</f>
        <v>2035.2</v>
      </c>
      <c r="BL110" s="25" t="s">
        <v>142</v>
      </c>
      <c r="BM110" s="25" t="s">
        <v>4779</v>
      </c>
    </row>
    <row r="111" spans="2:65" s="1" customFormat="1" ht="40.5">
      <c r="B111" s="42"/>
      <c r="C111" s="64"/>
      <c r="D111" s="214" t="s">
        <v>362</v>
      </c>
      <c r="E111" s="64"/>
      <c r="F111" s="215" t="s">
        <v>4780</v>
      </c>
      <c r="G111" s="64"/>
      <c r="H111" s="64"/>
      <c r="I111" s="173"/>
      <c r="J111" s="64"/>
      <c r="K111" s="64"/>
      <c r="L111" s="62"/>
      <c r="M111" s="216"/>
      <c r="N111" s="43"/>
      <c r="O111" s="43"/>
      <c r="P111" s="43"/>
      <c r="Q111" s="43"/>
      <c r="R111" s="43"/>
      <c r="S111" s="43"/>
      <c r="T111" s="79"/>
      <c r="AT111" s="25" t="s">
        <v>362</v>
      </c>
      <c r="AU111" s="25" t="s">
        <v>87</v>
      </c>
    </row>
    <row r="112" spans="2:65" s="1" customFormat="1" ht="25.5" customHeight="1">
      <c r="B112" s="42"/>
      <c r="C112" s="202" t="s">
        <v>128</v>
      </c>
      <c r="D112" s="202" t="s">
        <v>212</v>
      </c>
      <c r="E112" s="203" t="s">
        <v>4781</v>
      </c>
      <c r="F112" s="204" t="s">
        <v>4782</v>
      </c>
      <c r="G112" s="205" t="s">
        <v>2743</v>
      </c>
      <c r="H112" s="206">
        <v>1</v>
      </c>
      <c r="I112" s="207">
        <v>3424</v>
      </c>
      <c r="J112" s="208">
        <f>ROUND(I112*H112,2)</f>
        <v>3424</v>
      </c>
      <c r="K112" s="204" t="s">
        <v>24</v>
      </c>
      <c r="L112" s="62"/>
      <c r="M112" s="209" t="s">
        <v>24</v>
      </c>
      <c r="N112" s="210" t="s">
        <v>49</v>
      </c>
      <c r="O112" s="43"/>
      <c r="P112" s="211">
        <f>O112*H112</f>
        <v>0</v>
      </c>
      <c r="Q112" s="211">
        <v>0</v>
      </c>
      <c r="R112" s="211">
        <f>Q112*H112</f>
        <v>0</v>
      </c>
      <c r="S112" s="211">
        <v>0</v>
      </c>
      <c r="T112" s="212">
        <f>S112*H112</f>
        <v>0</v>
      </c>
      <c r="AR112" s="25" t="s">
        <v>142</v>
      </c>
      <c r="AT112" s="25" t="s">
        <v>212</v>
      </c>
      <c r="AU112" s="25" t="s">
        <v>87</v>
      </c>
      <c r="AY112" s="25" t="s">
        <v>210</v>
      </c>
      <c r="BE112" s="213">
        <f>IF(N112="základní",J112,0)</f>
        <v>3424</v>
      </c>
      <c r="BF112" s="213">
        <f>IF(N112="snížená",J112,0)</f>
        <v>0</v>
      </c>
      <c r="BG112" s="213">
        <f>IF(N112="zákl. přenesená",J112,0)</f>
        <v>0</v>
      </c>
      <c r="BH112" s="213">
        <f>IF(N112="sníž. přenesená",J112,0)</f>
        <v>0</v>
      </c>
      <c r="BI112" s="213">
        <f>IF(N112="nulová",J112,0)</f>
        <v>0</v>
      </c>
      <c r="BJ112" s="25" t="s">
        <v>83</v>
      </c>
      <c r="BK112" s="213">
        <f>ROUND(I112*H112,2)</f>
        <v>3424</v>
      </c>
      <c r="BL112" s="25" t="s">
        <v>142</v>
      </c>
      <c r="BM112" s="25" t="s">
        <v>4783</v>
      </c>
    </row>
    <row r="113" spans="2:65" s="1" customFormat="1" ht="40.5">
      <c r="B113" s="42"/>
      <c r="C113" s="64"/>
      <c r="D113" s="214" t="s">
        <v>362</v>
      </c>
      <c r="E113" s="64"/>
      <c r="F113" s="215" t="s">
        <v>4784</v>
      </c>
      <c r="G113" s="64"/>
      <c r="H113" s="64"/>
      <c r="I113" s="173"/>
      <c r="J113" s="64"/>
      <c r="K113" s="64"/>
      <c r="L113" s="62"/>
      <c r="M113" s="216"/>
      <c r="N113" s="43"/>
      <c r="O113" s="43"/>
      <c r="P113" s="43"/>
      <c r="Q113" s="43"/>
      <c r="R113" s="43"/>
      <c r="S113" s="43"/>
      <c r="T113" s="79"/>
      <c r="AT113" s="25" t="s">
        <v>362</v>
      </c>
      <c r="AU113" s="25" t="s">
        <v>87</v>
      </c>
    </row>
    <row r="114" spans="2:65" s="1" customFormat="1" ht="16.5" customHeight="1">
      <c r="B114" s="42"/>
      <c r="C114" s="202" t="s">
        <v>131</v>
      </c>
      <c r="D114" s="202" t="s">
        <v>212</v>
      </c>
      <c r="E114" s="203" t="s">
        <v>4785</v>
      </c>
      <c r="F114" s="204" t="s">
        <v>4786</v>
      </c>
      <c r="G114" s="205" t="s">
        <v>248</v>
      </c>
      <c r="H114" s="206">
        <v>0.17899999999999999</v>
      </c>
      <c r="I114" s="207">
        <v>528.6</v>
      </c>
      <c r="J114" s="208">
        <f>ROUND(I114*H114,2)</f>
        <v>94.62</v>
      </c>
      <c r="K114" s="204" t="s">
        <v>24</v>
      </c>
      <c r="L114" s="62"/>
      <c r="M114" s="209" t="s">
        <v>24</v>
      </c>
      <c r="N114" s="210" t="s">
        <v>49</v>
      </c>
      <c r="O114" s="43"/>
      <c r="P114" s="211">
        <f>O114*H114</f>
        <v>0</v>
      </c>
      <c r="Q114" s="211">
        <v>0</v>
      </c>
      <c r="R114" s="211">
        <f>Q114*H114</f>
        <v>0</v>
      </c>
      <c r="S114" s="211">
        <v>0</v>
      </c>
      <c r="T114" s="212">
        <f>S114*H114</f>
        <v>0</v>
      </c>
      <c r="AR114" s="25" t="s">
        <v>142</v>
      </c>
      <c r="AT114" s="25" t="s">
        <v>212</v>
      </c>
      <c r="AU114" s="25" t="s">
        <v>87</v>
      </c>
      <c r="AY114" s="25" t="s">
        <v>210</v>
      </c>
      <c r="BE114" s="213">
        <f>IF(N114="základní",J114,0)</f>
        <v>94.62</v>
      </c>
      <c r="BF114" s="213">
        <f>IF(N114="snížená",J114,0)</f>
        <v>0</v>
      </c>
      <c r="BG114" s="213">
        <f>IF(N114="zákl. přenesená",J114,0)</f>
        <v>0</v>
      </c>
      <c r="BH114" s="213">
        <f>IF(N114="sníž. přenesená",J114,0)</f>
        <v>0</v>
      </c>
      <c r="BI114" s="213">
        <f>IF(N114="nulová",J114,0)</f>
        <v>0</v>
      </c>
      <c r="BJ114" s="25" t="s">
        <v>83</v>
      </c>
      <c r="BK114" s="213">
        <f>ROUND(I114*H114,2)</f>
        <v>94.62</v>
      </c>
      <c r="BL114" s="25" t="s">
        <v>142</v>
      </c>
      <c r="BM114" s="25" t="s">
        <v>4787</v>
      </c>
    </row>
    <row r="115" spans="2:65" s="1" customFormat="1" ht="40.5">
      <c r="B115" s="42"/>
      <c r="C115" s="64"/>
      <c r="D115" s="214" t="s">
        <v>362</v>
      </c>
      <c r="E115" s="64"/>
      <c r="F115" s="215" t="s">
        <v>4788</v>
      </c>
      <c r="G115" s="64"/>
      <c r="H115" s="64"/>
      <c r="I115" s="173"/>
      <c r="J115" s="64"/>
      <c r="K115" s="64"/>
      <c r="L115" s="62"/>
      <c r="M115" s="216"/>
      <c r="N115" s="43"/>
      <c r="O115" s="43"/>
      <c r="P115" s="43"/>
      <c r="Q115" s="43"/>
      <c r="R115" s="43"/>
      <c r="S115" s="43"/>
      <c r="T115" s="79"/>
      <c r="AT115" s="25" t="s">
        <v>362</v>
      </c>
      <c r="AU115" s="25" t="s">
        <v>87</v>
      </c>
    </row>
    <row r="116" spans="2:65" s="1" customFormat="1" ht="16.5" customHeight="1">
      <c r="B116" s="42"/>
      <c r="C116" s="202" t="s">
        <v>134</v>
      </c>
      <c r="D116" s="202" t="s">
        <v>212</v>
      </c>
      <c r="E116" s="203" t="s">
        <v>4789</v>
      </c>
      <c r="F116" s="204" t="s">
        <v>4790</v>
      </c>
      <c r="G116" s="205" t="s">
        <v>248</v>
      </c>
      <c r="H116" s="206">
        <v>0.17899999999999999</v>
      </c>
      <c r="I116" s="207">
        <v>397</v>
      </c>
      <c r="J116" s="208">
        <f>ROUND(I116*H116,2)</f>
        <v>71.06</v>
      </c>
      <c r="K116" s="204" t="s">
        <v>24</v>
      </c>
      <c r="L116" s="62"/>
      <c r="M116" s="209" t="s">
        <v>24</v>
      </c>
      <c r="N116" s="210" t="s">
        <v>49</v>
      </c>
      <c r="O116" s="43"/>
      <c r="P116" s="211">
        <f>O116*H116</f>
        <v>0</v>
      </c>
      <c r="Q116" s="211">
        <v>0</v>
      </c>
      <c r="R116" s="211">
        <f>Q116*H116</f>
        <v>0</v>
      </c>
      <c r="S116" s="211">
        <v>0</v>
      </c>
      <c r="T116" s="212">
        <f>S116*H116</f>
        <v>0</v>
      </c>
      <c r="AR116" s="25" t="s">
        <v>142</v>
      </c>
      <c r="AT116" s="25" t="s">
        <v>212</v>
      </c>
      <c r="AU116" s="25" t="s">
        <v>87</v>
      </c>
      <c r="AY116" s="25" t="s">
        <v>210</v>
      </c>
      <c r="BE116" s="213">
        <f>IF(N116="základní",J116,0)</f>
        <v>71.06</v>
      </c>
      <c r="BF116" s="213">
        <f>IF(N116="snížená",J116,0)</f>
        <v>0</v>
      </c>
      <c r="BG116" s="213">
        <f>IF(N116="zákl. přenesená",J116,0)</f>
        <v>0</v>
      </c>
      <c r="BH116" s="213">
        <f>IF(N116="sníž. přenesená",J116,0)</f>
        <v>0</v>
      </c>
      <c r="BI116" s="213">
        <f>IF(N116="nulová",J116,0)</f>
        <v>0</v>
      </c>
      <c r="BJ116" s="25" t="s">
        <v>83</v>
      </c>
      <c r="BK116" s="213">
        <f>ROUND(I116*H116,2)</f>
        <v>71.06</v>
      </c>
      <c r="BL116" s="25" t="s">
        <v>142</v>
      </c>
      <c r="BM116" s="25" t="s">
        <v>4791</v>
      </c>
    </row>
    <row r="117" spans="2:65" s="1" customFormat="1" ht="40.5">
      <c r="B117" s="42"/>
      <c r="C117" s="64"/>
      <c r="D117" s="214" t="s">
        <v>362</v>
      </c>
      <c r="E117" s="64"/>
      <c r="F117" s="215" t="s">
        <v>4792</v>
      </c>
      <c r="G117" s="64"/>
      <c r="H117" s="64"/>
      <c r="I117" s="173"/>
      <c r="J117" s="64"/>
      <c r="K117" s="64"/>
      <c r="L117" s="62"/>
      <c r="M117" s="216"/>
      <c r="N117" s="43"/>
      <c r="O117" s="43"/>
      <c r="P117" s="43"/>
      <c r="Q117" s="43"/>
      <c r="R117" s="43"/>
      <c r="S117" s="43"/>
      <c r="T117" s="79"/>
      <c r="AT117" s="25" t="s">
        <v>362</v>
      </c>
      <c r="AU117" s="25" t="s">
        <v>87</v>
      </c>
    </row>
    <row r="118" spans="2:65" s="11" customFormat="1" ht="29.85" customHeight="1">
      <c r="B118" s="186"/>
      <c r="C118" s="187"/>
      <c r="D118" s="188" t="s">
        <v>77</v>
      </c>
      <c r="E118" s="200" t="s">
        <v>1649</v>
      </c>
      <c r="F118" s="200" t="s">
        <v>1650</v>
      </c>
      <c r="G118" s="187"/>
      <c r="H118" s="187"/>
      <c r="I118" s="190"/>
      <c r="J118" s="201">
        <f>BK118</f>
        <v>583.99</v>
      </c>
      <c r="K118" s="187"/>
      <c r="L118" s="192"/>
      <c r="M118" s="193"/>
      <c r="N118" s="194"/>
      <c r="O118" s="194"/>
      <c r="P118" s="195">
        <f>SUM(P119:P124)</f>
        <v>0</v>
      </c>
      <c r="Q118" s="194"/>
      <c r="R118" s="195">
        <f>SUM(R119:R124)</f>
        <v>0</v>
      </c>
      <c r="S118" s="194"/>
      <c r="T118" s="196">
        <f>SUM(T119:T124)</f>
        <v>0</v>
      </c>
      <c r="AR118" s="197" t="s">
        <v>87</v>
      </c>
      <c r="AT118" s="198" t="s">
        <v>77</v>
      </c>
      <c r="AU118" s="198" t="s">
        <v>83</v>
      </c>
      <c r="AY118" s="197" t="s">
        <v>210</v>
      </c>
      <c r="BK118" s="199">
        <f>SUM(BK119:BK124)</f>
        <v>583.99</v>
      </c>
    </row>
    <row r="119" spans="2:65" s="1" customFormat="1" ht="16.5" customHeight="1">
      <c r="B119" s="42"/>
      <c r="C119" s="202" t="s">
        <v>137</v>
      </c>
      <c r="D119" s="202" t="s">
        <v>212</v>
      </c>
      <c r="E119" s="203" t="s">
        <v>4793</v>
      </c>
      <c r="F119" s="204" t="s">
        <v>4794</v>
      </c>
      <c r="G119" s="205" t="s">
        <v>295</v>
      </c>
      <c r="H119" s="206">
        <v>11</v>
      </c>
      <c r="I119" s="207">
        <v>5.19</v>
      </c>
      <c r="J119" s="208">
        <f>ROUND(I119*H119,2)</f>
        <v>57.09</v>
      </c>
      <c r="K119" s="204" t="s">
        <v>24</v>
      </c>
      <c r="L119" s="62"/>
      <c r="M119" s="209" t="s">
        <v>24</v>
      </c>
      <c r="N119" s="210" t="s">
        <v>49</v>
      </c>
      <c r="O119" s="43"/>
      <c r="P119" s="211">
        <f>O119*H119</f>
        <v>0</v>
      </c>
      <c r="Q119" s="211">
        <v>0</v>
      </c>
      <c r="R119" s="211">
        <f>Q119*H119</f>
        <v>0</v>
      </c>
      <c r="S119" s="211">
        <v>0</v>
      </c>
      <c r="T119" s="212">
        <f>S119*H119</f>
        <v>0</v>
      </c>
      <c r="AR119" s="25" t="s">
        <v>142</v>
      </c>
      <c r="AT119" s="25" t="s">
        <v>212</v>
      </c>
      <c r="AU119" s="25" t="s">
        <v>87</v>
      </c>
      <c r="AY119" s="25" t="s">
        <v>210</v>
      </c>
      <c r="BE119" s="213">
        <f>IF(N119="základní",J119,0)</f>
        <v>57.09</v>
      </c>
      <c r="BF119" s="213">
        <f>IF(N119="snížená",J119,0)</f>
        <v>0</v>
      </c>
      <c r="BG119" s="213">
        <f>IF(N119="zákl. přenesená",J119,0)</f>
        <v>0</v>
      </c>
      <c r="BH119" s="213">
        <f>IF(N119="sníž. přenesená",J119,0)</f>
        <v>0</v>
      </c>
      <c r="BI119" s="213">
        <f>IF(N119="nulová",J119,0)</f>
        <v>0</v>
      </c>
      <c r="BJ119" s="25" t="s">
        <v>83</v>
      </c>
      <c r="BK119" s="213">
        <f>ROUND(I119*H119,2)</f>
        <v>57.09</v>
      </c>
      <c r="BL119" s="25" t="s">
        <v>142</v>
      </c>
      <c r="BM119" s="25" t="s">
        <v>4795</v>
      </c>
    </row>
    <row r="120" spans="2:65" s="1" customFormat="1" ht="40.5">
      <c r="B120" s="42"/>
      <c r="C120" s="64"/>
      <c r="D120" s="214" t="s">
        <v>362</v>
      </c>
      <c r="E120" s="64"/>
      <c r="F120" s="215" t="s">
        <v>4796</v>
      </c>
      <c r="G120" s="64"/>
      <c r="H120" s="64"/>
      <c r="I120" s="173"/>
      <c r="J120" s="64"/>
      <c r="K120" s="64"/>
      <c r="L120" s="62"/>
      <c r="M120" s="216"/>
      <c r="N120" s="43"/>
      <c r="O120" s="43"/>
      <c r="P120" s="43"/>
      <c r="Q120" s="43"/>
      <c r="R120" s="43"/>
      <c r="S120" s="43"/>
      <c r="T120" s="79"/>
      <c r="AT120" s="25" t="s">
        <v>362</v>
      </c>
      <c r="AU120" s="25" t="s">
        <v>87</v>
      </c>
    </row>
    <row r="121" spans="2:65" s="1" customFormat="1" ht="16.5" customHeight="1">
      <c r="B121" s="42"/>
      <c r="C121" s="202" t="s">
        <v>10</v>
      </c>
      <c r="D121" s="202" t="s">
        <v>212</v>
      </c>
      <c r="E121" s="203" t="s">
        <v>4618</v>
      </c>
      <c r="F121" s="204" t="s">
        <v>4619</v>
      </c>
      <c r="G121" s="205" t="s">
        <v>295</v>
      </c>
      <c r="H121" s="206">
        <v>11</v>
      </c>
      <c r="I121" s="207">
        <v>15.5</v>
      </c>
      <c r="J121" s="208">
        <f>ROUND(I121*H121,2)</f>
        <v>170.5</v>
      </c>
      <c r="K121" s="204" t="s">
        <v>24</v>
      </c>
      <c r="L121" s="62"/>
      <c r="M121" s="209" t="s">
        <v>24</v>
      </c>
      <c r="N121" s="210" t="s">
        <v>49</v>
      </c>
      <c r="O121" s="43"/>
      <c r="P121" s="211">
        <f>O121*H121</f>
        <v>0</v>
      </c>
      <c r="Q121" s="211">
        <v>0</v>
      </c>
      <c r="R121" s="211">
        <f>Q121*H121</f>
        <v>0</v>
      </c>
      <c r="S121" s="211">
        <v>0</v>
      </c>
      <c r="T121" s="212">
        <f>S121*H121</f>
        <v>0</v>
      </c>
      <c r="AR121" s="25" t="s">
        <v>142</v>
      </c>
      <c r="AT121" s="25" t="s">
        <v>212</v>
      </c>
      <c r="AU121" s="25" t="s">
        <v>87</v>
      </c>
      <c r="AY121" s="25" t="s">
        <v>210</v>
      </c>
      <c r="BE121" s="213">
        <f>IF(N121="základní",J121,0)</f>
        <v>170.5</v>
      </c>
      <c r="BF121" s="213">
        <f>IF(N121="snížená",J121,0)</f>
        <v>0</v>
      </c>
      <c r="BG121" s="213">
        <f>IF(N121="zákl. přenesená",J121,0)</f>
        <v>0</v>
      </c>
      <c r="BH121" s="213">
        <f>IF(N121="sníž. přenesená",J121,0)</f>
        <v>0</v>
      </c>
      <c r="BI121" s="213">
        <f>IF(N121="nulová",J121,0)</f>
        <v>0</v>
      </c>
      <c r="BJ121" s="25" t="s">
        <v>83</v>
      </c>
      <c r="BK121" s="213">
        <f>ROUND(I121*H121,2)</f>
        <v>170.5</v>
      </c>
      <c r="BL121" s="25" t="s">
        <v>142</v>
      </c>
      <c r="BM121" s="25" t="s">
        <v>4797</v>
      </c>
    </row>
    <row r="122" spans="2:65" s="1" customFormat="1" ht="40.5">
      <c r="B122" s="42"/>
      <c r="C122" s="64"/>
      <c r="D122" s="214" t="s">
        <v>362</v>
      </c>
      <c r="E122" s="64"/>
      <c r="F122" s="215" t="s">
        <v>4621</v>
      </c>
      <c r="G122" s="64"/>
      <c r="H122" s="64"/>
      <c r="I122" s="173"/>
      <c r="J122" s="64"/>
      <c r="K122" s="64"/>
      <c r="L122" s="62"/>
      <c r="M122" s="216"/>
      <c r="N122" s="43"/>
      <c r="O122" s="43"/>
      <c r="P122" s="43"/>
      <c r="Q122" s="43"/>
      <c r="R122" s="43"/>
      <c r="S122" s="43"/>
      <c r="T122" s="79"/>
      <c r="AT122" s="25" t="s">
        <v>362</v>
      </c>
      <c r="AU122" s="25" t="s">
        <v>87</v>
      </c>
    </row>
    <row r="123" spans="2:65" s="1" customFormat="1" ht="16.5" customHeight="1">
      <c r="B123" s="42"/>
      <c r="C123" s="202" t="s">
        <v>142</v>
      </c>
      <c r="D123" s="202" t="s">
        <v>212</v>
      </c>
      <c r="E123" s="203" t="s">
        <v>4730</v>
      </c>
      <c r="F123" s="204" t="s">
        <v>4731</v>
      </c>
      <c r="G123" s="205" t="s">
        <v>295</v>
      </c>
      <c r="H123" s="206">
        <v>11</v>
      </c>
      <c r="I123" s="207">
        <v>32.4</v>
      </c>
      <c r="J123" s="208">
        <f>ROUND(I123*H123,2)</f>
        <v>356.4</v>
      </c>
      <c r="K123" s="204" t="s">
        <v>24</v>
      </c>
      <c r="L123" s="62"/>
      <c r="M123" s="209" t="s">
        <v>24</v>
      </c>
      <c r="N123" s="210" t="s">
        <v>49</v>
      </c>
      <c r="O123" s="43"/>
      <c r="P123" s="211">
        <f>O123*H123</f>
        <v>0</v>
      </c>
      <c r="Q123" s="211">
        <v>0</v>
      </c>
      <c r="R123" s="211">
        <f>Q123*H123</f>
        <v>0</v>
      </c>
      <c r="S123" s="211">
        <v>0</v>
      </c>
      <c r="T123" s="212">
        <f>S123*H123</f>
        <v>0</v>
      </c>
      <c r="AR123" s="25" t="s">
        <v>142</v>
      </c>
      <c r="AT123" s="25" t="s">
        <v>212</v>
      </c>
      <c r="AU123" s="25" t="s">
        <v>87</v>
      </c>
      <c r="AY123" s="25" t="s">
        <v>210</v>
      </c>
      <c r="BE123" s="213">
        <f>IF(N123="základní",J123,0)</f>
        <v>356.4</v>
      </c>
      <c r="BF123" s="213">
        <f>IF(N123="snížená",J123,0)</f>
        <v>0</v>
      </c>
      <c r="BG123" s="213">
        <f>IF(N123="zákl. přenesená",J123,0)</f>
        <v>0</v>
      </c>
      <c r="BH123" s="213">
        <f>IF(N123="sníž. přenesená",J123,0)</f>
        <v>0</v>
      </c>
      <c r="BI123" s="213">
        <f>IF(N123="nulová",J123,0)</f>
        <v>0</v>
      </c>
      <c r="BJ123" s="25" t="s">
        <v>83</v>
      </c>
      <c r="BK123" s="213">
        <f>ROUND(I123*H123,2)</f>
        <v>356.4</v>
      </c>
      <c r="BL123" s="25" t="s">
        <v>142</v>
      </c>
      <c r="BM123" s="25" t="s">
        <v>4798</v>
      </c>
    </row>
    <row r="124" spans="2:65" s="1" customFormat="1" ht="40.5">
      <c r="B124" s="42"/>
      <c r="C124" s="64"/>
      <c r="D124" s="214" t="s">
        <v>362</v>
      </c>
      <c r="E124" s="64"/>
      <c r="F124" s="215" t="s">
        <v>4733</v>
      </c>
      <c r="G124" s="64"/>
      <c r="H124" s="64"/>
      <c r="I124" s="173"/>
      <c r="J124" s="64"/>
      <c r="K124" s="64"/>
      <c r="L124" s="62"/>
      <c r="M124" s="216"/>
      <c r="N124" s="43"/>
      <c r="O124" s="43"/>
      <c r="P124" s="43"/>
      <c r="Q124" s="43"/>
      <c r="R124" s="43"/>
      <c r="S124" s="43"/>
      <c r="T124" s="79"/>
      <c r="AT124" s="25" t="s">
        <v>362</v>
      </c>
      <c r="AU124" s="25" t="s">
        <v>87</v>
      </c>
    </row>
    <row r="125" spans="2:65" s="11" customFormat="1" ht="29.85" customHeight="1">
      <c r="B125" s="186"/>
      <c r="C125" s="187"/>
      <c r="D125" s="188" t="s">
        <v>77</v>
      </c>
      <c r="E125" s="200" t="s">
        <v>4622</v>
      </c>
      <c r="F125" s="200" t="s">
        <v>4623</v>
      </c>
      <c r="G125" s="187"/>
      <c r="H125" s="187"/>
      <c r="I125" s="190"/>
      <c r="J125" s="201">
        <f>BK125</f>
        <v>2836</v>
      </c>
      <c r="K125" s="187"/>
      <c r="L125" s="192"/>
      <c r="M125" s="193"/>
      <c r="N125" s="194"/>
      <c r="O125" s="194"/>
      <c r="P125" s="195">
        <f>SUM(P126:P127)</f>
        <v>0</v>
      </c>
      <c r="Q125" s="194"/>
      <c r="R125" s="195">
        <f>SUM(R126:R127)</f>
        <v>0</v>
      </c>
      <c r="S125" s="194"/>
      <c r="T125" s="196">
        <f>SUM(T126:T127)</f>
        <v>0</v>
      </c>
      <c r="AR125" s="197" t="s">
        <v>87</v>
      </c>
      <c r="AT125" s="198" t="s">
        <v>77</v>
      </c>
      <c r="AU125" s="198" t="s">
        <v>83</v>
      </c>
      <c r="AY125" s="197" t="s">
        <v>210</v>
      </c>
      <c r="BK125" s="199">
        <f>SUM(BK126:BK127)</f>
        <v>2836</v>
      </c>
    </row>
    <row r="126" spans="2:65" s="1" customFormat="1" ht="16.5" customHeight="1">
      <c r="B126" s="42"/>
      <c r="C126" s="202" t="s">
        <v>145</v>
      </c>
      <c r="D126" s="202" t="s">
        <v>212</v>
      </c>
      <c r="E126" s="203" t="s">
        <v>4624</v>
      </c>
      <c r="F126" s="204" t="s">
        <v>4625</v>
      </c>
      <c r="G126" s="205" t="s">
        <v>4626</v>
      </c>
      <c r="H126" s="206">
        <v>10</v>
      </c>
      <c r="I126" s="207">
        <v>283.60000000000002</v>
      </c>
      <c r="J126" s="208">
        <f>ROUND(I126*H126,2)</f>
        <v>2836</v>
      </c>
      <c r="K126" s="204" t="s">
        <v>24</v>
      </c>
      <c r="L126" s="62"/>
      <c r="M126" s="209" t="s">
        <v>24</v>
      </c>
      <c r="N126" s="210" t="s">
        <v>49</v>
      </c>
      <c r="O126" s="43"/>
      <c r="P126" s="211">
        <f>O126*H126</f>
        <v>0</v>
      </c>
      <c r="Q126" s="211">
        <v>0</v>
      </c>
      <c r="R126" s="211">
        <f>Q126*H126</f>
        <v>0</v>
      </c>
      <c r="S126" s="211">
        <v>0</v>
      </c>
      <c r="T126" s="212">
        <f>S126*H126</f>
        <v>0</v>
      </c>
      <c r="AR126" s="25" t="s">
        <v>142</v>
      </c>
      <c r="AT126" s="25" t="s">
        <v>212</v>
      </c>
      <c r="AU126" s="25" t="s">
        <v>87</v>
      </c>
      <c r="AY126" s="25" t="s">
        <v>210</v>
      </c>
      <c r="BE126" s="213">
        <f>IF(N126="základní",J126,0)</f>
        <v>2836</v>
      </c>
      <c r="BF126" s="213">
        <f>IF(N126="snížená",J126,0)</f>
        <v>0</v>
      </c>
      <c r="BG126" s="213">
        <f>IF(N126="zákl. přenesená",J126,0)</f>
        <v>0</v>
      </c>
      <c r="BH126" s="213">
        <f>IF(N126="sníž. přenesená",J126,0)</f>
        <v>0</v>
      </c>
      <c r="BI126" s="213">
        <f>IF(N126="nulová",J126,0)</f>
        <v>0</v>
      </c>
      <c r="BJ126" s="25" t="s">
        <v>83</v>
      </c>
      <c r="BK126" s="213">
        <f>ROUND(I126*H126,2)</f>
        <v>2836</v>
      </c>
      <c r="BL126" s="25" t="s">
        <v>142</v>
      </c>
      <c r="BM126" s="25" t="s">
        <v>4799</v>
      </c>
    </row>
    <row r="127" spans="2:65" s="1" customFormat="1" ht="40.5">
      <c r="B127" s="42"/>
      <c r="C127" s="64"/>
      <c r="D127" s="214" t="s">
        <v>362</v>
      </c>
      <c r="E127" s="64"/>
      <c r="F127" s="215" t="s">
        <v>4628</v>
      </c>
      <c r="G127" s="64"/>
      <c r="H127" s="64"/>
      <c r="I127" s="173"/>
      <c r="J127" s="64"/>
      <c r="K127" s="64"/>
      <c r="L127" s="62"/>
      <c r="M127" s="216"/>
      <c r="N127" s="43"/>
      <c r="O127" s="43"/>
      <c r="P127" s="43"/>
      <c r="Q127" s="43"/>
      <c r="R127" s="43"/>
      <c r="S127" s="43"/>
      <c r="T127" s="79"/>
      <c r="AT127" s="25" t="s">
        <v>362</v>
      </c>
      <c r="AU127" s="25" t="s">
        <v>87</v>
      </c>
    </row>
    <row r="128" spans="2:65" s="11" customFormat="1" ht="37.35" customHeight="1">
      <c r="B128" s="186"/>
      <c r="C128" s="187"/>
      <c r="D128" s="188" t="s">
        <v>77</v>
      </c>
      <c r="E128" s="189" t="s">
        <v>4629</v>
      </c>
      <c r="F128" s="189" t="s">
        <v>148</v>
      </c>
      <c r="G128" s="187"/>
      <c r="H128" s="187"/>
      <c r="I128" s="190"/>
      <c r="J128" s="191">
        <f>BK128</f>
        <v>10500</v>
      </c>
      <c r="K128" s="187"/>
      <c r="L128" s="192"/>
      <c r="M128" s="193"/>
      <c r="N128" s="194"/>
      <c r="O128" s="194"/>
      <c r="P128" s="195">
        <f>P129+P132</f>
        <v>0</v>
      </c>
      <c r="Q128" s="194"/>
      <c r="R128" s="195">
        <f>R129+R132</f>
        <v>0</v>
      </c>
      <c r="S128" s="194"/>
      <c r="T128" s="196">
        <f>T129+T132</f>
        <v>0</v>
      </c>
      <c r="AR128" s="197" t="s">
        <v>93</v>
      </c>
      <c r="AT128" s="198" t="s">
        <v>77</v>
      </c>
      <c r="AU128" s="198" t="s">
        <v>78</v>
      </c>
      <c r="AY128" s="197" t="s">
        <v>210</v>
      </c>
      <c r="BK128" s="199">
        <f>BK129+BK132</f>
        <v>10500</v>
      </c>
    </row>
    <row r="129" spans="2:65" s="11" customFormat="1" ht="19.899999999999999" customHeight="1">
      <c r="B129" s="186"/>
      <c r="C129" s="187"/>
      <c r="D129" s="188" t="s">
        <v>77</v>
      </c>
      <c r="E129" s="200" t="s">
        <v>4630</v>
      </c>
      <c r="F129" s="200" t="s">
        <v>4631</v>
      </c>
      <c r="G129" s="187"/>
      <c r="H129" s="187"/>
      <c r="I129" s="190"/>
      <c r="J129" s="201">
        <f>BK129</f>
        <v>5000</v>
      </c>
      <c r="K129" s="187"/>
      <c r="L129" s="192"/>
      <c r="M129" s="193"/>
      <c r="N129" s="194"/>
      <c r="O129" s="194"/>
      <c r="P129" s="195">
        <f>SUM(P130:P131)</f>
        <v>0</v>
      </c>
      <c r="Q129" s="194"/>
      <c r="R129" s="195">
        <f>SUM(R130:R131)</f>
        <v>0</v>
      </c>
      <c r="S129" s="194"/>
      <c r="T129" s="196">
        <f>SUM(T130:T131)</f>
        <v>0</v>
      </c>
      <c r="AR129" s="197" t="s">
        <v>93</v>
      </c>
      <c r="AT129" s="198" t="s">
        <v>77</v>
      </c>
      <c r="AU129" s="198" t="s">
        <v>83</v>
      </c>
      <c r="AY129" s="197" t="s">
        <v>210</v>
      </c>
      <c r="BK129" s="199">
        <f>SUM(BK130:BK131)</f>
        <v>5000</v>
      </c>
    </row>
    <row r="130" spans="2:65" s="1" customFormat="1" ht="16.5" customHeight="1">
      <c r="B130" s="42"/>
      <c r="C130" s="202" t="s">
        <v>311</v>
      </c>
      <c r="D130" s="202" t="s">
        <v>212</v>
      </c>
      <c r="E130" s="203" t="s">
        <v>4632</v>
      </c>
      <c r="F130" s="204" t="s">
        <v>4633</v>
      </c>
      <c r="G130" s="205" t="s">
        <v>2743</v>
      </c>
      <c r="H130" s="206">
        <v>1</v>
      </c>
      <c r="I130" s="207">
        <v>5000</v>
      </c>
      <c r="J130" s="208">
        <f>ROUND(I130*H130,2)</f>
        <v>5000</v>
      </c>
      <c r="K130" s="204" t="s">
        <v>24</v>
      </c>
      <c r="L130" s="62"/>
      <c r="M130" s="209" t="s">
        <v>24</v>
      </c>
      <c r="N130" s="210" t="s">
        <v>49</v>
      </c>
      <c r="O130" s="43"/>
      <c r="P130" s="211">
        <f>O130*H130</f>
        <v>0</v>
      </c>
      <c r="Q130" s="211">
        <v>0</v>
      </c>
      <c r="R130" s="211">
        <f>Q130*H130</f>
        <v>0</v>
      </c>
      <c r="S130" s="211">
        <v>0</v>
      </c>
      <c r="T130" s="212">
        <f>S130*H130</f>
        <v>0</v>
      </c>
      <c r="AR130" s="25" t="s">
        <v>4634</v>
      </c>
      <c r="AT130" s="25" t="s">
        <v>212</v>
      </c>
      <c r="AU130" s="25" t="s">
        <v>87</v>
      </c>
      <c r="AY130" s="25" t="s">
        <v>210</v>
      </c>
      <c r="BE130" s="213">
        <f>IF(N130="základní",J130,0)</f>
        <v>5000</v>
      </c>
      <c r="BF130" s="213">
        <f>IF(N130="snížená",J130,0)</f>
        <v>0</v>
      </c>
      <c r="BG130" s="213">
        <f>IF(N130="zákl. přenesená",J130,0)</f>
        <v>0</v>
      </c>
      <c r="BH130" s="213">
        <f>IF(N130="sníž. přenesená",J130,0)</f>
        <v>0</v>
      </c>
      <c r="BI130" s="213">
        <f>IF(N130="nulová",J130,0)</f>
        <v>0</v>
      </c>
      <c r="BJ130" s="25" t="s">
        <v>83</v>
      </c>
      <c r="BK130" s="213">
        <f>ROUND(I130*H130,2)</f>
        <v>5000</v>
      </c>
      <c r="BL130" s="25" t="s">
        <v>4634</v>
      </c>
      <c r="BM130" s="25" t="s">
        <v>4800</v>
      </c>
    </row>
    <row r="131" spans="2:65" s="1" customFormat="1" ht="40.5">
      <c r="B131" s="42"/>
      <c r="C131" s="64"/>
      <c r="D131" s="214" t="s">
        <v>362</v>
      </c>
      <c r="E131" s="64"/>
      <c r="F131" s="215" t="s">
        <v>4636</v>
      </c>
      <c r="G131" s="64"/>
      <c r="H131" s="64"/>
      <c r="I131" s="173"/>
      <c r="J131" s="64"/>
      <c r="K131" s="64"/>
      <c r="L131" s="62"/>
      <c r="M131" s="216"/>
      <c r="N131" s="43"/>
      <c r="O131" s="43"/>
      <c r="P131" s="43"/>
      <c r="Q131" s="43"/>
      <c r="R131" s="43"/>
      <c r="S131" s="43"/>
      <c r="T131" s="79"/>
      <c r="AT131" s="25" t="s">
        <v>362</v>
      </c>
      <c r="AU131" s="25" t="s">
        <v>87</v>
      </c>
    </row>
    <row r="132" spans="2:65" s="11" customFormat="1" ht="29.85" customHeight="1">
      <c r="B132" s="186"/>
      <c r="C132" s="187"/>
      <c r="D132" s="188" t="s">
        <v>77</v>
      </c>
      <c r="E132" s="200" t="s">
        <v>4637</v>
      </c>
      <c r="F132" s="200" t="s">
        <v>4638</v>
      </c>
      <c r="G132" s="187"/>
      <c r="H132" s="187"/>
      <c r="I132" s="190"/>
      <c r="J132" s="201">
        <f>BK132</f>
        <v>5500</v>
      </c>
      <c r="K132" s="187"/>
      <c r="L132" s="192"/>
      <c r="M132" s="193"/>
      <c r="N132" s="194"/>
      <c r="O132" s="194"/>
      <c r="P132" s="195">
        <f>SUM(P133:P134)</f>
        <v>0</v>
      </c>
      <c r="Q132" s="194"/>
      <c r="R132" s="195">
        <f>SUM(R133:R134)</f>
        <v>0</v>
      </c>
      <c r="S132" s="194"/>
      <c r="T132" s="196">
        <f>SUM(T133:T134)</f>
        <v>0</v>
      </c>
      <c r="AR132" s="197" t="s">
        <v>93</v>
      </c>
      <c r="AT132" s="198" t="s">
        <v>77</v>
      </c>
      <c r="AU132" s="198" t="s">
        <v>83</v>
      </c>
      <c r="AY132" s="197" t="s">
        <v>210</v>
      </c>
      <c r="BK132" s="199">
        <f>SUM(BK133:BK134)</f>
        <v>5500</v>
      </c>
    </row>
    <row r="133" spans="2:65" s="1" customFormat="1" ht="16.5" customHeight="1">
      <c r="B133" s="42"/>
      <c r="C133" s="202" t="s">
        <v>316</v>
      </c>
      <c r="D133" s="202" t="s">
        <v>212</v>
      </c>
      <c r="E133" s="203" t="s">
        <v>4639</v>
      </c>
      <c r="F133" s="204" t="s">
        <v>4801</v>
      </c>
      <c r="G133" s="205" t="s">
        <v>2743</v>
      </c>
      <c r="H133" s="206">
        <v>1</v>
      </c>
      <c r="I133" s="207">
        <v>5500</v>
      </c>
      <c r="J133" s="208">
        <f>ROUND(I133*H133,2)</f>
        <v>5500</v>
      </c>
      <c r="K133" s="204" t="s">
        <v>24</v>
      </c>
      <c r="L133" s="62"/>
      <c r="M133" s="209" t="s">
        <v>24</v>
      </c>
      <c r="N133" s="210" t="s">
        <v>49</v>
      </c>
      <c r="O133" s="43"/>
      <c r="P133" s="211">
        <f>O133*H133</f>
        <v>0</v>
      </c>
      <c r="Q133" s="211">
        <v>0</v>
      </c>
      <c r="R133" s="211">
        <f>Q133*H133</f>
        <v>0</v>
      </c>
      <c r="S133" s="211">
        <v>0</v>
      </c>
      <c r="T133" s="212">
        <f>S133*H133</f>
        <v>0</v>
      </c>
      <c r="AR133" s="25" t="s">
        <v>4634</v>
      </c>
      <c r="AT133" s="25" t="s">
        <v>212</v>
      </c>
      <c r="AU133" s="25" t="s">
        <v>87</v>
      </c>
      <c r="AY133" s="25" t="s">
        <v>210</v>
      </c>
      <c r="BE133" s="213">
        <f>IF(N133="základní",J133,0)</f>
        <v>5500</v>
      </c>
      <c r="BF133" s="213">
        <f>IF(N133="snížená",J133,0)</f>
        <v>0</v>
      </c>
      <c r="BG133" s="213">
        <f>IF(N133="zákl. přenesená",J133,0)</f>
        <v>0</v>
      </c>
      <c r="BH133" s="213">
        <f>IF(N133="sníž. přenesená",J133,0)</f>
        <v>0</v>
      </c>
      <c r="BI133" s="213">
        <f>IF(N133="nulová",J133,0)</f>
        <v>0</v>
      </c>
      <c r="BJ133" s="25" t="s">
        <v>83</v>
      </c>
      <c r="BK133" s="213">
        <f>ROUND(I133*H133,2)</f>
        <v>5500</v>
      </c>
      <c r="BL133" s="25" t="s">
        <v>4634</v>
      </c>
      <c r="BM133" s="25" t="s">
        <v>4802</v>
      </c>
    </row>
    <row r="134" spans="2:65" s="1" customFormat="1" ht="27">
      <c r="B134" s="42"/>
      <c r="C134" s="64"/>
      <c r="D134" s="214" t="s">
        <v>362</v>
      </c>
      <c r="E134" s="64"/>
      <c r="F134" s="215" t="s">
        <v>4803</v>
      </c>
      <c r="G134" s="64"/>
      <c r="H134" s="64"/>
      <c r="I134" s="173"/>
      <c r="J134" s="64"/>
      <c r="K134" s="64"/>
      <c r="L134" s="62"/>
      <c r="M134" s="283"/>
      <c r="N134" s="278"/>
      <c r="O134" s="278"/>
      <c r="P134" s="278"/>
      <c r="Q134" s="278"/>
      <c r="R134" s="278"/>
      <c r="S134" s="278"/>
      <c r="T134" s="284"/>
      <c r="AT134" s="25" t="s">
        <v>362</v>
      </c>
      <c r="AU134" s="25" t="s">
        <v>87</v>
      </c>
    </row>
    <row r="135" spans="2:65" s="1" customFormat="1" ht="6.95" customHeight="1">
      <c r="B135" s="57"/>
      <c r="C135" s="58"/>
      <c r="D135" s="58"/>
      <c r="E135" s="58"/>
      <c r="F135" s="58"/>
      <c r="G135" s="58"/>
      <c r="H135" s="58"/>
      <c r="I135" s="149"/>
      <c r="J135" s="58"/>
      <c r="K135" s="58"/>
      <c r="L135" s="62"/>
    </row>
  </sheetData>
  <sheetProtection algorithmName="SHA-512" hashValue="/lb2u8DYppuKvv5Z5MeYuLcII1mb/RQQsGPHqM3c6RXPjXKR+TDDaS9mgwYwdO0Nfwen3LIJxJ3vegvYME8kfg==" saltValue="QaIFX7Re5A6PTgINXI1DKO2VKuN6ltU0TnhKZot8lvA/pCON+qXwV0GPVEUrGGXVnWc0cdd9a+f+VRAy7cyDog==" spinCount="100000" sheet="1" objects="1" scenarios="1" formatColumns="0" formatRows="0" autoFilter="0"/>
  <autoFilter ref="C88:K134" xr:uid="{00000000-0009-0000-0000-000016000000}"/>
  <mergeCells count="13">
    <mergeCell ref="E81:H81"/>
    <mergeCell ref="G1:H1"/>
    <mergeCell ref="L2:V2"/>
    <mergeCell ref="E49:H49"/>
    <mergeCell ref="E51:H51"/>
    <mergeCell ref="J55:J56"/>
    <mergeCell ref="E77:H77"/>
    <mergeCell ref="E79:H79"/>
    <mergeCell ref="E7:H7"/>
    <mergeCell ref="E9:H9"/>
    <mergeCell ref="E11:H11"/>
    <mergeCell ref="E26:H26"/>
    <mergeCell ref="E47:H47"/>
  </mergeCells>
  <hyperlinks>
    <hyperlink ref="F1:G1" location="C2" display="1) Krycí list soupisu" xr:uid="{00000000-0004-0000-1600-000000000000}"/>
    <hyperlink ref="G1:H1" location="C58" display="2) Rekapitulace" xr:uid="{00000000-0004-0000-1600-000001000000}"/>
    <hyperlink ref="J1" location="C88" display="3) Soupis prací" xr:uid="{00000000-0004-0000-1600-000002000000}"/>
    <hyperlink ref="L1:V1" location="'Rekapitulace stavby'!C2" display="Rekapitulace stavby" xr:uid="{00000000-0004-0000-16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R133"/>
  <sheetViews>
    <sheetView showGridLines="0" workbookViewId="0">
      <pane ySplit="1" topLeftCell="A118" activePane="bottomLeft" state="frozen"/>
      <selection pane="bottomLeft" activeCell="I132" sqref="I132"/>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147</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4804</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ROUND(J89,2)</f>
        <v>26245.86</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ROUND(SUM(BE89:BE132), 2)</f>
        <v>26245.86</v>
      </c>
      <c r="G32" s="43"/>
      <c r="H32" s="43"/>
      <c r="I32" s="141">
        <v>0.21</v>
      </c>
      <c r="J32" s="140">
        <f>ROUND(ROUND((SUM(BE89:BE132)), 2)*I32, 2)</f>
        <v>5511.63</v>
      </c>
      <c r="K32" s="46"/>
    </row>
    <row r="33" spans="2:11" s="1" customFormat="1" ht="14.45" customHeight="1">
      <c r="B33" s="42"/>
      <c r="C33" s="43"/>
      <c r="D33" s="43"/>
      <c r="E33" s="50" t="s">
        <v>50</v>
      </c>
      <c r="F33" s="140">
        <f>ROUND(SUM(BF89:BF132), 2)</f>
        <v>0</v>
      </c>
      <c r="G33" s="43"/>
      <c r="H33" s="43"/>
      <c r="I33" s="141">
        <v>0.15</v>
      </c>
      <c r="J33" s="140">
        <f>ROUND(ROUND((SUM(BF89:BF132)), 2)*I33, 2)</f>
        <v>0</v>
      </c>
      <c r="K33" s="46"/>
    </row>
    <row r="34" spans="2:11" s="1" customFormat="1" ht="14.45" hidden="1" customHeight="1">
      <c r="B34" s="42"/>
      <c r="C34" s="43"/>
      <c r="D34" s="43"/>
      <c r="E34" s="50" t="s">
        <v>51</v>
      </c>
      <c r="F34" s="140">
        <f>ROUND(SUM(BG89:BG132), 2)</f>
        <v>0</v>
      </c>
      <c r="G34" s="43"/>
      <c r="H34" s="43"/>
      <c r="I34" s="141">
        <v>0.21</v>
      </c>
      <c r="J34" s="140">
        <v>0</v>
      </c>
      <c r="K34" s="46"/>
    </row>
    <row r="35" spans="2:11" s="1" customFormat="1" ht="14.45" hidden="1" customHeight="1">
      <c r="B35" s="42"/>
      <c r="C35" s="43"/>
      <c r="D35" s="43"/>
      <c r="E35" s="50" t="s">
        <v>52</v>
      </c>
      <c r="F35" s="140">
        <f>ROUND(SUM(BH89:BH132), 2)</f>
        <v>0</v>
      </c>
      <c r="G35" s="43"/>
      <c r="H35" s="43"/>
      <c r="I35" s="141">
        <v>0.15</v>
      </c>
      <c r="J35" s="140">
        <v>0</v>
      </c>
      <c r="K35" s="46"/>
    </row>
    <row r="36" spans="2:11" s="1" customFormat="1" ht="14.45" hidden="1" customHeight="1">
      <c r="B36" s="42"/>
      <c r="C36" s="43"/>
      <c r="D36" s="43"/>
      <c r="E36" s="50" t="s">
        <v>53</v>
      </c>
      <c r="F36" s="140">
        <f>ROUND(SUM(BI89:BI132),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31757.49</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17 - Domovní plynovod-nebyt.č.</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J89</f>
        <v>26245.86</v>
      </c>
      <c r="K60" s="46"/>
      <c r="AU60" s="25" t="s">
        <v>166</v>
      </c>
    </row>
    <row r="61" spans="2:47" s="8" customFormat="1" ht="24.95" customHeight="1">
      <c r="B61" s="159"/>
      <c r="C61" s="160"/>
      <c r="D61" s="161" t="s">
        <v>176</v>
      </c>
      <c r="E61" s="162"/>
      <c r="F61" s="162"/>
      <c r="G61" s="162"/>
      <c r="H61" s="162"/>
      <c r="I61" s="163"/>
      <c r="J61" s="164">
        <f>J90</f>
        <v>18755.86</v>
      </c>
      <c r="K61" s="165"/>
    </row>
    <row r="62" spans="2:47" s="9" customFormat="1" ht="19.899999999999999" customHeight="1">
      <c r="B62" s="166"/>
      <c r="C62" s="167"/>
      <c r="D62" s="168" t="s">
        <v>4738</v>
      </c>
      <c r="E62" s="169"/>
      <c r="F62" s="169"/>
      <c r="G62" s="169"/>
      <c r="H62" s="169"/>
      <c r="I62" s="170"/>
      <c r="J62" s="171">
        <f>J91</f>
        <v>16168.52</v>
      </c>
      <c r="K62" s="172"/>
    </row>
    <row r="63" spans="2:47" s="9" customFormat="1" ht="19.899999999999999" customHeight="1">
      <c r="B63" s="166"/>
      <c r="C63" s="167"/>
      <c r="D63" s="168" t="s">
        <v>192</v>
      </c>
      <c r="E63" s="169"/>
      <c r="F63" s="169"/>
      <c r="G63" s="169"/>
      <c r="H63" s="169"/>
      <c r="I63" s="170"/>
      <c r="J63" s="171">
        <f>J116</f>
        <v>318.54000000000002</v>
      </c>
      <c r="K63" s="172"/>
    </row>
    <row r="64" spans="2:47" s="9" customFormat="1" ht="19.899999999999999" customHeight="1">
      <c r="B64" s="166"/>
      <c r="C64" s="167"/>
      <c r="D64" s="168" t="s">
        <v>4312</v>
      </c>
      <c r="E64" s="169"/>
      <c r="F64" s="169"/>
      <c r="G64" s="169"/>
      <c r="H64" s="169"/>
      <c r="I64" s="170"/>
      <c r="J64" s="171">
        <f>J123</f>
        <v>2268.8000000000002</v>
      </c>
      <c r="K64" s="172"/>
    </row>
    <row r="65" spans="2:12" s="8" customFormat="1" ht="24.95" customHeight="1">
      <c r="B65" s="159"/>
      <c r="C65" s="160"/>
      <c r="D65" s="161" t="s">
        <v>4313</v>
      </c>
      <c r="E65" s="162"/>
      <c r="F65" s="162"/>
      <c r="G65" s="162"/>
      <c r="H65" s="162"/>
      <c r="I65" s="163"/>
      <c r="J65" s="164">
        <f>J126</f>
        <v>7490</v>
      </c>
      <c r="K65" s="165"/>
    </row>
    <row r="66" spans="2:12" s="9" customFormat="1" ht="19.899999999999999" customHeight="1">
      <c r="B66" s="166"/>
      <c r="C66" s="167"/>
      <c r="D66" s="168" t="s">
        <v>4314</v>
      </c>
      <c r="E66" s="169"/>
      <c r="F66" s="169"/>
      <c r="G66" s="169"/>
      <c r="H66" s="169"/>
      <c r="I66" s="170"/>
      <c r="J66" s="171">
        <f>J127</f>
        <v>5350</v>
      </c>
      <c r="K66" s="172"/>
    </row>
    <row r="67" spans="2:12" s="9" customFormat="1" ht="19.899999999999999" customHeight="1">
      <c r="B67" s="166"/>
      <c r="C67" s="167"/>
      <c r="D67" s="168" t="s">
        <v>4315</v>
      </c>
      <c r="E67" s="169"/>
      <c r="F67" s="169"/>
      <c r="G67" s="169"/>
      <c r="H67" s="169"/>
      <c r="I67" s="170"/>
      <c r="J67" s="171">
        <f>J130</f>
        <v>2140</v>
      </c>
      <c r="K67" s="172"/>
    </row>
    <row r="68" spans="2:12" s="1" customFormat="1" ht="21.75" customHeight="1">
      <c r="B68" s="42"/>
      <c r="C68" s="43"/>
      <c r="D68" s="43"/>
      <c r="E68" s="43"/>
      <c r="F68" s="43"/>
      <c r="G68" s="43"/>
      <c r="H68" s="43"/>
      <c r="I68" s="128"/>
      <c r="J68" s="43"/>
      <c r="K68" s="46"/>
    </row>
    <row r="69" spans="2:12" s="1" customFormat="1" ht="6.95" customHeight="1">
      <c r="B69" s="57"/>
      <c r="C69" s="58"/>
      <c r="D69" s="58"/>
      <c r="E69" s="58"/>
      <c r="F69" s="58"/>
      <c r="G69" s="58"/>
      <c r="H69" s="58"/>
      <c r="I69" s="149"/>
      <c r="J69" s="58"/>
      <c r="K69" s="59"/>
    </row>
    <row r="73" spans="2:12" s="1" customFormat="1" ht="6.95" customHeight="1">
      <c r="B73" s="60"/>
      <c r="C73" s="61"/>
      <c r="D73" s="61"/>
      <c r="E73" s="61"/>
      <c r="F73" s="61"/>
      <c r="G73" s="61"/>
      <c r="H73" s="61"/>
      <c r="I73" s="152"/>
      <c r="J73" s="61"/>
      <c r="K73" s="61"/>
      <c r="L73" s="62"/>
    </row>
    <row r="74" spans="2:12" s="1" customFormat="1" ht="36.950000000000003" customHeight="1">
      <c r="B74" s="42"/>
      <c r="C74" s="63" t="s">
        <v>194</v>
      </c>
      <c r="D74" s="64"/>
      <c r="E74" s="64"/>
      <c r="F74" s="64"/>
      <c r="G74" s="64"/>
      <c r="H74" s="64"/>
      <c r="I74" s="173"/>
      <c r="J74" s="64"/>
      <c r="K74" s="64"/>
      <c r="L74" s="62"/>
    </row>
    <row r="75" spans="2:12" s="1" customFormat="1" ht="6.95" customHeight="1">
      <c r="B75" s="42"/>
      <c r="C75" s="64"/>
      <c r="D75" s="64"/>
      <c r="E75" s="64"/>
      <c r="F75" s="64"/>
      <c r="G75" s="64"/>
      <c r="H75" s="64"/>
      <c r="I75" s="173"/>
      <c r="J75" s="64"/>
      <c r="K75" s="64"/>
      <c r="L75" s="62"/>
    </row>
    <row r="76" spans="2:12" s="1" customFormat="1" ht="14.45" customHeight="1">
      <c r="B76" s="42"/>
      <c r="C76" s="66" t="s">
        <v>18</v>
      </c>
      <c r="D76" s="64"/>
      <c r="E76" s="64"/>
      <c r="F76" s="64"/>
      <c r="G76" s="64"/>
      <c r="H76" s="64"/>
      <c r="I76" s="173"/>
      <c r="J76" s="64"/>
      <c r="K76" s="64"/>
      <c r="L76" s="62"/>
    </row>
    <row r="77" spans="2:12" s="1" customFormat="1" ht="16.5" customHeight="1">
      <c r="B77" s="42"/>
      <c r="C77" s="64"/>
      <c r="D77" s="64"/>
      <c r="E77" s="406" t="str">
        <f>E7</f>
        <v>Rekonstrukce bytového domu (použita tatabáze URS 2017)</v>
      </c>
      <c r="F77" s="407"/>
      <c r="G77" s="407"/>
      <c r="H77" s="407"/>
      <c r="I77" s="173"/>
      <c r="J77" s="64"/>
      <c r="K77" s="64"/>
      <c r="L77" s="62"/>
    </row>
    <row r="78" spans="2:12" ht="15">
      <c r="B78" s="29"/>
      <c r="C78" s="66" t="s">
        <v>156</v>
      </c>
      <c r="D78" s="281"/>
      <c r="E78" s="281"/>
      <c r="F78" s="281"/>
      <c r="G78" s="281"/>
      <c r="H78" s="281"/>
      <c r="J78" s="281"/>
      <c r="K78" s="281"/>
      <c r="L78" s="282"/>
    </row>
    <row r="79" spans="2:12" s="1" customFormat="1" ht="16.5" customHeight="1">
      <c r="B79" s="42"/>
      <c r="C79" s="64"/>
      <c r="D79" s="64"/>
      <c r="E79" s="406" t="s">
        <v>3110</v>
      </c>
      <c r="F79" s="408"/>
      <c r="G79" s="408"/>
      <c r="H79" s="408"/>
      <c r="I79" s="173"/>
      <c r="J79" s="64"/>
      <c r="K79" s="64"/>
      <c r="L79" s="62"/>
    </row>
    <row r="80" spans="2:12" s="1" customFormat="1" ht="14.45" customHeight="1">
      <c r="B80" s="42"/>
      <c r="C80" s="66" t="s">
        <v>3111</v>
      </c>
      <c r="D80" s="64"/>
      <c r="E80" s="64"/>
      <c r="F80" s="64"/>
      <c r="G80" s="64"/>
      <c r="H80" s="64"/>
      <c r="I80" s="173"/>
      <c r="J80" s="64"/>
      <c r="K80" s="64"/>
      <c r="L80" s="62"/>
    </row>
    <row r="81" spans="2:65" s="1" customFormat="1" ht="17.25" customHeight="1">
      <c r="B81" s="42"/>
      <c r="C81" s="64"/>
      <c r="D81" s="64"/>
      <c r="E81" s="381" t="str">
        <f>E11</f>
        <v>17 - Domovní plynovod-nebyt.č.</v>
      </c>
      <c r="F81" s="408"/>
      <c r="G81" s="408"/>
      <c r="H81" s="408"/>
      <c r="I81" s="173"/>
      <c r="J81" s="64"/>
      <c r="K81" s="64"/>
      <c r="L81" s="62"/>
    </row>
    <row r="82" spans="2:65" s="1" customFormat="1" ht="6.95" customHeight="1">
      <c r="B82" s="42"/>
      <c r="C82" s="64"/>
      <c r="D82" s="64"/>
      <c r="E82" s="64"/>
      <c r="F82" s="64"/>
      <c r="G82" s="64"/>
      <c r="H82" s="64"/>
      <c r="I82" s="173"/>
      <c r="J82" s="64"/>
      <c r="K82" s="64"/>
      <c r="L82" s="62"/>
    </row>
    <row r="83" spans="2:65" s="1" customFormat="1" ht="18" customHeight="1">
      <c r="B83" s="42"/>
      <c r="C83" s="66" t="s">
        <v>25</v>
      </c>
      <c r="D83" s="64"/>
      <c r="E83" s="64"/>
      <c r="F83" s="174" t="str">
        <f>F14</f>
        <v>Na Františku 253/9,Lysá nad Labem.p.p.č.297/1</v>
      </c>
      <c r="G83" s="64"/>
      <c r="H83" s="64"/>
      <c r="I83" s="175" t="s">
        <v>27</v>
      </c>
      <c r="J83" s="74" t="str">
        <f>IF(J14="","",J14)</f>
        <v>15. 12. 2016</v>
      </c>
      <c r="K83" s="64"/>
      <c r="L83" s="62"/>
    </row>
    <row r="84" spans="2:65" s="1" customFormat="1" ht="6.95" customHeight="1">
      <c r="B84" s="42"/>
      <c r="C84" s="64"/>
      <c r="D84" s="64"/>
      <c r="E84" s="64"/>
      <c r="F84" s="64"/>
      <c r="G84" s="64"/>
      <c r="H84" s="64"/>
      <c r="I84" s="173"/>
      <c r="J84" s="64"/>
      <c r="K84" s="64"/>
      <c r="L84" s="62"/>
    </row>
    <row r="85" spans="2:65" s="1" customFormat="1" ht="15">
      <c r="B85" s="42"/>
      <c r="C85" s="66" t="s">
        <v>29</v>
      </c>
      <c r="D85" s="64"/>
      <c r="E85" s="64"/>
      <c r="F85" s="174" t="str">
        <f>E17</f>
        <v>Město Lysá n.L.,Husovo nám.23,</v>
      </c>
      <c r="G85" s="64"/>
      <c r="H85" s="64"/>
      <c r="I85" s="175" t="s">
        <v>37</v>
      </c>
      <c r="J85" s="174" t="str">
        <f>E23</f>
        <v>AGORA s,arch astaveb atelier s .r.o. Liberec</v>
      </c>
      <c r="K85" s="64"/>
      <c r="L85" s="62"/>
    </row>
    <row r="86" spans="2:65" s="1" customFormat="1" ht="14.45" customHeight="1">
      <c r="B86" s="42"/>
      <c r="C86" s="66" t="s">
        <v>35</v>
      </c>
      <c r="D86" s="64"/>
      <c r="E86" s="64"/>
      <c r="F86" s="174" t="str">
        <f>IF(E20="","",E20)</f>
        <v/>
      </c>
      <c r="G86" s="64"/>
      <c r="H86" s="64"/>
      <c r="I86" s="173"/>
      <c r="J86" s="64"/>
      <c r="K86" s="64"/>
      <c r="L86" s="62"/>
    </row>
    <row r="87" spans="2:65" s="1" customFormat="1" ht="10.35" customHeight="1">
      <c r="B87" s="42"/>
      <c r="C87" s="64"/>
      <c r="D87" s="64"/>
      <c r="E87" s="64"/>
      <c r="F87" s="64"/>
      <c r="G87" s="64"/>
      <c r="H87" s="64"/>
      <c r="I87" s="173"/>
      <c r="J87" s="64"/>
      <c r="K87" s="64"/>
      <c r="L87" s="62"/>
    </row>
    <row r="88" spans="2:65" s="10" customFormat="1" ht="29.25" customHeight="1">
      <c r="B88" s="176"/>
      <c r="C88" s="177" t="s">
        <v>195</v>
      </c>
      <c r="D88" s="178" t="s">
        <v>63</v>
      </c>
      <c r="E88" s="178" t="s">
        <v>59</v>
      </c>
      <c r="F88" s="178" t="s">
        <v>196</v>
      </c>
      <c r="G88" s="178" t="s">
        <v>197</v>
      </c>
      <c r="H88" s="178" t="s">
        <v>198</v>
      </c>
      <c r="I88" s="179" t="s">
        <v>199</v>
      </c>
      <c r="J88" s="178" t="s">
        <v>164</v>
      </c>
      <c r="K88" s="180" t="s">
        <v>200</v>
      </c>
      <c r="L88" s="181"/>
      <c r="M88" s="82" t="s">
        <v>201</v>
      </c>
      <c r="N88" s="83" t="s">
        <v>48</v>
      </c>
      <c r="O88" s="83" t="s">
        <v>202</v>
      </c>
      <c r="P88" s="83" t="s">
        <v>203</v>
      </c>
      <c r="Q88" s="83" t="s">
        <v>204</v>
      </c>
      <c r="R88" s="83" t="s">
        <v>205</v>
      </c>
      <c r="S88" s="83" t="s">
        <v>206</v>
      </c>
      <c r="T88" s="84" t="s">
        <v>207</v>
      </c>
    </row>
    <row r="89" spans="2:65" s="1" customFormat="1" ht="29.25" customHeight="1">
      <c r="B89" s="42"/>
      <c r="C89" s="88" t="s">
        <v>165</v>
      </c>
      <c r="D89" s="64"/>
      <c r="E89" s="64"/>
      <c r="F89" s="64"/>
      <c r="G89" s="64"/>
      <c r="H89" s="64"/>
      <c r="I89" s="173"/>
      <c r="J89" s="182">
        <f>BK89</f>
        <v>26245.86</v>
      </c>
      <c r="K89" s="64"/>
      <c r="L89" s="62"/>
      <c r="M89" s="85"/>
      <c r="N89" s="86"/>
      <c r="O89" s="86"/>
      <c r="P89" s="183">
        <f>P90+P126</f>
        <v>0</v>
      </c>
      <c r="Q89" s="86"/>
      <c r="R89" s="183">
        <f>R90+R126</f>
        <v>0</v>
      </c>
      <c r="S89" s="86"/>
      <c r="T89" s="184">
        <f>T90+T126</f>
        <v>0</v>
      </c>
      <c r="AT89" s="25" t="s">
        <v>77</v>
      </c>
      <c r="AU89" s="25" t="s">
        <v>166</v>
      </c>
      <c r="BK89" s="185">
        <f>BK90+BK126</f>
        <v>26245.86</v>
      </c>
    </row>
    <row r="90" spans="2:65" s="11" customFormat="1" ht="37.35" customHeight="1">
      <c r="B90" s="186"/>
      <c r="C90" s="187"/>
      <c r="D90" s="188" t="s">
        <v>77</v>
      </c>
      <c r="E90" s="189" t="s">
        <v>933</v>
      </c>
      <c r="F90" s="189" t="s">
        <v>934</v>
      </c>
      <c r="G90" s="187"/>
      <c r="H90" s="187"/>
      <c r="I90" s="190"/>
      <c r="J90" s="191">
        <f>BK90</f>
        <v>18755.86</v>
      </c>
      <c r="K90" s="187"/>
      <c r="L90" s="192"/>
      <c r="M90" s="193"/>
      <c r="N90" s="194"/>
      <c r="O90" s="194"/>
      <c r="P90" s="195">
        <f>P91+P116+P123</f>
        <v>0</v>
      </c>
      <c r="Q90" s="194"/>
      <c r="R90" s="195">
        <f>R91+R116+R123</f>
        <v>0</v>
      </c>
      <c r="S90" s="194"/>
      <c r="T90" s="196">
        <f>T91+T116+T123</f>
        <v>0</v>
      </c>
      <c r="AR90" s="197" t="s">
        <v>87</v>
      </c>
      <c r="AT90" s="198" t="s">
        <v>77</v>
      </c>
      <c r="AU90" s="198" t="s">
        <v>78</v>
      </c>
      <c r="AY90" s="197" t="s">
        <v>210</v>
      </c>
      <c r="BK90" s="199">
        <f>BK91+BK116+BK123</f>
        <v>18755.86</v>
      </c>
    </row>
    <row r="91" spans="2:65" s="11" customFormat="1" ht="19.899999999999999" customHeight="1">
      <c r="B91" s="186"/>
      <c r="C91" s="187"/>
      <c r="D91" s="188" t="s">
        <v>77</v>
      </c>
      <c r="E91" s="200" t="s">
        <v>4739</v>
      </c>
      <c r="F91" s="200" t="s">
        <v>4740</v>
      </c>
      <c r="G91" s="187"/>
      <c r="H91" s="187"/>
      <c r="I91" s="190"/>
      <c r="J91" s="201">
        <f>BK91</f>
        <v>16168.52</v>
      </c>
      <c r="K91" s="187"/>
      <c r="L91" s="192"/>
      <c r="M91" s="193"/>
      <c r="N91" s="194"/>
      <c r="O91" s="194"/>
      <c r="P91" s="195">
        <f>SUM(P92:P115)</f>
        <v>0</v>
      </c>
      <c r="Q91" s="194"/>
      <c r="R91" s="195">
        <f>SUM(R92:R115)</f>
        <v>0</v>
      </c>
      <c r="S91" s="194"/>
      <c r="T91" s="196">
        <f>SUM(T92:T115)</f>
        <v>0</v>
      </c>
      <c r="AR91" s="197" t="s">
        <v>87</v>
      </c>
      <c r="AT91" s="198" t="s">
        <v>77</v>
      </c>
      <c r="AU91" s="198" t="s">
        <v>83</v>
      </c>
      <c r="AY91" s="197" t="s">
        <v>210</v>
      </c>
      <c r="BK91" s="199">
        <f>SUM(BK92:BK115)</f>
        <v>16168.52</v>
      </c>
    </row>
    <row r="92" spans="2:65" s="1" customFormat="1" ht="16.5" customHeight="1">
      <c r="B92" s="42"/>
      <c r="C92" s="202" t="s">
        <v>83</v>
      </c>
      <c r="D92" s="202" t="s">
        <v>212</v>
      </c>
      <c r="E92" s="203" t="s">
        <v>4805</v>
      </c>
      <c r="F92" s="204" t="s">
        <v>4806</v>
      </c>
      <c r="G92" s="205" t="s">
        <v>295</v>
      </c>
      <c r="H92" s="206">
        <v>5</v>
      </c>
      <c r="I92" s="207">
        <v>493.3</v>
      </c>
      <c r="J92" s="208">
        <f>ROUND(I92*H92,2)</f>
        <v>2466.5</v>
      </c>
      <c r="K92" s="204" t="s">
        <v>24</v>
      </c>
      <c r="L92" s="62"/>
      <c r="M92" s="209" t="s">
        <v>24</v>
      </c>
      <c r="N92" s="210" t="s">
        <v>49</v>
      </c>
      <c r="O92" s="43"/>
      <c r="P92" s="211">
        <f>O92*H92</f>
        <v>0</v>
      </c>
      <c r="Q92" s="211">
        <v>0</v>
      </c>
      <c r="R92" s="211">
        <f>Q92*H92</f>
        <v>0</v>
      </c>
      <c r="S92" s="211">
        <v>0</v>
      </c>
      <c r="T92" s="212">
        <f>S92*H92</f>
        <v>0</v>
      </c>
      <c r="AR92" s="25" t="s">
        <v>142</v>
      </c>
      <c r="AT92" s="25" t="s">
        <v>212</v>
      </c>
      <c r="AU92" s="25" t="s">
        <v>87</v>
      </c>
      <c r="AY92" s="25" t="s">
        <v>210</v>
      </c>
      <c r="BE92" s="213">
        <f>IF(N92="základní",J92,0)</f>
        <v>2466.5</v>
      </c>
      <c r="BF92" s="213">
        <f>IF(N92="snížená",J92,0)</f>
        <v>0</v>
      </c>
      <c r="BG92" s="213">
        <f>IF(N92="zákl. přenesená",J92,0)</f>
        <v>0</v>
      </c>
      <c r="BH92" s="213">
        <f>IF(N92="sníž. přenesená",J92,0)</f>
        <v>0</v>
      </c>
      <c r="BI92" s="213">
        <f>IF(N92="nulová",J92,0)</f>
        <v>0</v>
      </c>
      <c r="BJ92" s="25" t="s">
        <v>83</v>
      </c>
      <c r="BK92" s="213">
        <f>ROUND(I92*H92,2)</f>
        <v>2466.5</v>
      </c>
      <c r="BL92" s="25" t="s">
        <v>142</v>
      </c>
      <c r="BM92" s="25" t="s">
        <v>4807</v>
      </c>
    </row>
    <row r="93" spans="2:65" s="1" customFormat="1" ht="27">
      <c r="B93" s="42"/>
      <c r="C93" s="64"/>
      <c r="D93" s="214" t="s">
        <v>362</v>
      </c>
      <c r="E93" s="64"/>
      <c r="F93" s="215" t="s">
        <v>4808</v>
      </c>
      <c r="G93" s="64"/>
      <c r="H93" s="64"/>
      <c r="I93" s="173"/>
      <c r="J93" s="64"/>
      <c r="K93" s="64"/>
      <c r="L93" s="62"/>
      <c r="M93" s="216"/>
      <c r="N93" s="43"/>
      <c r="O93" s="43"/>
      <c r="P93" s="43"/>
      <c r="Q93" s="43"/>
      <c r="R93" s="43"/>
      <c r="S93" s="43"/>
      <c r="T93" s="79"/>
      <c r="AT93" s="25" t="s">
        <v>362</v>
      </c>
      <c r="AU93" s="25" t="s">
        <v>87</v>
      </c>
    </row>
    <row r="94" spans="2:65" s="1" customFormat="1" ht="16.5" customHeight="1">
      <c r="B94" s="42"/>
      <c r="C94" s="202" t="s">
        <v>87</v>
      </c>
      <c r="D94" s="202" t="s">
        <v>212</v>
      </c>
      <c r="E94" s="203" t="s">
        <v>4741</v>
      </c>
      <c r="F94" s="204" t="s">
        <v>4742</v>
      </c>
      <c r="G94" s="205" t="s">
        <v>295</v>
      </c>
      <c r="H94" s="206">
        <v>1</v>
      </c>
      <c r="I94" s="207">
        <v>493.3</v>
      </c>
      <c r="J94" s="208">
        <f>ROUND(I94*H94,2)</f>
        <v>493.3</v>
      </c>
      <c r="K94" s="204" t="s">
        <v>24</v>
      </c>
      <c r="L94" s="62"/>
      <c r="M94" s="209" t="s">
        <v>24</v>
      </c>
      <c r="N94" s="210" t="s">
        <v>49</v>
      </c>
      <c r="O94" s="43"/>
      <c r="P94" s="211">
        <f>O94*H94</f>
        <v>0</v>
      </c>
      <c r="Q94" s="211">
        <v>0</v>
      </c>
      <c r="R94" s="211">
        <f>Q94*H94</f>
        <v>0</v>
      </c>
      <c r="S94" s="211">
        <v>0</v>
      </c>
      <c r="T94" s="212">
        <f>S94*H94</f>
        <v>0</v>
      </c>
      <c r="AR94" s="25" t="s">
        <v>142</v>
      </c>
      <c r="AT94" s="25" t="s">
        <v>212</v>
      </c>
      <c r="AU94" s="25" t="s">
        <v>87</v>
      </c>
      <c r="AY94" s="25" t="s">
        <v>210</v>
      </c>
      <c r="BE94" s="213">
        <f>IF(N94="základní",J94,0)</f>
        <v>493.3</v>
      </c>
      <c r="BF94" s="213">
        <f>IF(N94="snížená",J94,0)</f>
        <v>0</v>
      </c>
      <c r="BG94" s="213">
        <f>IF(N94="zákl. přenesená",J94,0)</f>
        <v>0</v>
      </c>
      <c r="BH94" s="213">
        <f>IF(N94="sníž. přenesená",J94,0)</f>
        <v>0</v>
      </c>
      <c r="BI94" s="213">
        <f>IF(N94="nulová",J94,0)</f>
        <v>0</v>
      </c>
      <c r="BJ94" s="25" t="s">
        <v>83</v>
      </c>
      <c r="BK94" s="213">
        <f>ROUND(I94*H94,2)</f>
        <v>493.3</v>
      </c>
      <c r="BL94" s="25" t="s">
        <v>142</v>
      </c>
      <c r="BM94" s="25" t="s">
        <v>4809</v>
      </c>
    </row>
    <row r="95" spans="2:65" s="1" customFormat="1" ht="27">
      <c r="B95" s="42"/>
      <c r="C95" s="64"/>
      <c r="D95" s="214" t="s">
        <v>362</v>
      </c>
      <c r="E95" s="64"/>
      <c r="F95" s="215" t="s">
        <v>4744</v>
      </c>
      <c r="G95" s="64"/>
      <c r="H95" s="64"/>
      <c r="I95" s="173"/>
      <c r="J95" s="64"/>
      <c r="K95" s="64"/>
      <c r="L95" s="62"/>
      <c r="M95" s="216"/>
      <c r="N95" s="43"/>
      <c r="O95" s="43"/>
      <c r="P95" s="43"/>
      <c r="Q95" s="43"/>
      <c r="R95" s="43"/>
      <c r="S95" s="43"/>
      <c r="T95" s="79"/>
      <c r="AT95" s="25" t="s">
        <v>362</v>
      </c>
      <c r="AU95" s="25" t="s">
        <v>87</v>
      </c>
    </row>
    <row r="96" spans="2:65" s="1" customFormat="1" ht="25.5" customHeight="1">
      <c r="B96" s="42"/>
      <c r="C96" s="202" t="s">
        <v>90</v>
      </c>
      <c r="D96" s="202" t="s">
        <v>212</v>
      </c>
      <c r="E96" s="203" t="s">
        <v>4749</v>
      </c>
      <c r="F96" s="204" t="s">
        <v>4810</v>
      </c>
      <c r="G96" s="205" t="s">
        <v>295</v>
      </c>
      <c r="H96" s="206">
        <v>12</v>
      </c>
      <c r="I96" s="207">
        <v>545.70000000000005</v>
      </c>
      <c r="J96" s="208">
        <f>ROUND(I96*H96,2)</f>
        <v>6548.4</v>
      </c>
      <c r="K96" s="204" t="s">
        <v>24</v>
      </c>
      <c r="L96" s="62"/>
      <c r="M96" s="209" t="s">
        <v>24</v>
      </c>
      <c r="N96" s="210" t="s">
        <v>49</v>
      </c>
      <c r="O96" s="43"/>
      <c r="P96" s="211">
        <f>O96*H96</f>
        <v>0</v>
      </c>
      <c r="Q96" s="211">
        <v>0</v>
      </c>
      <c r="R96" s="211">
        <f>Q96*H96</f>
        <v>0</v>
      </c>
      <c r="S96" s="211">
        <v>0</v>
      </c>
      <c r="T96" s="212">
        <f>S96*H96</f>
        <v>0</v>
      </c>
      <c r="AR96" s="25" t="s">
        <v>142</v>
      </c>
      <c r="AT96" s="25" t="s">
        <v>212</v>
      </c>
      <c r="AU96" s="25" t="s">
        <v>87</v>
      </c>
      <c r="AY96" s="25" t="s">
        <v>210</v>
      </c>
      <c r="BE96" s="213">
        <f>IF(N96="základní",J96,0)</f>
        <v>6548.4</v>
      </c>
      <c r="BF96" s="213">
        <f>IF(N96="snížená",J96,0)</f>
        <v>0</v>
      </c>
      <c r="BG96" s="213">
        <f>IF(N96="zákl. přenesená",J96,0)</f>
        <v>0</v>
      </c>
      <c r="BH96" s="213">
        <f>IF(N96="sníž. přenesená",J96,0)</f>
        <v>0</v>
      </c>
      <c r="BI96" s="213">
        <f>IF(N96="nulová",J96,0)</f>
        <v>0</v>
      </c>
      <c r="BJ96" s="25" t="s">
        <v>83</v>
      </c>
      <c r="BK96" s="213">
        <f>ROUND(I96*H96,2)</f>
        <v>6548.4</v>
      </c>
      <c r="BL96" s="25" t="s">
        <v>142</v>
      </c>
      <c r="BM96" s="25" t="s">
        <v>4811</v>
      </c>
    </row>
    <row r="97" spans="2:65" s="1" customFormat="1" ht="40.5">
      <c r="B97" s="42"/>
      <c r="C97" s="64"/>
      <c r="D97" s="214" t="s">
        <v>362</v>
      </c>
      <c r="E97" s="64"/>
      <c r="F97" s="215" t="s">
        <v>4812</v>
      </c>
      <c r="G97" s="64"/>
      <c r="H97" s="64"/>
      <c r="I97" s="173"/>
      <c r="J97" s="64"/>
      <c r="K97" s="64"/>
      <c r="L97" s="62"/>
      <c r="M97" s="216"/>
      <c r="N97" s="43"/>
      <c r="O97" s="43"/>
      <c r="P97" s="43"/>
      <c r="Q97" s="43"/>
      <c r="R97" s="43"/>
      <c r="S97" s="43"/>
      <c r="T97" s="79"/>
      <c r="AT97" s="25" t="s">
        <v>362</v>
      </c>
      <c r="AU97" s="25" t="s">
        <v>87</v>
      </c>
    </row>
    <row r="98" spans="2:65" s="1" customFormat="1" ht="16.5" customHeight="1">
      <c r="B98" s="42"/>
      <c r="C98" s="202" t="s">
        <v>93</v>
      </c>
      <c r="D98" s="202" t="s">
        <v>212</v>
      </c>
      <c r="E98" s="203" t="s">
        <v>4813</v>
      </c>
      <c r="F98" s="204" t="s">
        <v>4814</v>
      </c>
      <c r="G98" s="205" t="s">
        <v>295</v>
      </c>
      <c r="H98" s="206">
        <v>0.2</v>
      </c>
      <c r="I98" s="207">
        <v>380.9</v>
      </c>
      <c r="J98" s="208">
        <f>ROUND(I98*H98,2)</f>
        <v>76.180000000000007</v>
      </c>
      <c r="K98" s="204" t="s">
        <v>24</v>
      </c>
      <c r="L98" s="62"/>
      <c r="M98" s="209" t="s">
        <v>24</v>
      </c>
      <c r="N98" s="210" t="s">
        <v>49</v>
      </c>
      <c r="O98" s="43"/>
      <c r="P98" s="211">
        <f>O98*H98</f>
        <v>0</v>
      </c>
      <c r="Q98" s="211">
        <v>0</v>
      </c>
      <c r="R98" s="211">
        <f>Q98*H98</f>
        <v>0</v>
      </c>
      <c r="S98" s="211">
        <v>0</v>
      </c>
      <c r="T98" s="212">
        <f>S98*H98</f>
        <v>0</v>
      </c>
      <c r="AR98" s="25" t="s">
        <v>142</v>
      </c>
      <c r="AT98" s="25" t="s">
        <v>212</v>
      </c>
      <c r="AU98" s="25" t="s">
        <v>87</v>
      </c>
      <c r="AY98" s="25" t="s">
        <v>210</v>
      </c>
      <c r="BE98" s="213">
        <f>IF(N98="základní",J98,0)</f>
        <v>76.180000000000007</v>
      </c>
      <c r="BF98" s="213">
        <f>IF(N98="snížená",J98,0)</f>
        <v>0</v>
      </c>
      <c r="BG98" s="213">
        <f>IF(N98="zákl. přenesená",J98,0)</f>
        <v>0</v>
      </c>
      <c r="BH98" s="213">
        <f>IF(N98="sníž. přenesená",J98,0)</f>
        <v>0</v>
      </c>
      <c r="BI98" s="213">
        <f>IF(N98="nulová",J98,0)</f>
        <v>0</v>
      </c>
      <c r="BJ98" s="25" t="s">
        <v>83</v>
      </c>
      <c r="BK98" s="213">
        <f>ROUND(I98*H98,2)</f>
        <v>76.180000000000007</v>
      </c>
      <c r="BL98" s="25" t="s">
        <v>142</v>
      </c>
      <c r="BM98" s="25" t="s">
        <v>4815</v>
      </c>
    </row>
    <row r="99" spans="2:65" s="1" customFormat="1" ht="27">
      <c r="B99" s="42"/>
      <c r="C99" s="64"/>
      <c r="D99" s="214" t="s">
        <v>362</v>
      </c>
      <c r="E99" s="64"/>
      <c r="F99" s="215" t="s">
        <v>4816</v>
      </c>
      <c r="G99" s="64"/>
      <c r="H99" s="64"/>
      <c r="I99" s="173"/>
      <c r="J99" s="64"/>
      <c r="K99" s="64"/>
      <c r="L99" s="62"/>
      <c r="M99" s="216"/>
      <c r="N99" s="43"/>
      <c r="O99" s="43"/>
      <c r="P99" s="43"/>
      <c r="Q99" s="43"/>
      <c r="R99" s="43"/>
      <c r="S99" s="43"/>
      <c r="T99" s="79"/>
      <c r="AT99" s="25" t="s">
        <v>362</v>
      </c>
      <c r="AU99" s="25" t="s">
        <v>87</v>
      </c>
    </row>
    <row r="100" spans="2:65" s="1" customFormat="1" ht="16.5" customHeight="1">
      <c r="B100" s="42"/>
      <c r="C100" s="202" t="s">
        <v>96</v>
      </c>
      <c r="D100" s="202" t="s">
        <v>212</v>
      </c>
      <c r="E100" s="203" t="s">
        <v>4757</v>
      </c>
      <c r="F100" s="204" t="s">
        <v>4758</v>
      </c>
      <c r="G100" s="205" t="s">
        <v>2743</v>
      </c>
      <c r="H100" s="206">
        <v>1</v>
      </c>
      <c r="I100" s="207">
        <v>2300.5</v>
      </c>
      <c r="J100" s="208">
        <f>ROUND(I100*H100,2)</f>
        <v>2300.5</v>
      </c>
      <c r="K100" s="204" t="s">
        <v>24</v>
      </c>
      <c r="L100" s="62"/>
      <c r="M100" s="209" t="s">
        <v>24</v>
      </c>
      <c r="N100" s="210" t="s">
        <v>49</v>
      </c>
      <c r="O100" s="43"/>
      <c r="P100" s="211">
        <f>O100*H100</f>
        <v>0</v>
      </c>
      <c r="Q100" s="211">
        <v>0</v>
      </c>
      <c r="R100" s="211">
        <f>Q100*H100</f>
        <v>0</v>
      </c>
      <c r="S100" s="211">
        <v>0</v>
      </c>
      <c r="T100" s="212">
        <f>S100*H100</f>
        <v>0</v>
      </c>
      <c r="AR100" s="25" t="s">
        <v>142</v>
      </c>
      <c r="AT100" s="25" t="s">
        <v>212</v>
      </c>
      <c r="AU100" s="25" t="s">
        <v>87</v>
      </c>
      <c r="AY100" s="25" t="s">
        <v>210</v>
      </c>
      <c r="BE100" s="213">
        <f>IF(N100="základní",J100,0)</f>
        <v>2300.5</v>
      </c>
      <c r="BF100" s="213">
        <f>IF(N100="snížená",J100,0)</f>
        <v>0</v>
      </c>
      <c r="BG100" s="213">
        <f>IF(N100="zákl. přenesená",J100,0)</f>
        <v>0</v>
      </c>
      <c r="BH100" s="213">
        <f>IF(N100="sníž. přenesená",J100,0)</f>
        <v>0</v>
      </c>
      <c r="BI100" s="213">
        <f>IF(N100="nulová",J100,0)</f>
        <v>0</v>
      </c>
      <c r="BJ100" s="25" t="s">
        <v>83</v>
      </c>
      <c r="BK100" s="213">
        <f>ROUND(I100*H100,2)</f>
        <v>2300.5</v>
      </c>
      <c r="BL100" s="25" t="s">
        <v>142</v>
      </c>
      <c r="BM100" s="25" t="s">
        <v>4817</v>
      </c>
    </row>
    <row r="101" spans="2:65" s="1" customFormat="1" ht="27">
      <c r="B101" s="42"/>
      <c r="C101" s="64"/>
      <c r="D101" s="214" t="s">
        <v>362</v>
      </c>
      <c r="E101" s="64"/>
      <c r="F101" s="215" t="s">
        <v>4760</v>
      </c>
      <c r="G101" s="64"/>
      <c r="H101" s="64"/>
      <c r="I101" s="173"/>
      <c r="J101" s="64"/>
      <c r="K101" s="64"/>
      <c r="L101" s="62"/>
      <c r="M101" s="216"/>
      <c r="N101" s="43"/>
      <c r="O101" s="43"/>
      <c r="P101" s="43"/>
      <c r="Q101" s="43"/>
      <c r="R101" s="43"/>
      <c r="S101" s="43"/>
      <c r="T101" s="79"/>
      <c r="AT101" s="25" t="s">
        <v>362</v>
      </c>
      <c r="AU101" s="25" t="s">
        <v>87</v>
      </c>
    </row>
    <row r="102" spans="2:65" s="1" customFormat="1" ht="16.5" customHeight="1">
      <c r="B102" s="42"/>
      <c r="C102" s="202" t="s">
        <v>99</v>
      </c>
      <c r="D102" s="202" t="s">
        <v>212</v>
      </c>
      <c r="E102" s="203" t="s">
        <v>4761</v>
      </c>
      <c r="F102" s="204" t="s">
        <v>4762</v>
      </c>
      <c r="G102" s="205" t="s">
        <v>2743</v>
      </c>
      <c r="H102" s="206">
        <v>1</v>
      </c>
      <c r="I102" s="207">
        <v>499.7</v>
      </c>
      <c r="J102" s="208">
        <f>ROUND(I102*H102,2)</f>
        <v>499.7</v>
      </c>
      <c r="K102" s="204" t="s">
        <v>24</v>
      </c>
      <c r="L102" s="62"/>
      <c r="M102" s="209" t="s">
        <v>24</v>
      </c>
      <c r="N102" s="210" t="s">
        <v>49</v>
      </c>
      <c r="O102" s="43"/>
      <c r="P102" s="211">
        <f>O102*H102</f>
        <v>0</v>
      </c>
      <c r="Q102" s="211">
        <v>0</v>
      </c>
      <c r="R102" s="211">
        <f>Q102*H102</f>
        <v>0</v>
      </c>
      <c r="S102" s="211">
        <v>0</v>
      </c>
      <c r="T102" s="212">
        <f>S102*H102</f>
        <v>0</v>
      </c>
      <c r="AR102" s="25" t="s">
        <v>142</v>
      </c>
      <c r="AT102" s="25" t="s">
        <v>212</v>
      </c>
      <c r="AU102" s="25" t="s">
        <v>87</v>
      </c>
      <c r="AY102" s="25" t="s">
        <v>210</v>
      </c>
      <c r="BE102" s="213">
        <f>IF(N102="základní",J102,0)</f>
        <v>499.7</v>
      </c>
      <c r="BF102" s="213">
        <f>IF(N102="snížená",J102,0)</f>
        <v>0</v>
      </c>
      <c r="BG102" s="213">
        <f>IF(N102="zákl. přenesená",J102,0)</f>
        <v>0</v>
      </c>
      <c r="BH102" s="213">
        <f>IF(N102="sníž. přenesená",J102,0)</f>
        <v>0</v>
      </c>
      <c r="BI102" s="213">
        <f>IF(N102="nulová",J102,0)</f>
        <v>0</v>
      </c>
      <c r="BJ102" s="25" t="s">
        <v>83</v>
      </c>
      <c r="BK102" s="213">
        <f>ROUND(I102*H102,2)</f>
        <v>499.7</v>
      </c>
      <c r="BL102" s="25" t="s">
        <v>142</v>
      </c>
      <c r="BM102" s="25" t="s">
        <v>4818</v>
      </c>
    </row>
    <row r="103" spans="2:65" s="1" customFormat="1" ht="27">
      <c r="B103" s="42"/>
      <c r="C103" s="64"/>
      <c r="D103" s="214" t="s">
        <v>362</v>
      </c>
      <c r="E103" s="64"/>
      <c r="F103" s="215" t="s">
        <v>4764</v>
      </c>
      <c r="G103" s="64"/>
      <c r="H103" s="64"/>
      <c r="I103" s="173"/>
      <c r="J103" s="64"/>
      <c r="K103" s="64"/>
      <c r="L103" s="62"/>
      <c r="M103" s="216"/>
      <c r="N103" s="43"/>
      <c r="O103" s="43"/>
      <c r="P103" s="43"/>
      <c r="Q103" s="43"/>
      <c r="R103" s="43"/>
      <c r="S103" s="43"/>
      <c r="T103" s="79"/>
      <c r="AT103" s="25" t="s">
        <v>362</v>
      </c>
      <c r="AU103" s="25" t="s">
        <v>87</v>
      </c>
    </row>
    <row r="104" spans="2:65" s="1" customFormat="1" ht="25.5" customHeight="1">
      <c r="B104" s="42"/>
      <c r="C104" s="202" t="s">
        <v>102</v>
      </c>
      <c r="D104" s="202" t="s">
        <v>212</v>
      </c>
      <c r="E104" s="203" t="s">
        <v>4769</v>
      </c>
      <c r="F104" s="204" t="s">
        <v>4770</v>
      </c>
      <c r="G104" s="205" t="s">
        <v>2743</v>
      </c>
      <c r="H104" s="206">
        <v>1</v>
      </c>
      <c r="I104" s="207">
        <v>1465.9</v>
      </c>
      <c r="J104" s="208">
        <f>ROUND(I104*H104,2)</f>
        <v>1465.9</v>
      </c>
      <c r="K104" s="204" t="s">
        <v>24</v>
      </c>
      <c r="L104" s="62"/>
      <c r="M104" s="209" t="s">
        <v>24</v>
      </c>
      <c r="N104" s="210" t="s">
        <v>49</v>
      </c>
      <c r="O104" s="43"/>
      <c r="P104" s="211">
        <f>O104*H104</f>
        <v>0</v>
      </c>
      <c r="Q104" s="211">
        <v>0</v>
      </c>
      <c r="R104" s="211">
        <f>Q104*H104</f>
        <v>0</v>
      </c>
      <c r="S104" s="211">
        <v>0</v>
      </c>
      <c r="T104" s="212">
        <f>S104*H104</f>
        <v>0</v>
      </c>
      <c r="AR104" s="25" t="s">
        <v>142</v>
      </c>
      <c r="AT104" s="25" t="s">
        <v>212</v>
      </c>
      <c r="AU104" s="25" t="s">
        <v>87</v>
      </c>
      <c r="AY104" s="25" t="s">
        <v>210</v>
      </c>
      <c r="BE104" s="213">
        <f>IF(N104="základní",J104,0)</f>
        <v>1465.9</v>
      </c>
      <c r="BF104" s="213">
        <f>IF(N104="snížená",J104,0)</f>
        <v>0</v>
      </c>
      <c r="BG104" s="213">
        <f>IF(N104="zákl. přenesená",J104,0)</f>
        <v>0</v>
      </c>
      <c r="BH104" s="213">
        <f>IF(N104="sníž. přenesená",J104,0)</f>
        <v>0</v>
      </c>
      <c r="BI104" s="213">
        <f>IF(N104="nulová",J104,0)</f>
        <v>0</v>
      </c>
      <c r="BJ104" s="25" t="s">
        <v>83</v>
      </c>
      <c r="BK104" s="213">
        <f>ROUND(I104*H104,2)</f>
        <v>1465.9</v>
      </c>
      <c r="BL104" s="25" t="s">
        <v>142</v>
      </c>
      <c r="BM104" s="25" t="s">
        <v>4819</v>
      </c>
    </row>
    <row r="105" spans="2:65" s="1" customFormat="1" ht="40.5">
      <c r="B105" s="42"/>
      <c r="C105" s="64"/>
      <c r="D105" s="214" t="s">
        <v>362</v>
      </c>
      <c r="E105" s="64"/>
      <c r="F105" s="215" t="s">
        <v>4772</v>
      </c>
      <c r="G105" s="64"/>
      <c r="H105" s="64"/>
      <c r="I105" s="173"/>
      <c r="J105" s="64"/>
      <c r="K105" s="64"/>
      <c r="L105" s="62"/>
      <c r="M105" s="216"/>
      <c r="N105" s="43"/>
      <c r="O105" s="43"/>
      <c r="P105" s="43"/>
      <c r="Q105" s="43"/>
      <c r="R105" s="43"/>
      <c r="S105" s="43"/>
      <c r="T105" s="79"/>
      <c r="AT105" s="25" t="s">
        <v>362</v>
      </c>
      <c r="AU105" s="25" t="s">
        <v>87</v>
      </c>
    </row>
    <row r="106" spans="2:65" s="1" customFormat="1" ht="25.5" customHeight="1">
      <c r="B106" s="42"/>
      <c r="C106" s="202" t="s">
        <v>119</v>
      </c>
      <c r="D106" s="202" t="s">
        <v>212</v>
      </c>
      <c r="E106" s="203" t="s">
        <v>4773</v>
      </c>
      <c r="F106" s="204" t="s">
        <v>4774</v>
      </c>
      <c r="G106" s="205" t="s">
        <v>348</v>
      </c>
      <c r="H106" s="206">
        <v>1</v>
      </c>
      <c r="I106" s="207">
        <v>394.8</v>
      </c>
      <c r="J106" s="208">
        <f>ROUND(I106*H106,2)</f>
        <v>394.8</v>
      </c>
      <c r="K106" s="204" t="s">
        <v>24</v>
      </c>
      <c r="L106" s="62"/>
      <c r="M106" s="209" t="s">
        <v>24</v>
      </c>
      <c r="N106" s="210" t="s">
        <v>49</v>
      </c>
      <c r="O106" s="43"/>
      <c r="P106" s="211">
        <f>O106*H106</f>
        <v>0</v>
      </c>
      <c r="Q106" s="211">
        <v>0</v>
      </c>
      <c r="R106" s="211">
        <f>Q106*H106</f>
        <v>0</v>
      </c>
      <c r="S106" s="211">
        <v>0</v>
      </c>
      <c r="T106" s="212">
        <f>S106*H106</f>
        <v>0</v>
      </c>
      <c r="AR106" s="25" t="s">
        <v>142</v>
      </c>
      <c r="AT106" s="25" t="s">
        <v>212</v>
      </c>
      <c r="AU106" s="25" t="s">
        <v>87</v>
      </c>
      <c r="AY106" s="25" t="s">
        <v>210</v>
      </c>
      <c r="BE106" s="213">
        <f>IF(N106="základní",J106,0)</f>
        <v>394.8</v>
      </c>
      <c r="BF106" s="213">
        <f>IF(N106="snížená",J106,0)</f>
        <v>0</v>
      </c>
      <c r="BG106" s="213">
        <f>IF(N106="zákl. přenesená",J106,0)</f>
        <v>0</v>
      </c>
      <c r="BH106" s="213">
        <f>IF(N106="sníž. přenesená",J106,0)</f>
        <v>0</v>
      </c>
      <c r="BI106" s="213">
        <f>IF(N106="nulová",J106,0)</f>
        <v>0</v>
      </c>
      <c r="BJ106" s="25" t="s">
        <v>83</v>
      </c>
      <c r="BK106" s="213">
        <f>ROUND(I106*H106,2)</f>
        <v>394.8</v>
      </c>
      <c r="BL106" s="25" t="s">
        <v>142</v>
      </c>
      <c r="BM106" s="25" t="s">
        <v>4820</v>
      </c>
    </row>
    <row r="107" spans="2:65" s="1" customFormat="1" ht="40.5">
      <c r="B107" s="42"/>
      <c r="C107" s="64"/>
      <c r="D107" s="214" t="s">
        <v>362</v>
      </c>
      <c r="E107" s="64"/>
      <c r="F107" s="215" t="s">
        <v>4776</v>
      </c>
      <c r="G107" s="64"/>
      <c r="H107" s="64"/>
      <c r="I107" s="173"/>
      <c r="J107" s="64"/>
      <c r="K107" s="64"/>
      <c r="L107" s="62"/>
      <c r="M107" s="216"/>
      <c r="N107" s="43"/>
      <c r="O107" s="43"/>
      <c r="P107" s="43"/>
      <c r="Q107" s="43"/>
      <c r="R107" s="43"/>
      <c r="S107" s="43"/>
      <c r="T107" s="79"/>
      <c r="AT107" s="25" t="s">
        <v>362</v>
      </c>
      <c r="AU107" s="25" t="s">
        <v>87</v>
      </c>
    </row>
    <row r="108" spans="2:65" s="1" customFormat="1" ht="25.5" customHeight="1">
      <c r="B108" s="42"/>
      <c r="C108" s="202" t="s">
        <v>122</v>
      </c>
      <c r="D108" s="202" t="s">
        <v>212</v>
      </c>
      <c r="E108" s="203" t="s">
        <v>4821</v>
      </c>
      <c r="F108" s="204" t="s">
        <v>4822</v>
      </c>
      <c r="G108" s="205" t="s">
        <v>348</v>
      </c>
      <c r="H108" s="206">
        <v>1</v>
      </c>
      <c r="I108" s="207">
        <v>507.2</v>
      </c>
      <c r="J108" s="208">
        <f>ROUND(I108*H108,2)</f>
        <v>507.2</v>
      </c>
      <c r="K108" s="204" t="s">
        <v>24</v>
      </c>
      <c r="L108" s="62"/>
      <c r="M108" s="209" t="s">
        <v>24</v>
      </c>
      <c r="N108" s="210" t="s">
        <v>49</v>
      </c>
      <c r="O108" s="43"/>
      <c r="P108" s="211">
        <f>O108*H108</f>
        <v>0</v>
      </c>
      <c r="Q108" s="211">
        <v>0</v>
      </c>
      <c r="R108" s="211">
        <f>Q108*H108</f>
        <v>0</v>
      </c>
      <c r="S108" s="211">
        <v>0</v>
      </c>
      <c r="T108" s="212">
        <f>S108*H108</f>
        <v>0</v>
      </c>
      <c r="AR108" s="25" t="s">
        <v>142</v>
      </c>
      <c r="AT108" s="25" t="s">
        <v>212</v>
      </c>
      <c r="AU108" s="25" t="s">
        <v>87</v>
      </c>
      <c r="AY108" s="25" t="s">
        <v>210</v>
      </c>
      <c r="BE108" s="213">
        <f>IF(N108="základní",J108,0)</f>
        <v>507.2</v>
      </c>
      <c r="BF108" s="213">
        <f>IF(N108="snížená",J108,0)</f>
        <v>0</v>
      </c>
      <c r="BG108" s="213">
        <f>IF(N108="zákl. přenesená",J108,0)</f>
        <v>0</v>
      </c>
      <c r="BH108" s="213">
        <f>IF(N108="sníž. přenesená",J108,0)</f>
        <v>0</v>
      </c>
      <c r="BI108" s="213">
        <f>IF(N108="nulová",J108,0)</f>
        <v>0</v>
      </c>
      <c r="BJ108" s="25" t="s">
        <v>83</v>
      </c>
      <c r="BK108" s="213">
        <f>ROUND(I108*H108,2)</f>
        <v>507.2</v>
      </c>
      <c r="BL108" s="25" t="s">
        <v>142</v>
      </c>
      <c r="BM108" s="25" t="s">
        <v>4823</v>
      </c>
    </row>
    <row r="109" spans="2:65" s="1" customFormat="1" ht="40.5">
      <c r="B109" s="42"/>
      <c r="C109" s="64"/>
      <c r="D109" s="214" t="s">
        <v>362</v>
      </c>
      <c r="E109" s="64"/>
      <c r="F109" s="215" t="s">
        <v>4824</v>
      </c>
      <c r="G109" s="64"/>
      <c r="H109" s="64"/>
      <c r="I109" s="173"/>
      <c r="J109" s="64"/>
      <c r="K109" s="64"/>
      <c r="L109" s="62"/>
      <c r="M109" s="216"/>
      <c r="N109" s="43"/>
      <c r="O109" s="43"/>
      <c r="P109" s="43"/>
      <c r="Q109" s="43"/>
      <c r="R109" s="43"/>
      <c r="S109" s="43"/>
      <c r="T109" s="79"/>
      <c r="AT109" s="25" t="s">
        <v>362</v>
      </c>
      <c r="AU109" s="25" t="s">
        <v>87</v>
      </c>
    </row>
    <row r="110" spans="2:65" s="1" customFormat="1" ht="25.5" customHeight="1">
      <c r="B110" s="42"/>
      <c r="C110" s="202" t="s">
        <v>125</v>
      </c>
      <c r="D110" s="202" t="s">
        <v>212</v>
      </c>
      <c r="E110" s="203" t="s">
        <v>4777</v>
      </c>
      <c r="F110" s="204" t="s">
        <v>4778</v>
      </c>
      <c r="G110" s="205" t="s">
        <v>348</v>
      </c>
      <c r="H110" s="206">
        <v>2</v>
      </c>
      <c r="I110" s="207">
        <v>678.4</v>
      </c>
      <c r="J110" s="208">
        <f>ROUND(I110*H110,2)</f>
        <v>1356.8</v>
      </c>
      <c r="K110" s="204" t="s">
        <v>24</v>
      </c>
      <c r="L110" s="62"/>
      <c r="M110" s="209" t="s">
        <v>24</v>
      </c>
      <c r="N110" s="210" t="s">
        <v>49</v>
      </c>
      <c r="O110" s="43"/>
      <c r="P110" s="211">
        <f>O110*H110</f>
        <v>0</v>
      </c>
      <c r="Q110" s="211">
        <v>0</v>
      </c>
      <c r="R110" s="211">
        <f>Q110*H110</f>
        <v>0</v>
      </c>
      <c r="S110" s="211">
        <v>0</v>
      </c>
      <c r="T110" s="212">
        <f>S110*H110</f>
        <v>0</v>
      </c>
      <c r="AR110" s="25" t="s">
        <v>142</v>
      </c>
      <c r="AT110" s="25" t="s">
        <v>212</v>
      </c>
      <c r="AU110" s="25" t="s">
        <v>87</v>
      </c>
      <c r="AY110" s="25" t="s">
        <v>210</v>
      </c>
      <c r="BE110" s="213">
        <f>IF(N110="základní",J110,0)</f>
        <v>1356.8</v>
      </c>
      <c r="BF110" s="213">
        <f>IF(N110="snížená",J110,0)</f>
        <v>0</v>
      </c>
      <c r="BG110" s="213">
        <f>IF(N110="zákl. přenesená",J110,0)</f>
        <v>0</v>
      </c>
      <c r="BH110" s="213">
        <f>IF(N110="sníž. přenesená",J110,0)</f>
        <v>0</v>
      </c>
      <c r="BI110" s="213">
        <f>IF(N110="nulová",J110,0)</f>
        <v>0</v>
      </c>
      <c r="BJ110" s="25" t="s">
        <v>83</v>
      </c>
      <c r="BK110" s="213">
        <f>ROUND(I110*H110,2)</f>
        <v>1356.8</v>
      </c>
      <c r="BL110" s="25" t="s">
        <v>142</v>
      </c>
      <c r="BM110" s="25" t="s">
        <v>4825</v>
      </c>
    </row>
    <row r="111" spans="2:65" s="1" customFormat="1" ht="40.5">
      <c r="B111" s="42"/>
      <c r="C111" s="64"/>
      <c r="D111" s="214" t="s">
        <v>362</v>
      </c>
      <c r="E111" s="64"/>
      <c r="F111" s="215" t="s">
        <v>4780</v>
      </c>
      <c r="G111" s="64"/>
      <c r="H111" s="64"/>
      <c r="I111" s="173"/>
      <c r="J111" s="64"/>
      <c r="K111" s="64"/>
      <c r="L111" s="62"/>
      <c r="M111" s="216"/>
      <c r="N111" s="43"/>
      <c r="O111" s="43"/>
      <c r="P111" s="43"/>
      <c r="Q111" s="43"/>
      <c r="R111" s="43"/>
      <c r="S111" s="43"/>
      <c r="T111" s="79"/>
      <c r="AT111" s="25" t="s">
        <v>362</v>
      </c>
      <c r="AU111" s="25" t="s">
        <v>87</v>
      </c>
    </row>
    <row r="112" spans="2:65" s="1" customFormat="1" ht="16.5" customHeight="1">
      <c r="B112" s="42"/>
      <c r="C112" s="202" t="s">
        <v>128</v>
      </c>
      <c r="D112" s="202" t="s">
        <v>212</v>
      </c>
      <c r="E112" s="203" t="s">
        <v>4785</v>
      </c>
      <c r="F112" s="204" t="s">
        <v>4786</v>
      </c>
      <c r="G112" s="205" t="s">
        <v>248</v>
      </c>
      <c r="H112" s="206">
        <v>6.4000000000000001E-2</v>
      </c>
      <c r="I112" s="207">
        <v>528.6</v>
      </c>
      <c r="J112" s="208">
        <f>ROUND(I112*H112,2)</f>
        <v>33.83</v>
      </c>
      <c r="K112" s="204" t="s">
        <v>24</v>
      </c>
      <c r="L112" s="62"/>
      <c r="M112" s="209" t="s">
        <v>24</v>
      </c>
      <c r="N112" s="210" t="s">
        <v>49</v>
      </c>
      <c r="O112" s="43"/>
      <c r="P112" s="211">
        <f>O112*H112</f>
        <v>0</v>
      </c>
      <c r="Q112" s="211">
        <v>0</v>
      </c>
      <c r="R112" s="211">
        <f>Q112*H112</f>
        <v>0</v>
      </c>
      <c r="S112" s="211">
        <v>0</v>
      </c>
      <c r="T112" s="212">
        <f>S112*H112</f>
        <v>0</v>
      </c>
      <c r="AR112" s="25" t="s">
        <v>142</v>
      </c>
      <c r="AT112" s="25" t="s">
        <v>212</v>
      </c>
      <c r="AU112" s="25" t="s">
        <v>87</v>
      </c>
      <c r="AY112" s="25" t="s">
        <v>210</v>
      </c>
      <c r="BE112" s="213">
        <f>IF(N112="základní",J112,0)</f>
        <v>33.83</v>
      </c>
      <c r="BF112" s="213">
        <f>IF(N112="snížená",J112,0)</f>
        <v>0</v>
      </c>
      <c r="BG112" s="213">
        <f>IF(N112="zákl. přenesená",J112,0)</f>
        <v>0</v>
      </c>
      <c r="BH112" s="213">
        <f>IF(N112="sníž. přenesená",J112,0)</f>
        <v>0</v>
      </c>
      <c r="BI112" s="213">
        <f>IF(N112="nulová",J112,0)</f>
        <v>0</v>
      </c>
      <c r="BJ112" s="25" t="s">
        <v>83</v>
      </c>
      <c r="BK112" s="213">
        <f>ROUND(I112*H112,2)</f>
        <v>33.83</v>
      </c>
      <c r="BL112" s="25" t="s">
        <v>142</v>
      </c>
      <c r="BM112" s="25" t="s">
        <v>4826</v>
      </c>
    </row>
    <row r="113" spans="2:65" s="1" customFormat="1" ht="40.5">
      <c r="B113" s="42"/>
      <c r="C113" s="64"/>
      <c r="D113" s="214" t="s">
        <v>362</v>
      </c>
      <c r="E113" s="64"/>
      <c r="F113" s="215" t="s">
        <v>4788</v>
      </c>
      <c r="G113" s="64"/>
      <c r="H113" s="64"/>
      <c r="I113" s="173"/>
      <c r="J113" s="64"/>
      <c r="K113" s="64"/>
      <c r="L113" s="62"/>
      <c r="M113" s="216"/>
      <c r="N113" s="43"/>
      <c r="O113" s="43"/>
      <c r="P113" s="43"/>
      <c r="Q113" s="43"/>
      <c r="R113" s="43"/>
      <c r="S113" s="43"/>
      <c r="T113" s="79"/>
      <c r="AT113" s="25" t="s">
        <v>362</v>
      </c>
      <c r="AU113" s="25" t="s">
        <v>87</v>
      </c>
    </row>
    <row r="114" spans="2:65" s="1" customFormat="1" ht="16.5" customHeight="1">
      <c r="B114" s="42"/>
      <c r="C114" s="202" t="s">
        <v>131</v>
      </c>
      <c r="D114" s="202" t="s">
        <v>212</v>
      </c>
      <c r="E114" s="203" t="s">
        <v>4789</v>
      </c>
      <c r="F114" s="204" t="s">
        <v>4790</v>
      </c>
      <c r="G114" s="205" t="s">
        <v>248</v>
      </c>
      <c r="H114" s="206">
        <v>6.4000000000000001E-2</v>
      </c>
      <c r="I114" s="207">
        <v>397</v>
      </c>
      <c r="J114" s="208">
        <f>ROUND(I114*H114,2)</f>
        <v>25.41</v>
      </c>
      <c r="K114" s="204" t="s">
        <v>24</v>
      </c>
      <c r="L114" s="62"/>
      <c r="M114" s="209" t="s">
        <v>24</v>
      </c>
      <c r="N114" s="210" t="s">
        <v>49</v>
      </c>
      <c r="O114" s="43"/>
      <c r="P114" s="211">
        <f>O114*H114</f>
        <v>0</v>
      </c>
      <c r="Q114" s="211">
        <v>0</v>
      </c>
      <c r="R114" s="211">
        <f>Q114*H114</f>
        <v>0</v>
      </c>
      <c r="S114" s="211">
        <v>0</v>
      </c>
      <c r="T114" s="212">
        <f>S114*H114</f>
        <v>0</v>
      </c>
      <c r="AR114" s="25" t="s">
        <v>142</v>
      </c>
      <c r="AT114" s="25" t="s">
        <v>212</v>
      </c>
      <c r="AU114" s="25" t="s">
        <v>87</v>
      </c>
      <c r="AY114" s="25" t="s">
        <v>210</v>
      </c>
      <c r="BE114" s="213">
        <f>IF(N114="základní",J114,0)</f>
        <v>25.41</v>
      </c>
      <c r="BF114" s="213">
        <f>IF(N114="snížená",J114,0)</f>
        <v>0</v>
      </c>
      <c r="BG114" s="213">
        <f>IF(N114="zákl. přenesená",J114,0)</f>
        <v>0</v>
      </c>
      <c r="BH114" s="213">
        <f>IF(N114="sníž. přenesená",J114,0)</f>
        <v>0</v>
      </c>
      <c r="BI114" s="213">
        <f>IF(N114="nulová",J114,0)</f>
        <v>0</v>
      </c>
      <c r="BJ114" s="25" t="s">
        <v>83</v>
      </c>
      <c r="BK114" s="213">
        <f>ROUND(I114*H114,2)</f>
        <v>25.41</v>
      </c>
      <c r="BL114" s="25" t="s">
        <v>142</v>
      </c>
      <c r="BM114" s="25" t="s">
        <v>4827</v>
      </c>
    </row>
    <row r="115" spans="2:65" s="1" customFormat="1" ht="40.5">
      <c r="B115" s="42"/>
      <c r="C115" s="64"/>
      <c r="D115" s="214" t="s">
        <v>362</v>
      </c>
      <c r="E115" s="64"/>
      <c r="F115" s="215" t="s">
        <v>4792</v>
      </c>
      <c r="G115" s="64"/>
      <c r="H115" s="64"/>
      <c r="I115" s="173"/>
      <c r="J115" s="64"/>
      <c r="K115" s="64"/>
      <c r="L115" s="62"/>
      <c r="M115" s="216"/>
      <c r="N115" s="43"/>
      <c r="O115" s="43"/>
      <c r="P115" s="43"/>
      <c r="Q115" s="43"/>
      <c r="R115" s="43"/>
      <c r="S115" s="43"/>
      <c r="T115" s="79"/>
      <c r="AT115" s="25" t="s">
        <v>362</v>
      </c>
      <c r="AU115" s="25" t="s">
        <v>87</v>
      </c>
    </row>
    <row r="116" spans="2:65" s="11" customFormat="1" ht="29.85" customHeight="1">
      <c r="B116" s="186"/>
      <c r="C116" s="187"/>
      <c r="D116" s="188" t="s">
        <v>77</v>
      </c>
      <c r="E116" s="200" t="s">
        <v>1649</v>
      </c>
      <c r="F116" s="200" t="s">
        <v>1650</v>
      </c>
      <c r="G116" s="187"/>
      <c r="H116" s="187"/>
      <c r="I116" s="190"/>
      <c r="J116" s="201">
        <f>BK116</f>
        <v>318.54000000000002</v>
      </c>
      <c r="K116" s="187"/>
      <c r="L116" s="192"/>
      <c r="M116" s="193"/>
      <c r="N116" s="194"/>
      <c r="O116" s="194"/>
      <c r="P116" s="195">
        <f>SUM(P117:P122)</f>
        <v>0</v>
      </c>
      <c r="Q116" s="194"/>
      <c r="R116" s="195">
        <f>SUM(R117:R122)</f>
        <v>0</v>
      </c>
      <c r="S116" s="194"/>
      <c r="T116" s="196">
        <f>SUM(T117:T122)</f>
        <v>0</v>
      </c>
      <c r="AR116" s="197" t="s">
        <v>87</v>
      </c>
      <c r="AT116" s="198" t="s">
        <v>77</v>
      </c>
      <c r="AU116" s="198" t="s">
        <v>83</v>
      </c>
      <c r="AY116" s="197" t="s">
        <v>210</v>
      </c>
      <c r="BK116" s="199">
        <f>SUM(BK117:BK122)</f>
        <v>318.54000000000002</v>
      </c>
    </row>
    <row r="117" spans="2:65" s="1" customFormat="1" ht="16.5" customHeight="1">
      <c r="B117" s="42"/>
      <c r="C117" s="202" t="s">
        <v>134</v>
      </c>
      <c r="D117" s="202" t="s">
        <v>212</v>
      </c>
      <c r="E117" s="203" t="s">
        <v>4793</v>
      </c>
      <c r="F117" s="204" t="s">
        <v>4794</v>
      </c>
      <c r="G117" s="205" t="s">
        <v>295</v>
      </c>
      <c r="H117" s="206">
        <v>6</v>
      </c>
      <c r="I117" s="207">
        <v>5.19</v>
      </c>
      <c r="J117" s="208">
        <f>ROUND(I117*H117,2)</f>
        <v>31.14</v>
      </c>
      <c r="K117" s="204" t="s">
        <v>24</v>
      </c>
      <c r="L117" s="62"/>
      <c r="M117" s="209" t="s">
        <v>24</v>
      </c>
      <c r="N117" s="210" t="s">
        <v>49</v>
      </c>
      <c r="O117" s="43"/>
      <c r="P117" s="211">
        <f>O117*H117</f>
        <v>0</v>
      </c>
      <c r="Q117" s="211">
        <v>0</v>
      </c>
      <c r="R117" s="211">
        <f>Q117*H117</f>
        <v>0</v>
      </c>
      <c r="S117" s="211">
        <v>0</v>
      </c>
      <c r="T117" s="212">
        <f>S117*H117</f>
        <v>0</v>
      </c>
      <c r="AR117" s="25" t="s">
        <v>142</v>
      </c>
      <c r="AT117" s="25" t="s">
        <v>212</v>
      </c>
      <c r="AU117" s="25" t="s">
        <v>87</v>
      </c>
      <c r="AY117" s="25" t="s">
        <v>210</v>
      </c>
      <c r="BE117" s="213">
        <f>IF(N117="základní",J117,0)</f>
        <v>31.14</v>
      </c>
      <c r="BF117" s="213">
        <f>IF(N117="snížená",J117,0)</f>
        <v>0</v>
      </c>
      <c r="BG117" s="213">
        <f>IF(N117="zákl. přenesená",J117,0)</f>
        <v>0</v>
      </c>
      <c r="BH117" s="213">
        <f>IF(N117="sníž. přenesená",J117,0)</f>
        <v>0</v>
      </c>
      <c r="BI117" s="213">
        <f>IF(N117="nulová",J117,0)</f>
        <v>0</v>
      </c>
      <c r="BJ117" s="25" t="s">
        <v>83</v>
      </c>
      <c r="BK117" s="213">
        <f>ROUND(I117*H117,2)</f>
        <v>31.14</v>
      </c>
      <c r="BL117" s="25" t="s">
        <v>142</v>
      </c>
      <c r="BM117" s="25" t="s">
        <v>4828</v>
      </c>
    </row>
    <row r="118" spans="2:65" s="1" customFormat="1" ht="40.5">
      <c r="B118" s="42"/>
      <c r="C118" s="64"/>
      <c r="D118" s="214" t="s">
        <v>362</v>
      </c>
      <c r="E118" s="64"/>
      <c r="F118" s="215" t="s">
        <v>4796</v>
      </c>
      <c r="G118" s="64"/>
      <c r="H118" s="64"/>
      <c r="I118" s="173"/>
      <c r="J118" s="64"/>
      <c r="K118" s="64"/>
      <c r="L118" s="62"/>
      <c r="M118" s="216"/>
      <c r="N118" s="43"/>
      <c r="O118" s="43"/>
      <c r="P118" s="43"/>
      <c r="Q118" s="43"/>
      <c r="R118" s="43"/>
      <c r="S118" s="43"/>
      <c r="T118" s="79"/>
      <c r="AT118" s="25" t="s">
        <v>362</v>
      </c>
      <c r="AU118" s="25" t="s">
        <v>87</v>
      </c>
    </row>
    <row r="119" spans="2:65" s="1" customFormat="1" ht="16.5" customHeight="1">
      <c r="B119" s="42"/>
      <c r="C119" s="202" t="s">
        <v>137</v>
      </c>
      <c r="D119" s="202" t="s">
        <v>212</v>
      </c>
      <c r="E119" s="203" t="s">
        <v>4618</v>
      </c>
      <c r="F119" s="204" t="s">
        <v>4619</v>
      </c>
      <c r="G119" s="205" t="s">
        <v>295</v>
      </c>
      <c r="H119" s="206">
        <v>6</v>
      </c>
      <c r="I119" s="207">
        <v>15.5</v>
      </c>
      <c r="J119" s="208">
        <f>ROUND(I119*H119,2)</f>
        <v>93</v>
      </c>
      <c r="K119" s="204" t="s">
        <v>24</v>
      </c>
      <c r="L119" s="62"/>
      <c r="M119" s="209" t="s">
        <v>24</v>
      </c>
      <c r="N119" s="210" t="s">
        <v>49</v>
      </c>
      <c r="O119" s="43"/>
      <c r="P119" s="211">
        <f>O119*H119</f>
        <v>0</v>
      </c>
      <c r="Q119" s="211">
        <v>0</v>
      </c>
      <c r="R119" s="211">
        <f>Q119*H119</f>
        <v>0</v>
      </c>
      <c r="S119" s="211">
        <v>0</v>
      </c>
      <c r="T119" s="212">
        <f>S119*H119</f>
        <v>0</v>
      </c>
      <c r="AR119" s="25" t="s">
        <v>142</v>
      </c>
      <c r="AT119" s="25" t="s">
        <v>212</v>
      </c>
      <c r="AU119" s="25" t="s">
        <v>87</v>
      </c>
      <c r="AY119" s="25" t="s">
        <v>210</v>
      </c>
      <c r="BE119" s="213">
        <f>IF(N119="základní",J119,0)</f>
        <v>93</v>
      </c>
      <c r="BF119" s="213">
        <f>IF(N119="snížená",J119,0)</f>
        <v>0</v>
      </c>
      <c r="BG119" s="213">
        <f>IF(N119="zákl. přenesená",J119,0)</f>
        <v>0</v>
      </c>
      <c r="BH119" s="213">
        <f>IF(N119="sníž. přenesená",J119,0)</f>
        <v>0</v>
      </c>
      <c r="BI119" s="213">
        <f>IF(N119="nulová",J119,0)</f>
        <v>0</v>
      </c>
      <c r="BJ119" s="25" t="s">
        <v>83</v>
      </c>
      <c r="BK119" s="213">
        <f>ROUND(I119*H119,2)</f>
        <v>93</v>
      </c>
      <c r="BL119" s="25" t="s">
        <v>142</v>
      </c>
      <c r="BM119" s="25" t="s">
        <v>4829</v>
      </c>
    </row>
    <row r="120" spans="2:65" s="1" customFormat="1" ht="40.5">
      <c r="B120" s="42"/>
      <c r="C120" s="64"/>
      <c r="D120" s="214" t="s">
        <v>362</v>
      </c>
      <c r="E120" s="64"/>
      <c r="F120" s="215" t="s">
        <v>4621</v>
      </c>
      <c r="G120" s="64"/>
      <c r="H120" s="64"/>
      <c r="I120" s="173"/>
      <c r="J120" s="64"/>
      <c r="K120" s="64"/>
      <c r="L120" s="62"/>
      <c r="M120" s="216"/>
      <c r="N120" s="43"/>
      <c r="O120" s="43"/>
      <c r="P120" s="43"/>
      <c r="Q120" s="43"/>
      <c r="R120" s="43"/>
      <c r="S120" s="43"/>
      <c r="T120" s="79"/>
      <c r="AT120" s="25" t="s">
        <v>362</v>
      </c>
      <c r="AU120" s="25" t="s">
        <v>87</v>
      </c>
    </row>
    <row r="121" spans="2:65" s="1" customFormat="1" ht="16.5" customHeight="1">
      <c r="B121" s="42"/>
      <c r="C121" s="202" t="s">
        <v>10</v>
      </c>
      <c r="D121" s="202" t="s">
        <v>212</v>
      </c>
      <c r="E121" s="203" t="s">
        <v>4730</v>
      </c>
      <c r="F121" s="204" t="s">
        <v>4731</v>
      </c>
      <c r="G121" s="205" t="s">
        <v>295</v>
      </c>
      <c r="H121" s="206">
        <v>6</v>
      </c>
      <c r="I121" s="207">
        <v>32.4</v>
      </c>
      <c r="J121" s="208">
        <f>ROUND(I121*H121,2)</f>
        <v>194.4</v>
      </c>
      <c r="K121" s="204" t="s">
        <v>24</v>
      </c>
      <c r="L121" s="62"/>
      <c r="M121" s="209" t="s">
        <v>24</v>
      </c>
      <c r="N121" s="210" t="s">
        <v>49</v>
      </c>
      <c r="O121" s="43"/>
      <c r="P121" s="211">
        <f>O121*H121</f>
        <v>0</v>
      </c>
      <c r="Q121" s="211">
        <v>0</v>
      </c>
      <c r="R121" s="211">
        <f>Q121*H121</f>
        <v>0</v>
      </c>
      <c r="S121" s="211">
        <v>0</v>
      </c>
      <c r="T121" s="212">
        <f>S121*H121</f>
        <v>0</v>
      </c>
      <c r="AR121" s="25" t="s">
        <v>142</v>
      </c>
      <c r="AT121" s="25" t="s">
        <v>212</v>
      </c>
      <c r="AU121" s="25" t="s">
        <v>87</v>
      </c>
      <c r="AY121" s="25" t="s">
        <v>210</v>
      </c>
      <c r="BE121" s="213">
        <f>IF(N121="základní",J121,0)</f>
        <v>194.4</v>
      </c>
      <c r="BF121" s="213">
        <f>IF(N121="snížená",J121,0)</f>
        <v>0</v>
      </c>
      <c r="BG121" s="213">
        <f>IF(N121="zákl. přenesená",J121,0)</f>
        <v>0</v>
      </c>
      <c r="BH121" s="213">
        <f>IF(N121="sníž. přenesená",J121,0)</f>
        <v>0</v>
      </c>
      <c r="BI121" s="213">
        <f>IF(N121="nulová",J121,0)</f>
        <v>0</v>
      </c>
      <c r="BJ121" s="25" t="s">
        <v>83</v>
      </c>
      <c r="BK121" s="213">
        <f>ROUND(I121*H121,2)</f>
        <v>194.4</v>
      </c>
      <c r="BL121" s="25" t="s">
        <v>142</v>
      </c>
      <c r="BM121" s="25" t="s">
        <v>4830</v>
      </c>
    </row>
    <row r="122" spans="2:65" s="1" customFormat="1" ht="40.5">
      <c r="B122" s="42"/>
      <c r="C122" s="64"/>
      <c r="D122" s="214" t="s">
        <v>362</v>
      </c>
      <c r="E122" s="64"/>
      <c r="F122" s="215" t="s">
        <v>4733</v>
      </c>
      <c r="G122" s="64"/>
      <c r="H122" s="64"/>
      <c r="I122" s="173"/>
      <c r="J122" s="64"/>
      <c r="K122" s="64"/>
      <c r="L122" s="62"/>
      <c r="M122" s="216"/>
      <c r="N122" s="43"/>
      <c r="O122" s="43"/>
      <c r="P122" s="43"/>
      <c r="Q122" s="43"/>
      <c r="R122" s="43"/>
      <c r="S122" s="43"/>
      <c r="T122" s="79"/>
      <c r="AT122" s="25" t="s">
        <v>362</v>
      </c>
      <c r="AU122" s="25" t="s">
        <v>87</v>
      </c>
    </row>
    <row r="123" spans="2:65" s="11" customFormat="1" ht="29.85" customHeight="1">
      <c r="B123" s="186"/>
      <c r="C123" s="187"/>
      <c r="D123" s="188" t="s">
        <v>77</v>
      </c>
      <c r="E123" s="200" t="s">
        <v>4622</v>
      </c>
      <c r="F123" s="200" t="s">
        <v>4623</v>
      </c>
      <c r="G123" s="187"/>
      <c r="H123" s="187"/>
      <c r="I123" s="190"/>
      <c r="J123" s="201">
        <f>BK123</f>
        <v>2268.8000000000002</v>
      </c>
      <c r="K123" s="187"/>
      <c r="L123" s="192"/>
      <c r="M123" s="193"/>
      <c r="N123" s="194"/>
      <c r="O123" s="194"/>
      <c r="P123" s="195">
        <f>SUM(P124:P125)</f>
        <v>0</v>
      </c>
      <c r="Q123" s="194"/>
      <c r="R123" s="195">
        <f>SUM(R124:R125)</f>
        <v>0</v>
      </c>
      <c r="S123" s="194"/>
      <c r="T123" s="196">
        <f>SUM(T124:T125)</f>
        <v>0</v>
      </c>
      <c r="AR123" s="197" t="s">
        <v>87</v>
      </c>
      <c r="AT123" s="198" t="s">
        <v>77</v>
      </c>
      <c r="AU123" s="198" t="s">
        <v>83</v>
      </c>
      <c r="AY123" s="197" t="s">
        <v>210</v>
      </c>
      <c r="BK123" s="199">
        <f>SUM(BK124:BK125)</f>
        <v>2268.8000000000002</v>
      </c>
    </row>
    <row r="124" spans="2:65" s="1" customFormat="1" ht="16.5" customHeight="1">
      <c r="B124" s="42"/>
      <c r="C124" s="202" t="s">
        <v>142</v>
      </c>
      <c r="D124" s="202" t="s">
        <v>212</v>
      </c>
      <c r="E124" s="203" t="s">
        <v>4624</v>
      </c>
      <c r="F124" s="204" t="s">
        <v>4625</v>
      </c>
      <c r="G124" s="205" t="s">
        <v>4626</v>
      </c>
      <c r="H124" s="206">
        <v>8</v>
      </c>
      <c r="I124" s="207">
        <v>283.60000000000002</v>
      </c>
      <c r="J124" s="208">
        <f>ROUND(I124*H124,2)</f>
        <v>2268.8000000000002</v>
      </c>
      <c r="K124" s="204" t="s">
        <v>24</v>
      </c>
      <c r="L124" s="62"/>
      <c r="M124" s="209" t="s">
        <v>24</v>
      </c>
      <c r="N124" s="210" t="s">
        <v>49</v>
      </c>
      <c r="O124" s="43"/>
      <c r="P124" s="211">
        <f>O124*H124</f>
        <v>0</v>
      </c>
      <c r="Q124" s="211">
        <v>0</v>
      </c>
      <c r="R124" s="211">
        <f>Q124*H124</f>
        <v>0</v>
      </c>
      <c r="S124" s="211">
        <v>0</v>
      </c>
      <c r="T124" s="212">
        <f>S124*H124</f>
        <v>0</v>
      </c>
      <c r="AR124" s="25" t="s">
        <v>142</v>
      </c>
      <c r="AT124" s="25" t="s">
        <v>212</v>
      </c>
      <c r="AU124" s="25" t="s">
        <v>87</v>
      </c>
      <c r="AY124" s="25" t="s">
        <v>210</v>
      </c>
      <c r="BE124" s="213">
        <f>IF(N124="základní",J124,0)</f>
        <v>2268.8000000000002</v>
      </c>
      <c r="BF124" s="213">
        <f>IF(N124="snížená",J124,0)</f>
        <v>0</v>
      </c>
      <c r="BG124" s="213">
        <f>IF(N124="zákl. přenesená",J124,0)</f>
        <v>0</v>
      </c>
      <c r="BH124" s="213">
        <f>IF(N124="sníž. přenesená",J124,0)</f>
        <v>0</v>
      </c>
      <c r="BI124" s="213">
        <f>IF(N124="nulová",J124,0)</f>
        <v>0</v>
      </c>
      <c r="BJ124" s="25" t="s">
        <v>83</v>
      </c>
      <c r="BK124" s="213">
        <f>ROUND(I124*H124,2)</f>
        <v>2268.8000000000002</v>
      </c>
      <c r="BL124" s="25" t="s">
        <v>142</v>
      </c>
      <c r="BM124" s="25" t="s">
        <v>4831</v>
      </c>
    </row>
    <row r="125" spans="2:65" s="1" customFormat="1" ht="40.5">
      <c r="B125" s="42"/>
      <c r="C125" s="64"/>
      <c r="D125" s="214" t="s">
        <v>362</v>
      </c>
      <c r="E125" s="64"/>
      <c r="F125" s="215" t="s">
        <v>4628</v>
      </c>
      <c r="G125" s="64"/>
      <c r="H125" s="64"/>
      <c r="I125" s="173"/>
      <c r="J125" s="64"/>
      <c r="K125" s="64"/>
      <c r="L125" s="62"/>
      <c r="M125" s="216"/>
      <c r="N125" s="43"/>
      <c r="O125" s="43"/>
      <c r="P125" s="43"/>
      <c r="Q125" s="43"/>
      <c r="R125" s="43"/>
      <c r="S125" s="43"/>
      <c r="T125" s="79"/>
      <c r="AT125" s="25" t="s">
        <v>362</v>
      </c>
      <c r="AU125" s="25" t="s">
        <v>87</v>
      </c>
    </row>
    <row r="126" spans="2:65" s="11" customFormat="1" ht="37.35" customHeight="1">
      <c r="B126" s="186"/>
      <c r="C126" s="187"/>
      <c r="D126" s="188" t="s">
        <v>77</v>
      </c>
      <c r="E126" s="189" t="s">
        <v>4629</v>
      </c>
      <c r="F126" s="189" t="s">
        <v>148</v>
      </c>
      <c r="G126" s="187"/>
      <c r="H126" s="187"/>
      <c r="I126" s="190"/>
      <c r="J126" s="191">
        <f>BK126</f>
        <v>7490</v>
      </c>
      <c r="K126" s="187"/>
      <c r="L126" s="192"/>
      <c r="M126" s="193"/>
      <c r="N126" s="194"/>
      <c r="O126" s="194"/>
      <c r="P126" s="195">
        <f>P127+P130</f>
        <v>0</v>
      </c>
      <c r="Q126" s="194"/>
      <c r="R126" s="195">
        <f>R127+R130</f>
        <v>0</v>
      </c>
      <c r="S126" s="194"/>
      <c r="T126" s="196">
        <f>T127+T130</f>
        <v>0</v>
      </c>
      <c r="AR126" s="197" t="s">
        <v>93</v>
      </c>
      <c r="AT126" s="198" t="s">
        <v>77</v>
      </c>
      <c r="AU126" s="198" t="s">
        <v>78</v>
      </c>
      <c r="AY126" s="197" t="s">
        <v>210</v>
      </c>
      <c r="BK126" s="199">
        <f>BK127+BK130</f>
        <v>7490</v>
      </c>
    </row>
    <row r="127" spans="2:65" s="11" customFormat="1" ht="19.899999999999999" customHeight="1">
      <c r="B127" s="186"/>
      <c r="C127" s="187"/>
      <c r="D127" s="188" t="s">
        <v>77</v>
      </c>
      <c r="E127" s="200" t="s">
        <v>4630</v>
      </c>
      <c r="F127" s="200" t="s">
        <v>4631</v>
      </c>
      <c r="G127" s="187"/>
      <c r="H127" s="187"/>
      <c r="I127" s="190"/>
      <c r="J127" s="201">
        <f>BK127</f>
        <v>5350</v>
      </c>
      <c r="K127" s="187"/>
      <c r="L127" s="192"/>
      <c r="M127" s="193"/>
      <c r="N127" s="194"/>
      <c r="O127" s="194"/>
      <c r="P127" s="195">
        <f>SUM(P128:P129)</f>
        <v>0</v>
      </c>
      <c r="Q127" s="194"/>
      <c r="R127" s="195">
        <f>SUM(R128:R129)</f>
        <v>0</v>
      </c>
      <c r="S127" s="194"/>
      <c r="T127" s="196">
        <f>SUM(T128:T129)</f>
        <v>0</v>
      </c>
      <c r="AR127" s="197" t="s">
        <v>93</v>
      </c>
      <c r="AT127" s="198" t="s">
        <v>77</v>
      </c>
      <c r="AU127" s="198" t="s">
        <v>83</v>
      </c>
      <c r="AY127" s="197" t="s">
        <v>210</v>
      </c>
      <c r="BK127" s="199">
        <f>SUM(BK128:BK129)</f>
        <v>5350</v>
      </c>
    </row>
    <row r="128" spans="2:65" s="1" customFormat="1" ht="16.5" customHeight="1">
      <c r="B128" s="42"/>
      <c r="C128" s="202" t="s">
        <v>145</v>
      </c>
      <c r="D128" s="202" t="s">
        <v>212</v>
      </c>
      <c r="E128" s="203" t="s">
        <v>4632</v>
      </c>
      <c r="F128" s="204" t="s">
        <v>4633</v>
      </c>
      <c r="G128" s="205" t="s">
        <v>2743</v>
      </c>
      <c r="H128" s="206">
        <v>1</v>
      </c>
      <c r="I128" s="207">
        <v>5350</v>
      </c>
      <c r="J128" s="208">
        <f>ROUND(I128*H128,2)</f>
        <v>5350</v>
      </c>
      <c r="K128" s="204" t="s">
        <v>24</v>
      </c>
      <c r="L128" s="62"/>
      <c r="M128" s="209" t="s">
        <v>24</v>
      </c>
      <c r="N128" s="210" t="s">
        <v>49</v>
      </c>
      <c r="O128" s="43"/>
      <c r="P128" s="211">
        <f>O128*H128</f>
        <v>0</v>
      </c>
      <c r="Q128" s="211">
        <v>0</v>
      </c>
      <c r="R128" s="211">
        <f>Q128*H128</f>
        <v>0</v>
      </c>
      <c r="S128" s="211">
        <v>0</v>
      </c>
      <c r="T128" s="212">
        <f>S128*H128</f>
        <v>0</v>
      </c>
      <c r="AR128" s="25" t="s">
        <v>4634</v>
      </c>
      <c r="AT128" s="25" t="s">
        <v>212</v>
      </c>
      <c r="AU128" s="25" t="s">
        <v>87</v>
      </c>
      <c r="AY128" s="25" t="s">
        <v>210</v>
      </c>
      <c r="BE128" s="213">
        <f>IF(N128="základní",J128,0)</f>
        <v>5350</v>
      </c>
      <c r="BF128" s="213">
        <f>IF(N128="snížená",J128,0)</f>
        <v>0</v>
      </c>
      <c r="BG128" s="213">
        <f>IF(N128="zákl. přenesená",J128,0)</f>
        <v>0</v>
      </c>
      <c r="BH128" s="213">
        <f>IF(N128="sníž. přenesená",J128,0)</f>
        <v>0</v>
      </c>
      <c r="BI128" s="213">
        <f>IF(N128="nulová",J128,0)</f>
        <v>0</v>
      </c>
      <c r="BJ128" s="25" t="s">
        <v>83</v>
      </c>
      <c r="BK128" s="213">
        <f>ROUND(I128*H128,2)</f>
        <v>5350</v>
      </c>
      <c r="BL128" s="25" t="s">
        <v>4634</v>
      </c>
      <c r="BM128" s="25" t="s">
        <v>4832</v>
      </c>
    </row>
    <row r="129" spans="2:65" s="1" customFormat="1" ht="40.5">
      <c r="B129" s="42"/>
      <c r="C129" s="64"/>
      <c r="D129" s="214" t="s">
        <v>362</v>
      </c>
      <c r="E129" s="64"/>
      <c r="F129" s="215" t="s">
        <v>4636</v>
      </c>
      <c r="G129" s="64"/>
      <c r="H129" s="64"/>
      <c r="I129" s="173"/>
      <c r="J129" s="64"/>
      <c r="K129" s="64"/>
      <c r="L129" s="62"/>
      <c r="M129" s="216"/>
      <c r="N129" s="43"/>
      <c r="O129" s="43"/>
      <c r="P129" s="43"/>
      <c r="Q129" s="43"/>
      <c r="R129" s="43"/>
      <c r="S129" s="43"/>
      <c r="T129" s="79"/>
      <c r="AT129" s="25" t="s">
        <v>362</v>
      </c>
      <c r="AU129" s="25" t="s">
        <v>87</v>
      </c>
    </row>
    <row r="130" spans="2:65" s="11" customFormat="1" ht="29.85" customHeight="1">
      <c r="B130" s="186"/>
      <c r="C130" s="187"/>
      <c r="D130" s="188" t="s">
        <v>77</v>
      </c>
      <c r="E130" s="200" t="s">
        <v>4637</v>
      </c>
      <c r="F130" s="200" t="s">
        <v>4638</v>
      </c>
      <c r="G130" s="187"/>
      <c r="H130" s="187"/>
      <c r="I130" s="190"/>
      <c r="J130" s="201">
        <f>BK130</f>
        <v>2140</v>
      </c>
      <c r="K130" s="187"/>
      <c r="L130" s="192"/>
      <c r="M130" s="193"/>
      <c r="N130" s="194"/>
      <c r="O130" s="194"/>
      <c r="P130" s="195">
        <f>SUM(P131:P132)</f>
        <v>0</v>
      </c>
      <c r="Q130" s="194"/>
      <c r="R130" s="195">
        <f>SUM(R131:R132)</f>
        <v>0</v>
      </c>
      <c r="S130" s="194"/>
      <c r="T130" s="196">
        <f>SUM(T131:T132)</f>
        <v>0</v>
      </c>
      <c r="AR130" s="197" t="s">
        <v>93</v>
      </c>
      <c r="AT130" s="198" t="s">
        <v>77</v>
      </c>
      <c r="AU130" s="198" t="s">
        <v>83</v>
      </c>
      <c r="AY130" s="197" t="s">
        <v>210</v>
      </c>
      <c r="BK130" s="199">
        <f>SUM(BK131:BK132)</f>
        <v>2140</v>
      </c>
    </row>
    <row r="131" spans="2:65" s="1" customFormat="1" ht="16.5" customHeight="1">
      <c r="B131" s="42"/>
      <c r="C131" s="202" t="s">
        <v>311</v>
      </c>
      <c r="D131" s="202" t="s">
        <v>212</v>
      </c>
      <c r="E131" s="203" t="s">
        <v>4639</v>
      </c>
      <c r="F131" s="204" t="s">
        <v>4801</v>
      </c>
      <c r="G131" s="205" t="s">
        <v>2743</v>
      </c>
      <c r="H131" s="206">
        <v>1</v>
      </c>
      <c r="I131" s="207">
        <v>2140</v>
      </c>
      <c r="J131" s="208">
        <f>ROUND(I131*H131,2)</f>
        <v>2140</v>
      </c>
      <c r="K131" s="204" t="s">
        <v>24</v>
      </c>
      <c r="L131" s="62"/>
      <c r="M131" s="209" t="s">
        <v>24</v>
      </c>
      <c r="N131" s="210" t="s">
        <v>49</v>
      </c>
      <c r="O131" s="43"/>
      <c r="P131" s="211">
        <f>O131*H131</f>
        <v>0</v>
      </c>
      <c r="Q131" s="211">
        <v>0</v>
      </c>
      <c r="R131" s="211">
        <f>Q131*H131</f>
        <v>0</v>
      </c>
      <c r="S131" s="211">
        <v>0</v>
      </c>
      <c r="T131" s="212">
        <f>S131*H131</f>
        <v>0</v>
      </c>
      <c r="AR131" s="25" t="s">
        <v>4634</v>
      </c>
      <c r="AT131" s="25" t="s">
        <v>212</v>
      </c>
      <c r="AU131" s="25" t="s">
        <v>87</v>
      </c>
      <c r="AY131" s="25" t="s">
        <v>210</v>
      </c>
      <c r="BE131" s="213">
        <f>IF(N131="základní",J131,0)</f>
        <v>2140</v>
      </c>
      <c r="BF131" s="213">
        <f>IF(N131="snížená",J131,0)</f>
        <v>0</v>
      </c>
      <c r="BG131" s="213">
        <f>IF(N131="zákl. přenesená",J131,0)</f>
        <v>0</v>
      </c>
      <c r="BH131" s="213">
        <f>IF(N131="sníž. přenesená",J131,0)</f>
        <v>0</v>
      </c>
      <c r="BI131" s="213">
        <f>IF(N131="nulová",J131,0)</f>
        <v>0</v>
      </c>
      <c r="BJ131" s="25" t="s">
        <v>83</v>
      </c>
      <c r="BK131" s="213">
        <f>ROUND(I131*H131,2)</f>
        <v>2140</v>
      </c>
      <c r="BL131" s="25" t="s">
        <v>4634</v>
      </c>
      <c r="BM131" s="25" t="s">
        <v>4833</v>
      </c>
    </row>
    <row r="132" spans="2:65" s="1" customFormat="1" ht="27">
      <c r="B132" s="42"/>
      <c r="C132" s="64"/>
      <c r="D132" s="214" t="s">
        <v>362</v>
      </c>
      <c r="E132" s="64"/>
      <c r="F132" s="215" t="s">
        <v>4803</v>
      </c>
      <c r="G132" s="64"/>
      <c r="H132" s="64"/>
      <c r="I132" s="173"/>
      <c r="J132" s="64"/>
      <c r="K132" s="64"/>
      <c r="L132" s="62"/>
      <c r="M132" s="283"/>
      <c r="N132" s="278"/>
      <c r="O132" s="278"/>
      <c r="P132" s="278"/>
      <c r="Q132" s="278"/>
      <c r="R132" s="278"/>
      <c r="S132" s="278"/>
      <c r="T132" s="284"/>
      <c r="AT132" s="25" t="s">
        <v>362</v>
      </c>
      <c r="AU132" s="25" t="s">
        <v>87</v>
      </c>
    </row>
    <row r="133" spans="2:65" s="1" customFormat="1" ht="6.95" customHeight="1">
      <c r="B133" s="57"/>
      <c r="C133" s="58"/>
      <c r="D133" s="58"/>
      <c r="E133" s="58"/>
      <c r="F133" s="58"/>
      <c r="G133" s="58"/>
      <c r="H133" s="58"/>
      <c r="I133" s="149"/>
      <c r="J133" s="58"/>
      <c r="K133" s="58"/>
      <c r="L133" s="62"/>
    </row>
  </sheetData>
  <sheetProtection algorithmName="SHA-512" hashValue="h46hSsWkPvHCUjhIMgz9fCi4goA3L3TqZPx/eCMxCcKYTWzwAwCZjIvh59uXlBfhLKz02ONOlElzH+I8NXGQqw==" saltValue="TsbgYDoJ/0VdnZWV6JreKA70eSG4tUVAlhH70ZvxVWm0ASbDxCzksR4fXtVqNdI1cZeQe39XNE7TGKuZ82IkUA==" spinCount="100000" sheet="1" objects="1" scenarios="1" formatColumns="0" formatRows="0" autoFilter="0"/>
  <autoFilter ref="C88:K132" xr:uid="{00000000-0009-0000-0000-000017000000}"/>
  <mergeCells count="13">
    <mergeCell ref="E81:H81"/>
    <mergeCell ref="G1:H1"/>
    <mergeCell ref="L2:V2"/>
    <mergeCell ref="E49:H49"/>
    <mergeCell ref="E51:H51"/>
    <mergeCell ref="J55:J56"/>
    <mergeCell ref="E77:H77"/>
    <mergeCell ref="E79:H79"/>
    <mergeCell ref="E7:H7"/>
    <mergeCell ref="E9:H9"/>
    <mergeCell ref="E11:H11"/>
    <mergeCell ref="E26:H26"/>
    <mergeCell ref="E47:H47"/>
  </mergeCells>
  <hyperlinks>
    <hyperlink ref="F1:G1" location="C2" display="1) Krycí list soupisu" xr:uid="{00000000-0004-0000-1700-000000000000}"/>
    <hyperlink ref="G1:H1" location="C58" display="2) Rekapitulace" xr:uid="{00000000-0004-0000-1700-000001000000}"/>
    <hyperlink ref="J1" location="C88" display="3) Soupis prací" xr:uid="{00000000-0004-0000-1700-000002000000}"/>
    <hyperlink ref="L1:V1" location="'Rekapitulace stavby'!C2" display="Rekapitulace stavby" xr:uid="{00000000-0004-0000-17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R92"/>
  <sheetViews>
    <sheetView showGridLines="0" workbookViewId="0">
      <pane ySplit="1" topLeftCell="A74" activePane="bottomLeft" state="frozen"/>
      <selection pane="bottomLeft" activeCell="I92" sqref="I92"/>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149</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4834</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26</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31</v>
      </c>
      <c r="K14" s="46"/>
    </row>
    <row r="15" spans="1:70" s="1" customFormat="1" ht="18" customHeight="1">
      <c r="B15" s="42"/>
      <c r="C15" s="43"/>
      <c r="D15" s="43"/>
      <c r="E15" s="36" t="s">
        <v>32</v>
      </c>
      <c r="F15" s="43"/>
      <c r="G15" s="43"/>
      <c r="H15" s="43"/>
      <c r="I15" s="129" t="s">
        <v>33</v>
      </c>
      <c r="J15" s="36" t="s">
        <v>34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38</v>
      </c>
      <c r="K20" s="46"/>
    </row>
    <row r="21" spans="2:11" s="1" customFormat="1" ht="18" customHeight="1">
      <c r="B21" s="42"/>
      <c r="C21" s="43"/>
      <c r="D21" s="43"/>
      <c r="E21" s="36" t="s">
        <v>39</v>
      </c>
      <c r="F21" s="43"/>
      <c r="G21" s="43"/>
      <c r="H21" s="43"/>
      <c r="I21" s="129" t="s">
        <v>33</v>
      </c>
      <c r="J21" s="36" t="s">
        <v>40</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ROUND(J81,2)</f>
        <v>200000</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ROUND(SUM(BE81:BE91), 2)</f>
        <v>200000</v>
      </c>
      <c r="G30" s="43"/>
      <c r="H30" s="43"/>
      <c r="I30" s="141">
        <v>0.21</v>
      </c>
      <c r="J30" s="140">
        <f>ROUND(ROUND((SUM(BE81:BE91)), 2)*I30, 2)</f>
        <v>42000</v>
      </c>
      <c r="K30" s="46"/>
    </row>
    <row r="31" spans="2:11" s="1" customFormat="1" ht="14.45" customHeight="1">
      <c r="B31" s="42"/>
      <c r="C31" s="43"/>
      <c r="D31" s="43"/>
      <c r="E31" s="50" t="s">
        <v>50</v>
      </c>
      <c r="F31" s="140">
        <f>ROUND(SUM(BF81:BF91), 2)</f>
        <v>0</v>
      </c>
      <c r="G31" s="43"/>
      <c r="H31" s="43"/>
      <c r="I31" s="141">
        <v>0.15</v>
      </c>
      <c r="J31" s="140">
        <f>ROUND(ROUND((SUM(BF81:BF91)), 2)*I31, 2)</f>
        <v>0</v>
      </c>
      <c r="K31" s="46"/>
    </row>
    <row r="32" spans="2:11" s="1" customFormat="1" ht="14.45" hidden="1" customHeight="1">
      <c r="B32" s="42"/>
      <c r="C32" s="43"/>
      <c r="D32" s="43"/>
      <c r="E32" s="50" t="s">
        <v>51</v>
      </c>
      <c r="F32" s="140">
        <f>ROUND(SUM(BG81:BG91), 2)</f>
        <v>0</v>
      </c>
      <c r="G32" s="43"/>
      <c r="H32" s="43"/>
      <c r="I32" s="141">
        <v>0.21</v>
      </c>
      <c r="J32" s="140">
        <v>0</v>
      </c>
      <c r="K32" s="46"/>
    </row>
    <row r="33" spans="2:11" s="1" customFormat="1" ht="14.45" hidden="1" customHeight="1">
      <c r="B33" s="42"/>
      <c r="C33" s="43"/>
      <c r="D33" s="43"/>
      <c r="E33" s="50" t="s">
        <v>52</v>
      </c>
      <c r="F33" s="140">
        <f>ROUND(SUM(BH81:BH91), 2)</f>
        <v>0</v>
      </c>
      <c r="G33" s="43"/>
      <c r="H33" s="43"/>
      <c r="I33" s="141">
        <v>0.15</v>
      </c>
      <c r="J33" s="140">
        <v>0</v>
      </c>
      <c r="K33" s="46"/>
    </row>
    <row r="34" spans="2:11" s="1" customFormat="1" ht="14.45" hidden="1" customHeight="1">
      <c r="B34" s="42"/>
      <c r="C34" s="43"/>
      <c r="D34" s="43"/>
      <c r="E34" s="50" t="s">
        <v>53</v>
      </c>
      <c r="F34" s="140">
        <f>ROUND(SUM(BI81:BI91),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242000</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8 - Vedlejší rozpočtové náklady</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Labem.p.p.č.297/1</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n.L.,Husovo nám.23,</v>
      </c>
      <c r="G51" s="43"/>
      <c r="H51" s="43"/>
      <c r="I51" s="129" t="s">
        <v>37</v>
      </c>
      <c r="J51" s="370" t="str">
        <f>E21</f>
        <v>AGORA s,arch astaveb atelier s .r.o.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J81</f>
        <v>200000</v>
      </c>
      <c r="K56" s="46"/>
      <c r="AU56" s="25" t="s">
        <v>166</v>
      </c>
    </row>
    <row r="57" spans="2:47" s="8" customFormat="1" ht="24.95" customHeight="1">
      <c r="B57" s="159"/>
      <c r="C57" s="160"/>
      <c r="D57" s="161" t="s">
        <v>4313</v>
      </c>
      <c r="E57" s="162"/>
      <c r="F57" s="162"/>
      <c r="G57" s="162"/>
      <c r="H57" s="162"/>
      <c r="I57" s="163"/>
      <c r="J57" s="164">
        <f>J82</f>
        <v>200000</v>
      </c>
      <c r="K57" s="165"/>
    </row>
    <row r="58" spans="2:47" s="9" customFormat="1" ht="19.899999999999999" customHeight="1">
      <c r="B58" s="166"/>
      <c r="C58" s="167"/>
      <c r="D58" s="168" t="s">
        <v>4314</v>
      </c>
      <c r="E58" s="169"/>
      <c r="F58" s="169"/>
      <c r="G58" s="169"/>
      <c r="H58" s="169"/>
      <c r="I58" s="170"/>
      <c r="J58" s="171">
        <f>J83</f>
        <v>85000</v>
      </c>
      <c r="K58" s="172"/>
    </row>
    <row r="59" spans="2:47" s="9" customFormat="1" ht="19.899999999999999" customHeight="1">
      <c r="B59" s="166"/>
      <c r="C59" s="167"/>
      <c r="D59" s="168" t="s">
        <v>4835</v>
      </c>
      <c r="E59" s="169"/>
      <c r="F59" s="169"/>
      <c r="G59" s="169"/>
      <c r="H59" s="169"/>
      <c r="I59" s="170"/>
      <c r="J59" s="171">
        <f>J86</f>
        <v>85000</v>
      </c>
      <c r="K59" s="172"/>
    </row>
    <row r="60" spans="2:47" s="9" customFormat="1" ht="19.899999999999999" customHeight="1">
      <c r="B60" s="166"/>
      <c r="C60" s="167"/>
      <c r="D60" s="168" t="s">
        <v>4836</v>
      </c>
      <c r="E60" s="169"/>
      <c r="F60" s="169"/>
      <c r="G60" s="169"/>
      <c r="H60" s="169"/>
      <c r="I60" s="170"/>
      <c r="J60" s="171">
        <f>J88</f>
        <v>15000</v>
      </c>
      <c r="K60" s="172"/>
    </row>
    <row r="61" spans="2:47" s="9" customFormat="1" ht="19.899999999999999" customHeight="1">
      <c r="B61" s="166"/>
      <c r="C61" s="167"/>
      <c r="D61" s="168" t="s">
        <v>4837</v>
      </c>
      <c r="E61" s="169"/>
      <c r="F61" s="169"/>
      <c r="G61" s="169"/>
      <c r="H61" s="169"/>
      <c r="I61" s="170"/>
      <c r="J61" s="171">
        <f>J90</f>
        <v>15000</v>
      </c>
      <c r="K61" s="172"/>
    </row>
    <row r="62" spans="2:47" s="1" customFormat="1" ht="21.75" customHeight="1">
      <c r="B62" s="42"/>
      <c r="C62" s="43"/>
      <c r="D62" s="43"/>
      <c r="E62" s="43"/>
      <c r="F62" s="43"/>
      <c r="G62" s="43"/>
      <c r="H62" s="43"/>
      <c r="I62" s="128"/>
      <c r="J62" s="43"/>
      <c r="K62" s="46"/>
    </row>
    <row r="63" spans="2:47" s="1" customFormat="1" ht="6.95" customHeight="1">
      <c r="B63" s="57"/>
      <c r="C63" s="58"/>
      <c r="D63" s="58"/>
      <c r="E63" s="58"/>
      <c r="F63" s="58"/>
      <c r="G63" s="58"/>
      <c r="H63" s="58"/>
      <c r="I63" s="149"/>
      <c r="J63" s="58"/>
      <c r="K63" s="59"/>
    </row>
    <row r="67" spans="2:20" s="1" customFormat="1" ht="6.95" customHeight="1">
      <c r="B67" s="60"/>
      <c r="C67" s="61"/>
      <c r="D67" s="61"/>
      <c r="E67" s="61"/>
      <c r="F67" s="61"/>
      <c r="G67" s="61"/>
      <c r="H67" s="61"/>
      <c r="I67" s="152"/>
      <c r="J67" s="61"/>
      <c r="K67" s="61"/>
      <c r="L67" s="62"/>
    </row>
    <row r="68" spans="2:20" s="1" customFormat="1" ht="36.950000000000003" customHeight="1">
      <c r="B68" s="42"/>
      <c r="C68" s="63" t="s">
        <v>194</v>
      </c>
      <c r="D68" s="64"/>
      <c r="E68" s="64"/>
      <c r="F68" s="64"/>
      <c r="G68" s="64"/>
      <c r="H68" s="64"/>
      <c r="I68" s="173"/>
      <c r="J68" s="64"/>
      <c r="K68" s="64"/>
      <c r="L68" s="62"/>
    </row>
    <row r="69" spans="2:20" s="1" customFormat="1" ht="6.95" customHeight="1">
      <c r="B69" s="42"/>
      <c r="C69" s="64"/>
      <c r="D69" s="64"/>
      <c r="E69" s="64"/>
      <c r="F69" s="64"/>
      <c r="G69" s="64"/>
      <c r="H69" s="64"/>
      <c r="I69" s="173"/>
      <c r="J69" s="64"/>
      <c r="K69" s="64"/>
      <c r="L69" s="62"/>
    </row>
    <row r="70" spans="2:20" s="1" customFormat="1" ht="14.45" customHeight="1">
      <c r="B70" s="42"/>
      <c r="C70" s="66" t="s">
        <v>18</v>
      </c>
      <c r="D70" s="64"/>
      <c r="E70" s="64"/>
      <c r="F70" s="64"/>
      <c r="G70" s="64"/>
      <c r="H70" s="64"/>
      <c r="I70" s="173"/>
      <c r="J70" s="64"/>
      <c r="K70" s="64"/>
      <c r="L70" s="62"/>
    </row>
    <row r="71" spans="2:20" s="1" customFormat="1" ht="16.5" customHeight="1">
      <c r="B71" s="42"/>
      <c r="C71" s="64"/>
      <c r="D71" s="64"/>
      <c r="E71" s="406" t="str">
        <f>E7</f>
        <v>Rekonstrukce bytového domu (použita tatabáze URS 2017)</v>
      </c>
      <c r="F71" s="407"/>
      <c r="G71" s="407"/>
      <c r="H71" s="407"/>
      <c r="I71" s="173"/>
      <c r="J71" s="64"/>
      <c r="K71" s="64"/>
      <c r="L71" s="62"/>
    </row>
    <row r="72" spans="2:20" s="1" customFormat="1" ht="14.45" customHeight="1">
      <c r="B72" s="42"/>
      <c r="C72" s="66" t="s">
        <v>156</v>
      </c>
      <c r="D72" s="64"/>
      <c r="E72" s="64"/>
      <c r="F72" s="64"/>
      <c r="G72" s="64"/>
      <c r="H72" s="64"/>
      <c r="I72" s="173"/>
      <c r="J72" s="64"/>
      <c r="K72" s="64"/>
      <c r="L72" s="62"/>
    </row>
    <row r="73" spans="2:20" s="1" customFormat="1" ht="17.25" customHeight="1">
      <c r="B73" s="42"/>
      <c r="C73" s="64"/>
      <c r="D73" s="64"/>
      <c r="E73" s="381" t="str">
        <f>E9</f>
        <v>8 - Vedlejší rozpočtové náklady</v>
      </c>
      <c r="F73" s="408"/>
      <c r="G73" s="408"/>
      <c r="H73" s="408"/>
      <c r="I73" s="173"/>
      <c r="J73" s="64"/>
      <c r="K73" s="64"/>
      <c r="L73" s="62"/>
    </row>
    <row r="74" spans="2:20" s="1" customFormat="1" ht="6.95" customHeight="1">
      <c r="B74" s="42"/>
      <c r="C74" s="64"/>
      <c r="D74" s="64"/>
      <c r="E74" s="64"/>
      <c r="F74" s="64"/>
      <c r="G74" s="64"/>
      <c r="H74" s="64"/>
      <c r="I74" s="173"/>
      <c r="J74" s="64"/>
      <c r="K74" s="64"/>
      <c r="L74" s="62"/>
    </row>
    <row r="75" spans="2:20" s="1" customFormat="1" ht="18" customHeight="1">
      <c r="B75" s="42"/>
      <c r="C75" s="66" t="s">
        <v>25</v>
      </c>
      <c r="D75" s="64"/>
      <c r="E75" s="64"/>
      <c r="F75" s="174" t="str">
        <f>F12</f>
        <v>Na Františku 253/9,Lysá nad Labem.p.p.č.297/1</v>
      </c>
      <c r="G75" s="64"/>
      <c r="H75" s="64"/>
      <c r="I75" s="175" t="s">
        <v>27</v>
      </c>
      <c r="J75" s="74" t="str">
        <f>IF(J12="","",J12)</f>
        <v>15. 12. 2016</v>
      </c>
      <c r="K75" s="64"/>
      <c r="L75" s="62"/>
    </row>
    <row r="76" spans="2:20" s="1" customFormat="1" ht="6.95" customHeight="1">
      <c r="B76" s="42"/>
      <c r="C76" s="64"/>
      <c r="D76" s="64"/>
      <c r="E76" s="64"/>
      <c r="F76" s="64"/>
      <c r="G76" s="64"/>
      <c r="H76" s="64"/>
      <c r="I76" s="173"/>
      <c r="J76" s="64"/>
      <c r="K76" s="64"/>
      <c r="L76" s="62"/>
    </row>
    <row r="77" spans="2:20" s="1" customFormat="1" ht="15">
      <c r="B77" s="42"/>
      <c r="C77" s="66" t="s">
        <v>29</v>
      </c>
      <c r="D77" s="64"/>
      <c r="E77" s="64"/>
      <c r="F77" s="174" t="str">
        <f>E15</f>
        <v>Město Lysá n.L.,Husovo nám.23,</v>
      </c>
      <c r="G77" s="64"/>
      <c r="H77" s="64"/>
      <c r="I77" s="175" t="s">
        <v>37</v>
      </c>
      <c r="J77" s="174" t="str">
        <f>E21</f>
        <v>AGORA s,arch astaveb atelier s .r.o. Liberec</v>
      </c>
      <c r="K77" s="64"/>
      <c r="L77" s="62"/>
    </row>
    <row r="78" spans="2:20" s="1" customFormat="1" ht="14.45" customHeight="1">
      <c r="B78" s="42"/>
      <c r="C78" s="66" t="s">
        <v>35</v>
      </c>
      <c r="D78" s="64"/>
      <c r="E78" s="64"/>
      <c r="F78" s="174" t="str">
        <f>IF(E18="","",E18)</f>
        <v/>
      </c>
      <c r="G78" s="64"/>
      <c r="H78" s="64"/>
      <c r="I78" s="173"/>
      <c r="J78" s="64"/>
      <c r="K78" s="64"/>
      <c r="L78" s="62"/>
    </row>
    <row r="79" spans="2:20" s="1" customFormat="1" ht="10.35" customHeight="1">
      <c r="B79" s="42"/>
      <c r="C79" s="64"/>
      <c r="D79" s="64"/>
      <c r="E79" s="64"/>
      <c r="F79" s="64"/>
      <c r="G79" s="64"/>
      <c r="H79" s="64"/>
      <c r="I79" s="173"/>
      <c r="J79" s="64"/>
      <c r="K79" s="64"/>
      <c r="L79" s="62"/>
    </row>
    <row r="80" spans="2:20" s="10" customFormat="1" ht="29.25" customHeight="1">
      <c r="B80" s="176"/>
      <c r="C80" s="177" t="s">
        <v>195</v>
      </c>
      <c r="D80" s="178" t="s">
        <v>63</v>
      </c>
      <c r="E80" s="178" t="s">
        <v>59</v>
      </c>
      <c r="F80" s="178" t="s">
        <v>196</v>
      </c>
      <c r="G80" s="178" t="s">
        <v>197</v>
      </c>
      <c r="H80" s="178" t="s">
        <v>198</v>
      </c>
      <c r="I80" s="179" t="s">
        <v>199</v>
      </c>
      <c r="J80" s="178" t="s">
        <v>164</v>
      </c>
      <c r="K80" s="180" t="s">
        <v>200</v>
      </c>
      <c r="L80" s="181"/>
      <c r="M80" s="82" t="s">
        <v>201</v>
      </c>
      <c r="N80" s="83" t="s">
        <v>48</v>
      </c>
      <c r="O80" s="83" t="s">
        <v>202</v>
      </c>
      <c r="P80" s="83" t="s">
        <v>203</v>
      </c>
      <c r="Q80" s="83" t="s">
        <v>204</v>
      </c>
      <c r="R80" s="83" t="s">
        <v>205</v>
      </c>
      <c r="S80" s="83" t="s">
        <v>206</v>
      </c>
      <c r="T80" s="84" t="s">
        <v>207</v>
      </c>
    </row>
    <row r="81" spans="2:65" s="1" customFormat="1" ht="29.25" customHeight="1">
      <c r="B81" s="42"/>
      <c r="C81" s="88" t="s">
        <v>165</v>
      </c>
      <c r="D81" s="64"/>
      <c r="E81" s="64"/>
      <c r="F81" s="64"/>
      <c r="G81" s="64"/>
      <c r="H81" s="64"/>
      <c r="I81" s="173"/>
      <c r="J81" s="182">
        <f>BK81</f>
        <v>200000</v>
      </c>
      <c r="K81" s="64"/>
      <c r="L81" s="62"/>
      <c r="M81" s="85"/>
      <c r="N81" s="86"/>
      <c r="O81" s="86"/>
      <c r="P81" s="183">
        <f>P82</f>
        <v>0</v>
      </c>
      <c r="Q81" s="86"/>
      <c r="R81" s="183">
        <f>R82</f>
        <v>0</v>
      </c>
      <c r="S81" s="86"/>
      <c r="T81" s="184">
        <f>T82</f>
        <v>0</v>
      </c>
      <c r="AT81" s="25" t="s">
        <v>77</v>
      </c>
      <c r="AU81" s="25" t="s">
        <v>166</v>
      </c>
      <c r="BK81" s="185">
        <f>BK82</f>
        <v>200000</v>
      </c>
    </row>
    <row r="82" spans="2:65" s="11" customFormat="1" ht="37.35" customHeight="1">
      <c r="B82" s="186"/>
      <c r="C82" s="187"/>
      <c r="D82" s="188" t="s">
        <v>77</v>
      </c>
      <c r="E82" s="189" t="s">
        <v>4629</v>
      </c>
      <c r="F82" s="189" t="s">
        <v>148</v>
      </c>
      <c r="G82" s="187"/>
      <c r="H82" s="187"/>
      <c r="I82" s="190"/>
      <c r="J82" s="191">
        <f>BK82</f>
        <v>200000</v>
      </c>
      <c r="K82" s="187"/>
      <c r="L82" s="192"/>
      <c r="M82" s="193"/>
      <c r="N82" s="194"/>
      <c r="O82" s="194"/>
      <c r="P82" s="195">
        <f>P83+P86+P88+P90</f>
        <v>0</v>
      </c>
      <c r="Q82" s="194"/>
      <c r="R82" s="195">
        <f>R83+R86+R88+R90</f>
        <v>0</v>
      </c>
      <c r="S82" s="194"/>
      <c r="T82" s="196">
        <f>T83+T86+T88+T90</f>
        <v>0</v>
      </c>
      <c r="AR82" s="197" t="s">
        <v>96</v>
      </c>
      <c r="AT82" s="198" t="s">
        <v>77</v>
      </c>
      <c r="AU82" s="198" t="s">
        <v>78</v>
      </c>
      <c r="AY82" s="197" t="s">
        <v>210</v>
      </c>
      <c r="BK82" s="199">
        <f>BK83+BK86+BK88+BK90</f>
        <v>200000</v>
      </c>
    </row>
    <row r="83" spans="2:65" s="11" customFormat="1" ht="19.899999999999999" customHeight="1">
      <c r="B83" s="186"/>
      <c r="C83" s="187"/>
      <c r="D83" s="188" t="s">
        <v>77</v>
      </c>
      <c r="E83" s="200" t="s">
        <v>4630</v>
      </c>
      <c r="F83" s="200" t="s">
        <v>4631</v>
      </c>
      <c r="G83" s="187"/>
      <c r="H83" s="187"/>
      <c r="I83" s="190"/>
      <c r="J83" s="201">
        <f>BK83</f>
        <v>85000</v>
      </c>
      <c r="K83" s="187"/>
      <c r="L83" s="192"/>
      <c r="M83" s="193"/>
      <c r="N83" s="194"/>
      <c r="O83" s="194"/>
      <c r="P83" s="195">
        <f>SUM(P84:P85)</f>
        <v>0</v>
      </c>
      <c r="Q83" s="194"/>
      <c r="R83" s="195">
        <f>SUM(R84:R85)</f>
        <v>0</v>
      </c>
      <c r="S83" s="194"/>
      <c r="T83" s="196">
        <f>SUM(T84:T85)</f>
        <v>0</v>
      </c>
      <c r="AR83" s="197" t="s">
        <v>96</v>
      </c>
      <c r="AT83" s="198" t="s">
        <v>77</v>
      </c>
      <c r="AU83" s="198" t="s">
        <v>83</v>
      </c>
      <c r="AY83" s="197" t="s">
        <v>210</v>
      </c>
      <c r="BK83" s="199">
        <f>SUM(BK84:BK85)</f>
        <v>85000</v>
      </c>
    </row>
    <row r="84" spans="2:65" s="1" customFormat="1" ht="25.5" customHeight="1">
      <c r="B84" s="42"/>
      <c r="C84" s="202" t="s">
        <v>83</v>
      </c>
      <c r="D84" s="202" t="s">
        <v>212</v>
      </c>
      <c r="E84" s="203" t="s">
        <v>4838</v>
      </c>
      <c r="F84" s="204" t="s">
        <v>4839</v>
      </c>
      <c r="G84" s="205" t="s">
        <v>1094</v>
      </c>
      <c r="H84" s="206">
        <v>1</v>
      </c>
      <c r="I84" s="207">
        <v>35000</v>
      </c>
      <c r="J84" s="208">
        <f>ROUND(I84*H84,2)</f>
        <v>35000</v>
      </c>
      <c r="K84" s="204" t="s">
        <v>216</v>
      </c>
      <c r="L84" s="62"/>
      <c r="M84" s="209" t="s">
        <v>24</v>
      </c>
      <c r="N84" s="210" t="s">
        <v>49</v>
      </c>
      <c r="O84" s="43"/>
      <c r="P84" s="211">
        <f>O84*H84</f>
        <v>0</v>
      </c>
      <c r="Q84" s="211">
        <v>0</v>
      </c>
      <c r="R84" s="211">
        <f>Q84*H84</f>
        <v>0</v>
      </c>
      <c r="S84" s="211">
        <v>0</v>
      </c>
      <c r="T84" s="212">
        <f>S84*H84</f>
        <v>0</v>
      </c>
      <c r="AR84" s="25" t="s">
        <v>4840</v>
      </c>
      <c r="AT84" s="25" t="s">
        <v>212</v>
      </c>
      <c r="AU84" s="25" t="s">
        <v>87</v>
      </c>
      <c r="AY84" s="25" t="s">
        <v>210</v>
      </c>
      <c r="BE84" s="213">
        <f>IF(N84="základní",J84,0)</f>
        <v>35000</v>
      </c>
      <c r="BF84" s="213">
        <f>IF(N84="snížená",J84,0)</f>
        <v>0</v>
      </c>
      <c r="BG84" s="213">
        <f>IF(N84="zákl. přenesená",J84,0)</f>
        <v>0</v>
      </c>
      <c r="BH84" s="213">
        <f>IF(N84="sníž. přenesená",J84,0)</f>
        <v>0</v>
      </c>
      <c r="BI84" s="213">
        <f>IF(N84="nulová",J84,0)</f>
        <v>0</v>
      </c>
      <c r="BJ84" s="25" t="s">
        <v>83</v>
      </c>
      <c r="BK84" s="213">
        <f>ROUND(I84*H84,2)</f>
        <v>35000</v>
      </c>
      <c r="BL84" s="25" t="s">
        <v>4840</v>
      </c>
      <c r="BM84" s="25" t="s">
        <v>4841</v>
      </c>
    </row>
    <row r="85" spans="2:65" s="1" customFormat="1" ht="25.5" customHeight="1">
      <c r="B85" s="42"/>
      <c r="C85" s="202" t="s">
        <v>87</v>
      </c>
      <c r="D85" s="202" t="s">
        <v>212</v>
      </c>
      <c r="E85" s="203" t="s">
        <v>4632</v>
      </c>
      <c r="F85" s="204" t="s">
        <v>4842</v>
      </c>
      <c r="G85" s="205" t="s">
        <v>1094</v>
      </c>
      <c r="H85" s="206">
        <v>1</v>
      </c>
      <c r="I85" s="207">
        <v>50000</v>
      </c>
      <c r="J85" s="208">
        <f>ROUND(I85*H85,2)</f>
        <v>50000</v>
      </c>
      <c r="K85" s="204" t="s">
        <v>216</v>
      </c>
      <c r="L85" s="62"/>
      <c r="M85" s="209" t="s">
        <v>24</v>
      </c>
      <c r="N85" s="210" t="s">
        <v>49</v>
      </c>
      <c r="O85" s="43"/>
      <c r="P85" s="211">
        <f>O85*H85</f>
        <v>0</v>
      </c>
      <c r="Q85" s="211">
        <v>0</v>
      </c>
      <c r="R85" s="211">
        <f>Q85*H85</f>
        <v>0</v>
      </c>
      <c r="S85" s="211">
        <v>0</v>
      </c>
      <c r="T85" s="212">
        <f>S85*H85</f>
        <v>0</v>
      </c>
      <c r="AR85" s="25" t="s">
        <v>4840</v>
      </c>
      <c r="AT85" s="25" t="s">
        <v>212</v>
      </c>
      <c r="AU85" s="25" t="s">
        <v>87</v>
      </c>
      <c r="AY85" s="25" t="s">
        <v>210</v>
      </c>
      <c r="BE85" s="213">
        <f>IF(N85="základní",J85,0)</f>
        <v>50000</v>
      </c>
      <c r="BF85" s="213">
        <f>IF(N85="snížená",J85,0)</f>
        <v>0</v>
      </c>
      <c r="BG85" s="213">
        <f>IF(N85="zákl. přenesená",J85,0)</f>
        <v>0</v>
      </c>
      <c r="BH85" s="213">
        <f>IF(N85="sníž. přenesená",J85,0)</f>
        <v>0</v>
      </c>
      <c r="BI85" s="213">
        <f>IF(N85="nulová",J85,0)</f>
        <v>0</v>
      </c>
      <c r="BJ85" s="25" t="s">
        <v>83</v>
      </c>
      <c r="BK85" s="213">
        <f>ROUND(I85*H85,2)</f>
        <v>50000</v>
      </c>
      <c r="BL85" s="25" t="s">
        <v>4840</v>
      </c>
      <c r="BM85" s="25" t="s">
        <v>4843</v>
      </c>
    </row>
    <row r="86" spans="2:65" s="11" customFormat="1" ht="29.85" customHeight="1">
      <c r="B86" s="186"/>
      <c r="C86" s="187"/>
      <c r="D86" s="188" t="s">
        <v>77</v>
      </c>
      <c r="E86" s="200" t="s">
        <v>4844</v>
      </c>
      <c r="F86" s="200" t="s">
        <v>4845</v>
      </c>
      <c r="G86" s="187"/>
      <c r="H86" s="187"/>
      <c r="I86" s="190"/>
      <c r="J86" s="201">
        <f>BK86</f>
        <v>85000</v>
      </c>
      <c r="K86" s="187"/>
      <c r="L86" s="192"/>
      <c r="M86" s="193"/>
      <c r="N86" s="194"/>
      <c r="O86" s="194"/>
      <c r="P86" s="195">
        <f>P87</f>
        <v>0</v>
      </c>
      <c r="Q86" s="194"/>
      <c r="R86" s="195">
        <f>R87</f>
        <v>0</v>
      </c>
      <c r="S86" s="194"/>
      <c r="T86" s="196">
        <f>T87</f>
        <v>0</v>
      </c>
      <c r="AR86" s="197" t="s">
        <v>96</v>
      </c>
      <c r="AT86" s="198" t="s">
        <v>77</v>
      </c>
      <c r="AU86" s="198" t="s">
        <v>83</v>
      </c>
      <c r="AY86" s="197" t="s">
        <v>210</v>
      </c>
      <c r="BK86" s="199">
        <f>BK87</f>
        <v>85000</v>
      </c>
    </row>
    <row r="87" spans="2:65" s="1" customFormat="1" ht="16.5" customHeight="1">
      <c r="B87" s="42"/>
      <c r="C87" s="202" t="s">
        <v>90</v>
      </c>
      <c r="D87" s="202" t="s">
        <v>212</v>
      </c>
      <c r="E87" s="203" t="s">
        <v>4846</v>
      </c>
      <c r="F87" s="204" t="s">
        <v>4847</v>
      </c>
      <c r="G87" s="205" t="s">
        <v>1094</v>
      </c>
      <c r="H87" s="206">
        <v>1</v>
      </c>
      <c r="I87" s="207">
        <v>85000</v>
      </c>
      <c r="J87" s="208">
        <f>ROUND(I87*H87,2)</f>
        <v>85000</v>
      </c>
      <c r="K87" s="204" t="s">
        <v>216</v>
      </c>
      <c r="L87" s="62"/>
      <c r="M87" s="209" t="s">
        <v>24</v>
      </c>
      <c r="N87" s="210" t="s">
        <v>49</v>
      </c>
      <c r="O87" s="43"/>
      <c r="P87" s="211">
        <f>O87*H87</f>
        <v>0</v>
      </c>
      <c r="Q87" s="211">
        <v>0</v>
      </c>
      <c r="R87" s="211">
        <f>Q87*H87</f>
        <v>0</v>
      </c>
      <c r="S87" s="211">
        <v>0</v>
      </c>
      <c r="T87" s="212">
        <f>S87*H87</f>
        <v>0</v>
      </c>
      <c r="AR87" s="25" t="s">
        <v>4840</v>
      </c>
      <c r="AT87" s="25" t="s">
        <v>212</v>
      </c>
      <c r="AU87" s="25" t="s">
        <v>87</v>
      </c>
      <c r="AY87" s="25" t="s">
        <v>210</v>
      </c>
      <c r="BE87" s="213">
        <f>IF(N87="základní",J87,0)</f>
        <v>85000</v>
      </c>
      <c r="BF87" s="213">
        <f>IF(N87="snížená",J87,0)</f>
        <v>0</v>
      </c>
      <c r="BG87" s="213">
        <f>IF(N87="zákl. přenesená",J87,0)</f>
        <v>0</v>
      </c>
      <c r="BH87" s="213">
        <f>IF(N87="sníž. přenesená",J87,0)</f>
        <v>0</v>
      </c>
      <c r="BI87" s="213">
        <f>IF(N87="nulová",J87,0)</f>
        <v>0</v>
      </c>
      <c r="BJ87" s="25" t="s">
        <v>83</v>
      </c>
      <c r="BK87" s="213">
        <f>ROUND(I87*H87,2)</f>
        <v>85000</v>
      </c>
      <c r="BL87" s="25" t="s">
        <v>4840</v>
      </c>
      <c r="BM87" s="25" t="s">
        <v>4848</v>
      </c>
    </row>
    <row r="88" spans="2:65" s="11" customFormat="1" ht="29.85" customHeight="1">
      <c r="B88" s="186"/>
      <c r="C88" s="187"/>
      <c r="D88" s="188" t="s">
        <v>77</v>
      </c>
      <c r="E88" s="200" t="s">
        <v>4849</v>
      </c>
      <c r="F88" s="200" t="s">
        <v>4850</v>
      </c>
      <c r="G88" s="187"/>
      <c r="H88" s="187"/>
      <c r="I88" s="190"/>
      <c r="J88" s="201">
        <f>BK88</f>
        <v>15000</v>
      </c>
      <c r="K88" s="187"/>
      <c r="L88" s="192"/>
      <c r="M88" s="193"/>
      <c r="N88" s="194"/>
      <c r="O88" s="194"/>
      <c r="P88" s="195">
        <f>P89</f>
        <v>0</v>
      </c>
      <c r="Q88" s="194"/>
      <c r="R88" s="195">
        <f>R89</f>
        <v>0</v>
      </c>
      <c r="S88" s="194"/>
      <c r="T88" s="196">
        <f>T89</f>
        <v>0</v>
      </c>
      <c r="AR88" s="197" t="s">
        <v>96</v>
      </c>
      <c r="AT88" s="198" t="s">
        <v>77</v>
      </c>
      <c r="AU88" s="198" t="s">
        <v>83</v>
      </c>
      <c r="AY88" s="197" t="s">
        <v>210</v>
      </c>
      <c r="BK88" s="199">
        <f>BK89</f>
        <v>15000</v>
      </c>
    </row>
    <row r="89" spans="2:65" s="1" customFormat="1" ht="16.5" customHeight="1">
      <c r="B89" s="42"/>
      <c r="C89" s="202" t="s">
        <v>93</v>
      </c>
      <c r="D89" s="202" t="s">
        <v>212</v>
      </c>
      <c r="E89" s="203" t="s">
        <v>4851</v>
      </c>
      <c r="F89" s="204" t="s">
        <v>4852</v>
      </c>
      <c r="G89" s="205" t="s">
        <v>1094</v>
      </c>
      <c r="H89" s="206">
        <v>1</v>
      </c>
      <c r="I89" s="207">
        <v>15000</v>
      </c>
      <c r="J89" s="208">
        <f>ROUND(I89*H89,2)</f>
        <v>15000</v>
      </c>
      <c r="K89" s="204" t="s">
        <v>216</v>
      </c>
      <c r="L89" s="62"/>
      <c r="M89" s="209" t="s">
        <v>24</v>
      </c>
      <c r="N89" s="210" t="s">
        <v>49</v>
      </c>
      <c r="O89" s="43"/>
      <c r="P89" s="211">
        <f>O89*H89</f>
        <v>0</v>
      </c>
      <c r="Q89" s="211">
        <v>0</v>
      </c>
      <c r="R89" s="211">
        <f>Q89*H89</f>
        <v>0</v>
      </c>
      <c r="S89" s="211">
        <v>0</v>
      </c>
      <c r="T89" s="212">
        <f>S89*H89</f>
        <v>0</v>
      </c>
      <c r="AR89" s="25" t="s">
        <v>4840</v>
      </c>
      <c r="AT89" s="25" t="s">
        <v>212</v>
      </c>
      <c r="AU89" s="25" t="s">
        <v>87</v>
      </c>
      <c r="AY89" s="25" t="s">
        <v>210</v>
      </c>
      <c r="BE89" s="213">
        <f>IF(N89="základní",J89,0)</f>
        <v>15000</v>
      </c>
      <c r="BF89" s="213">
        <f>IF(N89="snížená",J89,0)</f>
        <v>0</v>
      </c>
      <c r="BG89" s="213">
        <f>IF(N89="zákl. přenesená",J89,0)</f>
        <v>0</v>
      </c>
      <c r="BH89" s="213">
        <f>IF(N89="sníž. přenesená",J89,0)</f>
        <v>0</v>
      </c>
      <c r="BI89" s="213">
        <f>IF(N89="nulová",J89,0)</f>
        <v>0</v>
      </c>
      <c r="BJ89" s="25" t="s">
        <v>83</v>
      </c>
      <c r="BK89" s="213">
        <f>ROUND(I89*H89,2)</f>
        <v>15000</v>
      </c>
      <c r="BL89" s="25" t="s">
        <v>4840</v>
      </c>
      <c r="BM89" s="25" t="s">
        <v>4853</v>
      </c>
    </row>
    <row r="90" spans="2:65" s="11" customFormat="1" ht="29.85" customHeight="1">
      <c r="B90" s="186"/>
      <c r="C90" s="187"/>
      <c r="D90" s="188" t="s">
        <v>77</v>
      </c>
      <c r="E90" s="200" t="s">
        <v>4854</v>
      </c>
      <c r="F90" s="200" t="s">
        <v>4855</v>
      </c>
      <c r="G90" s="187"/>
      <c r="H90" s="187"/>
      <c r="I90" s="190"/>
      <c r="J90" s="201">
        <f>BK90</f>
        <v>15000</v>
      </c>
      <c r="K90" s="187"/>
      <c r="L90" s="192"/>
      <c r="M90" s="193"/>
      <c r="N90" s="194"/>
      <c r="O90" s="194"/>
      <c r="P90" s="195">
        <f>P91</f>
        <v>0</v>
      </c>
      <c r="Q90" s="194"/>
      <c r="R90" s="195">
        <f>R91</f>
        <v>0</v>
      </c>
      <c r="S90" s="194"/>
      <c r="T90" s="196">
        <f>T91</f>
        <v>0</v>
      </c>
      <c r="AR90" s="197" t="s">
        <v>96</v>
      </c>
      <c r="AT90" s="198" t="s">
        <v>77</v>
      </c>
      <c r="AU90" s="198" t="s">
        <v>83</v>
      </c>
      <c r="AY90" s="197" t="s">
        <v>210</v>
      </c>
      <c r="BK90" s="199">
        <f>BK91</f>
        <v>15000</v>
      </c>
    </row>
    <row r="91" spans="2:65" s="1" customFormat="1" ht="16.5" customHeight="1">
      <c r="B91" s="42"/>
      <c r="C91" s="202" t="s">
        <v>96</v>
      </c>
      <c r="D91" s="202" t="s">
        <v>212</v>
      </c>
      <c r="E91" s="203" t="s">
        <v>4856</v>
      </c>
      <c r="F91" s="204" t="s">
        <v>4857</v>
      </c>
      <c r="G91" s="205" t="s">
        <v>1094</v>
      </c>
      <c r="H91" s="206">
        <v>1</v>
      </c>
      <c r="I91" s="207">
        <v>15000</v>
      </c>
      <c r="J91" s="208">
        <f>ROUND(I91*H91,2)</f>
        <v>15000</v>
      </c>
      <c r="K91" s="204" t="s">
        <v>216</v>
      </c>
      <c r="L91" s="62"/>
      <c r="M91" s="209" t="s">
        <v>24</v>
      </c>
      <c r="N91" s="277" t="s">
        <v>49</v>
      </c>
      <c r="O91" s="278"/>
      <c r="P91" s="279">
        <f>O91*H91</f>
        <v>0</v>
      </c>
      <c r="Q91" s="279">
        <v>0</v>
      </c>
      <c r="R91" s="279">
        <f>Q91*H91</f>
        <v>0</v>
      </c>
      <c r="S91" s="279">
        <v>0</v>
      </c>
      <c r="T91" s="280">
        <f>S91*H91</f>
        <v>0</v>
      </c>
      <c r="AR91" s="25" t="s">
        <v>4840</v>
      </c>
      <c r="AT91" s="25" t="s">
        <v>212</v>
      </c>
      <c r="AU91" s="25" t="s">
        <v>87</v>
      </c>
      <c r="AY91" s="25" t="s">
        <v>210</v>
      </c>
      <c r="BE91" s="213">
        <f>IF(N91="základní",J91,0)</f>
        <v>15000</v>
      </c>
      <c r="BF91" s="213">
        <f>IF(N91="snížená",J91,0)</f>
        <v>0</v>
      </c>
      <c r="BG91" s="213">
        <f>IF(N91="zákl. přenesená",J91,0)</f>
        <v>0</v>
      </c>
      <c r="BH91" s="213">
        <f>IF(N91="sníž. přenesená",J91,0)</f>
        <v>0</v>
      </c>
      <c r="BI91" s="213">
        <f>IF(N91="nulová",J91,0)</f>
        <v>0</v>
      </c>
      <c r="BJ91" s="25" t="s">
        <v>83</v>
      </c>
      <c r="BK91" s="213">
        <f>ROUND(I91*H91,2)</f>
        <v>15000</v>
      </c>
      <c r="BL91" s="25" t="s">
        <v>4840</v>
      </c>
      <c r="BM91" s="25" t="s">
        <v>4858</v>
      </c>
    </row>
    <row r="92" spans="2:65" s="1" customFormat="1" ht="6.95" customHeight="1">
      <c r="B92" s="57"/>
      <c r="C92" s="58"/>
      <c r="D92" s="58"/>
      <c r="E92" s="58"/>
      <c r="F92" s="58"/>
      <c r="G92" s="58"/>
      <c r="H92" s="58"/>
      <c r="I92" s="149"/>
      <c r="J92" s="58"/>
      <c r="K92" s="58"/>
      <c r="L92" s="62"/>
    </row>
  </sheetData>
  <sheetProtection algorithmName="SHA-512" hashValue="bTvClAbvvYMwDxwpyP/biowHWShPt3582TchSHwM0WdW7HzgNNpWh1sLUhk6X4tkH3J9d+EV6JUs8V66fw7MDg==" saltValue="LydR7vB/18WNUSn2cmDYCq/gXcrZCUFPfqDnVzsSFm7AgVVLMGDY0JxoaCM23/BejEujKGnjAQ3Iot5o+MPeOQ==" spinCount="100000" sheet="1" objects="1" scenarios="1" formatColumns="0" formatRows="0" autoFilter="0"/>
  <autoFilter ref="C80:K91" xr:uid="{00000000-0009-0000-0000-000018000000}"/>
  <mergeCells count="10">
    <mergeCell ref="J51:J52"/>
    <mergeCell ref="E71:H71"/>
    <mergeCell ref="E73:H73"/>
    <mergeCell ref="G1:H1"/>
    <mergeCell ref="L2:V2"/>
    <mergeCell ref="E7:H7"/>
    <mergeCell ref="E9:H9"/>
    <mergeCell ref="E24:H24"/>
    <mergeCell ref="E45:H45"/>
    <mergeCell ref="E47:H47"/>
  </mergeCells>
  <hyperlinks>
    <hyperlink ref="F1:G1" location="C2" display="1) Krycí list soupisu" xr:uid="{00000000-0004-0000-1800-000000000000}"/>
    <hyperlink ref="G1:H1" location="C54" display="2) Rekapitulace" xr:uid="{00000000-0004-0000-1800-000001000000}"/>
    <hyperlink ref="J1" location="C80" display="3) Soupis prací" xr:uid="{00000000-0004-0000-1800-000002000000}"/>
    <hyperlink ref="L1:V1" location="'Rekapitulace stavby'!C2" display="Rekapitulace stavby" xr:uid="{00000000-0004-0000-18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K216"/>
  <sheetViews>
    <sheetView showGridLines="0" topLeftCell="A187" zoomScaleNormal="100" workbookViewId="0">
      <selection activeCell="F16" sqref="F16:J16"/>
    </sheetView>
  </sheetViews>
  <sheetFormatPr defaultRowHeight="13.5"/>
  <cols>
    <col min="1" max="1" width="8.33203125" style="285" customWidth="1"/>
    <col min="2" max="2" width="1.6640625" style="285" customWidth="1"/>
    <col min="3" max="4" width="5" style="285" customWidth="1"/>
    <col min="5" max="5" width="11.6640625" style="285" customWidth="1"/>
    <col min="6" max="6" width="9.1640625" style="285" customWidth="1"/>
    <col min="7" max="7" width="5" style="285" customWidth="1"/>
    <col min="8" max="8" width="77.83203125" style="285" customWidth="1"/>
    <col min="9" max="10" width="20" style="285" customWidth="1"/>
    <col min="11" max="11" width="1.6640625" style="285" customWidth="1"/>
  </cols>
  <sheetData>
    <row r="1" spans="2:11" ht="37.5" customHeight="1"/>
    <row r="2" spans="2:11" ht="7.5" customHeight="1">
      <c r="B2" s="286"/>
      <c r="C2" s="287"/>
      <c r="D2" s="287"/>
      <c r="E2" s="287"/>
      <c r="F2" s="287"/>
      <c r="G2" s="287"/>
      <c r="H2" s="287"/>
      <c r="I2" s="287"/>
      <c r="J2" s="287"/>
      <c r="K2" s="288"/>
    </row>
    <row r="3" spans="2:11" s="16" customFormat="1" ht="45" customHeight="1">
      <c r="B3" s="289"/>
      <c r="C3" s="414" t="s">
        <v>4859</v>
      </c>
      <c r="D3" s="414"/>
      <c r="E3" s="414"/>
      <c r="F3" s="414"/>
      <c r="G3" s="414"/>
      <c r="H3" s="414"/>
      <c r="I3" s="414"/>
      <c r="J3" s="414"/>
      <c r="K3" s="290"/>
    </row>
    <row r="4" spans="2:11" ht="25.5" customHeight="1">
      <c r="B4" s="291"/>
      <c r="C4" s="421" t="s">
        <v>4860</v>
      </c>
      <c r="D4" s="421"/>
      <c r="E4" s="421"/>
      <c r="F4" s="421"/>
      <c r="G4" s="421"/>
      <c r="H4" s="421"/>
      <c r="I4" s="421"/>
      <c r="J4" s="421"/>
      <c r="K4" s="292"/>
    </row>
    <row r="5" spans="2:11" ht="5.25" customHeight="1">
      <c r="B5" s="291"/>
      <c r="C5" s="293"/>
      <c r="D5" s="293"/>
      <c r="E5" s="293"/>
      <c r="F5" s="293"/>
      <c r="G5" s="293"/>
      <c r="H5" s="293"/>
      <c r="I5" s="293"/>
      <c r="J5" s="293"/>
      <c r="K5" s="292"/>
    </row>
    <row r="6" spans="2:11" ht="15" customHeight="1">
      <c r="B6" s="291"/>
      <c r="C6" s="417" t="s">
        <v>4861</v>
      </c>
      <c r="D6" s="417"/>
      <c r="E6" s="417"/>
      <c r="F6" s="417"/>
      <c r="G6" s="417"/>
      <c r="H6" s="417"/>
      <c r="I6" s="417"/>
      <c r="J6" s="417"/>
      <c r="K6" s="292"/>
    </row>
    <row r="7" spans="2:11" ht="15" customHeight="1">
      <c r="B7" s="295"/>
      <c r="C7" s="417" t="s">
        <v>4862</v>
      </c>
      <c r="D7" s="417"/>
      <c r="E7" s="417"/>
      <c r="F7" s="417"/>
      <c r="G7" s="417"/>
      <c r="H7" s="417"/>
      <c r="I7" s="417"/>
      <c r="J7" s="417"/>
      <c r="K7" s="292"/>
    </row>
    <row r="8" spans="2:11" ht="12.75" customHeight="1">
      <c r="B8" s="295"/>
      <c r="C8" s="294"/>
      <c r="D8" s="294"/>
      <c r="E8" s="294"/>
      <c r="F8" s="294"/>
      <c r="G8" s="294"/>
      <c r="H8" s="294"/>
      <c r="I8" s="294"/>
      <c r="J8" s="294"/>
      <c r="K8" s="292"/>
    </row>
    <row r="9" spans="2:11" ht="15" customHeight="1">
      <c r="B9" s="295"/>
      <c r="C9" s="417" t="s">
        <v>4863</v>
      </c>
      <c r="D9" s="417"/>
      <c r="E9" s="417"/>
      <c r="F9" s="417"/>
      <c r="G9" s="417"/>
      <c r="H9" s="417"/>
      <c r="I9" s="417"/>
      <c r="J9" s="417"/>
      <c r="K9" s="292"/>
    </row>
    <row r="10" spans="2:11" ht="15" customHeight="1">
      <c r="B10" s="295"/>
      <c r="C10" s="294"/>
      <c r="D10" s="417" t="s">
        <v>4864</v>
      </c>
      <c r="E10" s="417"/>
      <c r="F10" s="417"/>
      <c r="G10" s="417"/>
      <c r="H10" s="417"/>
      <c r="I10" s="417"/>
      <c r="J10" s="417"/>
      <c r="K10" s="292"/>
    </row>
    <row r="11" spans="2:11" ht="15" customHeight="1">
      <c r="B11" s="295"/>
      <c r="C11" s="296"/>
      <c r="D11" s="417" t="s">
        <v>4865</v>
      </c>
      <c r="E11" s="417"/>
      <c r="F11" s="417"/>
      <c r="G11" s="417"/>
      <c r="H11" s="417"/>
      <c r="I11" s="417"/>
      <c r="J11" s="417"/>
      <c r="K11" s="292"/>
    </row>
    <row r="12" spans="2:11" ht="12.75" customHeight="1">
      <c r="B12" s="295"/>
      <c r="C12" s="296"/>
      <c r="D12" s="296"/>
      <c r="E12" s="296"/>
      <c r="F12" s="296"/>
      <c r="G12" s="296"/>
      <c r="H12" s="296"/>
      <c r="I12" s="296"/>
      <c r="J12" s="296"/>
      <c r="K12" s="292"/>
    </row>
    <row r="13" spans="2:11" ht="15" customHeight="1">
      <c r="B13" s="295"/>
      <c r="C13" s="296"/>
      <c r="D13" s="417" t="s">
        <v>4866</v>
      </c>
      <c r="E13" s="417"/>
      <c r="F13" s="417"/>
      <c r="G13" s="417"/>
      <c r="H13" s="417"/>
      <c r="I13" s="417"/>
      <c r="J13" s="417"/>
      <c r="K13" s="292"/>
    </row>
    <row r="14" spans="2:11" ht="15" customHeight="1">
      <c r="B14" s="295"/>
      <c r="C14" s="296"/>
      <c r="D14" s="417" t="s">
        <v>4867</v>
      </c>
      <c r="E14" s="417"/>
      <c r="F14" s="417"/>
      <c r="G14" s="417"/>
      <c r="H14" s="417"/>
      <c r="I14" s="417"/>
      <c r="J14" s="417"/>
      <c r="K14" s="292"/>
    </row>
    <row r="15" spans="2:11" ht="15" customHeight="1">
      <c r="B15" s="295"/>
      <c r="C15" s="296"/>
      <c r="D15" s="417" t="s">
        <v>4868</v>
      </c>
      <c r="E15" s="417"/>
      <c r="F15" s="417"/>
      <c r="G15" s="417"/>
      <c r="H15" s="417"/>
      <c r="I15" s="417"/>
      <c r="J15" s="417"/>
      <c r="K15" s="292"/>
    </row>
    <row r="16" spans="2:11" ht="15" customHeight="1">
      <c r="B16" s="295"/>
      <c r="C16" s="296"/>
      <c r="D16" s="296"/>
      <c r="E16" s="297" t="s">
        <v>85</v>
      </c>
      <c r="F16" s="417" t="s">
        <v>4869</v>
      </c>
      <c r="G16" s="417"/>
      <c r="H16" s="417"/>
      <c r="I16" s="417"/>
      <c r="J16" s="417"/>
      <c r="K16" s="292"/>
    </row>
    <row r="17" spans="2:11" ht="15" customHeight="1">
      <c r="B17" s="295"/>
      <c r="C17" s="296"/>
      <c r="D17" s="296"/>
      <c r="E17" s="297" t="s">
        <v>4870</v>
      </c>
      <c r="F17" s="417" t="s">
        <v>4871</v>
      </c>
      <c r="G17" s="417"/>
      <c r="H17" s="417"/>
      <c r="I17" s="417"/>
      <c r="J17" s="417"/>
      <c r="K17" s="292"/>
    </row>
    <row r="18" spans="2:11" ht="15" customHeight="1">
      <c r="B18" s="295"/>
      <c r="C18" s="296"/>
      <c r="D18" s="296"/>
      <c r="E18" s="297" t="s">
        <v>4872</v>
      </c>
      <c r="F18" s="417" t="s">
        <v>4873</v>
      </c>
      <c r="G18" s="417"/>
      <c r="H18" s="417"/>
      <c r="I18" s="417"/>
      <c r="J18" s="417"/>
      <c r="K18" s="292"/>
    </row>
    <row r="19" spans="2:11" ht="15" customHeight="1">
      <c r="B19" s="295"/>
      <c r="C19" s="296"/>
      <c r="D19" s="296"/>
      <c r="E19" s="297" t="s">
        <v>4874</v>
      </c>
      <c r="F19" s="417" t="s">
        <v>4875</v>
      </c>
      <c r="G19" s="417"/>
      <c r="H19" s="417"/>
      <c r="I19" s="417"/>
      <c r="J19" s="417"/>
      <c r="K19" s="292"/>
    </row>
    <row r="20" spans="2:11" ht="15" customHeight="1">
      <c r="B20" s="295"/>
      <c r="C20" s="296"/>
      <c r="D20" s="296"/>
      <c r="E20" s="297" t="s">
        <v>4876</v>
      </c>
      <c r="F20" s="417" t="s">
        <v>3664</v>
      </c>
      <c r="G20" s="417"/>
      <c r="H20" s="417"/>
      <c r="I20" s="417"/>
      <c r="J20" s="417"/>
      <c r="K20" s="292"/>
    </row>
    <row r="21" spans="2:11" ht="15" customHeight="1">
      <c r="B21" s="295"/>
      <c r="C21" s="296"/>
      <c r="D21" s="296"/>
      <c r="E21" s="297" t="s">
        <v>106</v>
      </c>
      <c r="F21" s="417" t="s">
        <v>4877</v>
      </c>
      <c r="G21" s="417"/>
      <c r="H21" s="417"/>
      <c r="I21" s="417"/>
      <c r="J21" s="417"/>
      <c r="K21" s="292"/>
    </row>
    <row r="22" spans="2:11" ht="12.75" customHeight="1">
      <c r="B22" s="295"/>
      <c r="C22" s="296"/>
      <c r="D22" s="296"/>
      <c r="E22" s="296"/>
      <c r="F22" s="296"/>
      <c r="G22" s="296"/>
      <c r="H22" s="296"/>
      <c r="I22" s="296"/>
      <c r="J22" s="296"/>
      <c r="K22" s="292"/>
    </row>
    <row r="23" spans="2:11" ht="15" customHeight="1">
      <c r="B23" s="295"/>
      <c r="C23" s="417" t="s">
        <v>4878</v>
      </c>
      <c r="D23" s="417"/>
      <c r="E23" s="417"/>
      <c r="F23" s="417"/>
      <c r="G23" s="417"/>
      <c r="H23" s="417"/>
      <c r="I23" s="417"/>
      <c r="J23" s="417"/>
      <c r="K23" s="292"/>
    </row>
    <row r="24" spans="2:11" ht="15" customHeight="1">
      <c r="B24" s="295"/>
      <c r="C24" s="417" t="s">
        <v>4879</v>
      </c>
      <c r="D24" s="417"/>
      <c r="E24" s="417"/>
      <c r="F24" s="417"/>
      <c r="G24" s="417"/>
      <c r="H24" s="417"/>
      <c r="I24" s="417"/>
      <c r="J24" s="417"/>
      <c r="K24" s="292"/>
    </row>
    <row r="25" spans="2:11" ht="15" customHeight="1">
      <c r="B25" s="295"/>
      <c r="C25" s="294"/>
      <c r="D25" s="417" t="s">
        <v>4880</v>
      </c>
      <c r="E25" s="417"/>
      <c r="F25" s="417"/>
      <c r="G25" s="417"/>
      <c r="H25" s="417"/>
      <c r="I25" s="417"/>
      <c r="J25" s="417"/>
      <c r="K25" s="292"/>
    </row>
    <row r="26" spans="2:11" ht="15" customHeight="1">
      <c r="B26" s="295"/>
      <c r="C26" s="296"/>
      <c r="D26" s="417" t="s">
        <v>4881</v>
      </c>
      <c r="E26" s="417"/>
      <c r="F26" s="417"/>
      <c r="G26" s="417"/>
      <c r="H26" s="417"/>
      <c r="I26" s="417"/>
      <c r="J26" s="417"/>
      <c r="K26" s="292"/>
    </row>
    <row r="27" spans="2:11" ht="12.75" customHeight="1">
      <c r="B27" s="295"/>
      <c r="C27" s="296"/>
      <c r="D27" s="296"/>
      <c r="E27" s="296"/>
      <c r="F27" s="296"/>
      <c r="G27" s="296"/>
      <c r="H27" s="296"/>
      <c r="I27" s="296"/>
      <c r="J27" s="296"/>
      <c r="K27" s="292"/>
    </row>
    <row r="28" spans="2:11" ht="15" customHeight="1">
      <c r="B28" s="295"/>
      <c r="C28" s="296"/>
      <c r="D28" s="417" t="s">
        <v>4882</v>
      </c>
      <c r="E28" s="417"/>
      <c r="F28" s="417"/>
      <c r="G28" s="417"/>
      <c r="H28" s="417"/>
      <c r="I28" s="417"/>
      <c r="J28" s="417"/>
      <c r="K28" s="292"/>
    </row>
    <row r="29" spans="2:11" ht="15" customHeight="1">
      <c r="B29" s="295"/>
      <c r="C29" s="296"/>
      <c r="D29" s="417" t="s">
        <v>4883</v>
      </c>
      <c r="E29" s="417"/>
      <c r="F29" s="417"/>
      <c r="G29" s="417"/>
      <c r="H29" s="417"/>
      <c r="I29" s="417"/>
      <c r="J29" s="417"/>
      <c r="K29" s="292"/>
    </row>
    <row r="30" spans="2:11" ht="12.75" customHeight="1">
      <c r="B30" s="295"/>
      <c r="C30" s="296"/>
      <c r="D30" s="296"/>
      <c r="E30" s="296"/>
      <c r="F30" s="296"/>
      <c r="G30" s="296"/>
      <c r="H30" s="296"/>
      <c r="I30" s="296"/>
      <c r="J30" s="296"/>
      <c r="K30" s="292"/>
    </row>
    <row r="31" spans="2:11" ht="15" customHeight="1">
      <c r="B31" s="295"/>
      <c r="C31" s="296"/>
      <c r="D31" s="417" t="s">
        <v>4884</v>
      </c>
      <c r="E31" s="417"/>
      <c r="F31" s="417"/>
      <c r="G31" s="417"/>
      <c r="H31" s="417"/>
      <c r="I31" s="417"/>
      <c r="J31" s="417"/>
      <c r="K31" s="292"/>
    </row>
    <row r="32" spans="2:11" ht="15" customHeight="1">
      <c r="B32" s="295"/>
      <c r="C32" s="296"/>
      <c r="D32" s="417" t="s">
        <v>4885</v>
      </c>
      <c r="E32" s="417"/>
      <c r="F32" s="417"/>
      <c r="G32" s="417"/>
      <c r="H32" s="417"/>
      <c r="I32" s="417"/>
      <c r="J32" s="417"/>
      <c r="K32" s="292"/>
    </row>
    <row r="33" spans="2:11" ht="15" customHeight="1">
      <c r="B33" s="295"/>
      <c r="C33" s="296"/>
      <c r="D33" s="417" t="s">
        <v>4886</v>
      </c>
      <c r="E33" s="417"/>
      <c r="F33" s="417"/>
      <c r="G33" s="417"/>
      <c r="H33" s="417"/>
      <c r="I33" s="417"/>
      <c r="J33" s="417"/>
      <c r="K33" s="292"/>
    </row>
    <row r="34" spans="2:11" ht="15" customHeight="1">
      <c r="B34" s="295"/>
      <c r="C34" s="296"/>
      <c r="D34" s="294"/>
      <c r="E34" s="298" t="s">
        <v>195</v>
      </c>
      <c r="F34" s="294"/>
      <c r="G34" s="417" t="s">
        <v>4887</v>
      </c>
      <c r="H34" s="417"/>
      <c r="I34" s="417"/>
      <c r="J34" s="417"/>
      <c r="K34" s="292"/>
    </row>
    <row r="35" spans="2:11" ht="30.75" customHeight="1">
      <c r="B35" s="295"/>
      <c r="C35" s="296"/>
      <c r="D35" s="294"/>
      <c r="E35" s="298" t="s">
        <v>4888</v>
      </c>
      <c r="F35" s="294"/>
      <c r="G35" s="417" t="s">
        <v>4889</v>
      </c>
      <c r="H35" s="417"/>
      <c r="I35" s="417"/>
      <c r="J35" s="417"/>
      <c r="K35" s="292"/>
    </row>
    <row r="36" spans="2:11" ht="15" customHeight="1">
      <c r="B36" s="295"/>
      <c r="C36" s="296"/>
      <c r="D36" s="294"/>
      <c r="E36" s="298" t="s">
        <v>59</v>
      </c>
      <c r="F36" s="294"/>
      <c r="G36" s="417" t="s">
        <v>4890</v>
      </c>
      <c r="H36" s="417"/>
      <c r="I36" s="417"/>
      <c r="J36" s="417"/>
      <c r="K36" s="292"/>
    </row>
    <row r="37" spans="2:11" ht="15" customHeight="1">
      <c r="B37" s="295"/>
      <c r="C37" s="296"/>
      <c r="D37" s="294"/>
      <c r="E37" s="298" t="s">
        <v>196</v>
      </c>
      <c r="F37" s="294"/>
      <c r="G37" s="417" t="s">
        <v>4891</v>
      </c>
      <c r="H37" s="417"/>
      <c r="I37" s="417"/>
      <c r="J37" s="417"/>
      <c r="K37" s="292"/>
    </row>
    <row r="38" spans="2:11" ht="15" customHeight="1">
      <c r="B38" s="295"/>
      <c r="C38" s="296"/>
      <c r="D38" s="294"/>
      <c r="E38" s="298" t="s">
        <v>197</v>
      </c>
      <c r="F38" s="294"/>
      <c r="G38" s="417" t="s">
        <v>4892</v>
      </c>
      <c r="H38" s="417"/>
      <c r="I38" s="417"/>
      <c r="J38" s="417"/>
      <c r="K38" s="292"/>
    </row>
    <row r="39" spans="2:11" ht="15" customHeight="1">
      <c r="B39" s="295"/>
      <c r="C39" s="296"/>
      <c r="D39" s="294"/>
      <c r="E39" s="298" t="s">
        <v>198</v>
      </c>
      <c r="F39" s="294"/>
      <c r="G39" s="417" t="s">
        <v>4893</v>
      </c>
      <c r="H39" s="417"/>
      <c r="I39" s="417"/>
      <c r="J39" s="417"/>
      <c r="K39" s="292"/>
    </row>
    <row r="40" spans="2:11" ht="15" customHeight="1">
      <c r="B40" s="295"/>
      <c r="C40" s="296"/>
      <c r="D40" s="294"/>
      <c r="E40" s="298" t="s">
        <v>4894</v>
      </c>
      <c r="F40" s="294"/>
      <c r="G40" s="417" t="s">
        <v>4895</v>
      </c>
      <c r="H40" s="417"/>
      <c r="I40" s="417"/>
      <c r="J40" s="417"/>
      <c r="K40" s="292"/>
    </row>
    <row r="41" spans="2:11" ht="15" customHeight="1">
      <c r="B41" s="295"/>
      <c r="C41" s="296"/>
      <c r="D41" s="294"/>
      <c r="E41" s="298"/>
      <c r="F41" s="294"/>
      <c r="G41" s="417" t="s">
        <v>4896</v>
      </c>
      <c r="H41" s="417"/>
      <c r="I41" s="417"/>
      <c r="J41" s="417"/>
      <c r="K41" s="292"/>
    </row>
    <row r="42" spans="2:11" ht="15" customHeight="1">
      <c r="B42" s="295"/>
      <c r="C42" s="296"/>
      <c r="D42" s="294"/>
      <c r="E42" s="298" t="s">
        <v>4897</v>
      </c>
      <c r="F42" s="294"/>
      <c r="G42" s="417" t="s">
        <v>4898</v>
      </c>
      <c r="H42" s="417"/>
      <c r="I42" s="417"/>
      <c r="J42" s="417"/>
      <c r="K42" s="292"/>
    </row>
    <row r="43" spans="2:11" ht="15" customHeight="1">
      <c r="B43" s="295"/>
      <c r="C43" s="296"/>
      <c r="D43" s="294"/>
      <c r="E43" s="298" t="s">
        <v>200</v>
      </c>
      <c r="F43" s="294"/>
      <c r="G43" s="417" t="s">
        <v>4899</v>
      </c>
      <c r="H43" s="417"/>
      <c r="I43" s="417"/>
      <c r="J43" s="417"/>
      <c r="K43" s="292"/>
    </row>
    <row r="44" spans="2:11" ht="12.75" customHeight="1">
      <c r="B44" s="295"/>
      <c r="C44" s="296"/>
      <c r="D44" s="294"/>
      <c r="E44" s="294"/>
      <c r="F44" s="294"/>
      <c r="G44" s="294"/>
      <c r="H44" s="294"/>
      <c r="I44" s="294"/>
      <c r="J44" s="294"/>
      <c r="K44" s="292"/>
    </row>
    <row r="45" spans="2:11" ht="15" customHeight="1">
      <c r="B45" s="295"/>
      <c r="C45" s="296"/>
      <c r="D45" s="417" t="s">
        <v>4900</v>
      </c>
      <c r="E45" s="417"/>
      <c r="F45" s="417"/>
      <c r="G45" s="417"/>
      <c r="H45" s="417"/>
      <c r="I45" s="417"/>
      <c r="J45" s="417"/>
      <c r="K45" s="292"/>
    </row>
    <row r="46" spans="2:11" ht="15" customHeight="1">
      <c r="B46" s="295"/>
      <c r="C46" s="296"/>
      <c r="D46" s="296"/>
      <c r="E46" s="417" t="s">
        <v>4901</v>
      </c>
      <c r="F46" s="417"/>
      <c r="G46" s="417"/>
      <c r="H46" s="417"/>
      <c r="I46" s="417"/>
      <c r="J46" s="417"/>
      <c r="K46" s="292"/>
    </row>
    <row r="47" spans="2:11" ht="15" customHeight="1">
      <c r="B47" s="295"/>
      <c r="C47" s="296"/>
      <c r="D47" s="296"/>
      <c r="E47" s="417" t="s">
        <v>4902</v>
      </c>
      <c r="F47" s="417"/>
      <c r="G47" s="417"/>
      <c r="H47" s="417"/>
      <c r="I47" s="417"/>
      <c r="J47" s="417"/>
      <c r="K47" s="292"/>
    </row>
    <row r="48" spans="2:11" ht="15" customHeight="1">
      <c r="B48" s="295"/>
      <c r="C48" s="296"/>
      <c r="D48" s="296"/>
      <c r="E48" s="417" t="s">
        <v>4903</v>
      </c>
      <c r="F48" s="417"/>
      <c r="G48" s="417"/>
      <c r="H48" s="417"/>
      <c r="I48" s="417"/>
      <c r="J48" s="417"/>
      <c r="K48" s="292"/>
    </row>
    <row r="49" spans="2:11" ht="15" customHeight="1">
      <c r="B49" s="295"/>
      <c r="C49" s="296"/>
      <c r="D49" s="417" t="s">
        <v>4904</v>
      </c>
      <c r="E49" s="417"/>
      <c r="F49" s="417"/>
      <c r="G49" s="417"/>
      <c r="H49" s="417"/>
      <c r="I49" s="417"/>
      <c r="J49" s="417"/>
      <c r="K49" s="292"/>
    </row>
    <row r="50" spans="2:11" ht="25.5" customHeight="1">
      <c r="B50" s="291"/>
      <c r="C50" s="421" t="s">
        <v>4905</v>
      </c>
      <c r="D50" s="421"/>
      <c r="E50" s="421"/>
      <c r="F50" s="421"/>
      <c r="G50" s="421"/>
      <c r="H50" s="421"/>
      <c r="I50" s="421"/>
      <c r="J50" s="421"/>
      <c r="K50" s="292"/>
    </row>
    <row r="51" spans="2:11" ht="5.25" customHeight="1">
      <c r="B51" s="291"/>
      <c r="C51" s="293"/>
      <c r="D51" s="293"/>
      <c r="E51" s="293"/>
      <c r="F51" s="293"/>
      <c r="G51" s="293"/>
      <c r="H51" s="293"/>
      <c r="I51" s="293"/>
      <c r="J51" s="293"/>
      <c r="K51" s="292"/>
    </row>
    <row r="52" spans="2:11" ht="15" customHeight="1">
      <c r="B52" s="291"/>
      <c r="C52" s="417" t="s">
        <v>4906</v>
      </c>
      <c r="D52" s="417"/>
      <c r="E52" s="417"/>
      <c r="F52" s="417"/>
      <c r="G52" s="417"/>
      <c r="H52" s="417"/>
      <c r="I52" s="417"/>
      <c r="J52" s="417"/>
      <c r="K52" s="292"/>
    </row>
    <row r="53" spans="2:11" ht="15" customHeight="1">
      <c r="B53" s="291"/>
      <c r="C53" s="417" t="s">
        <v>4907</v>
      </c>
      <c r="D53" s="417"/>
      <c r="E53" s="417"/>
      <c r="F53" s="417"/>
      <c r="G53" s="417"/>
      <c r="H53" s="417"/>
      <c r="I53" s="417"/>
      <c r="J53" s="417"/>
      <c r="K53" s="292"/>
    </row>
    <row r="54" spans="2:11" ht="12.75" customHeight="1">
      <c r="B54" s="291"/>
      <c r="C54" s="294"/>
      <c r="D54" s="294"/>
      <c r="E54" s="294"/>
      <c r="F54" s="294"/>
      <c r="G54" s="294"/>
      <c r="H54" s="294"/>
      <c r="I54" s="294"/>
      <c r="J54" s="294"/>
      <c r="K54" s="292"/>
    </row>
    <row r="55" spans="2:11" ht="15" customHeight="1">
      <c r="B55" s="291"/>
      <c r="C55" s="417" t="s">
        <v>4908</v>
      </c>
      <c r="D55" s="417"/>
      <c r="E55" s="417"/>
      <c r="F55" s="417"/>
      <c r="G55" s="417"/>
      <c r="H55" s="417"/>
      <c r="I55" s="417"/>
      <c r="J55" s="417"/>
      <c r="K55" s="292"/>
    </row>
    <row r="56" spans="2:11" ht="15" customHeight="1">
      <c r="B56" s="291"/>
      <c r="C56" s="296"/>
      <c r="D56" s="417" t="s">
        <v>4909</v>
      </c>
      <c r="E56" s="417"/>
      <c r="F56" s="417"/>
      <c r="G56" s="417"/>
      <c r="H56" s="417"/>
      <c r="I56" s="417"/>
      <c r="J56" s="417"/>
      <c r="K56" s="292"/>
    </row>
    <row r="57" spans="2:11" ht="15" customHeight="1">
      <c r="B57" s="291"/>
      <c r="C57" s="296"/>
      <c r="D57" s="417" t="s">
        <v>4910</v>
      </c>
      <c r="E57" s="417"/>
      <c r="F57" s="417"/>
      <c r="G57" s="417"/>
      <c r="H57" s="417"/>
      <c r="I57" s="417"/>
      <c r="J57" s="417"/>
      <c r="K57" s="292"/>
    </row>
    <row r="58" spans="2:11" ht="15" customHeight="1">
      <c r="B58" s="291"/>
      <c r="C58" s="296"/>
      <c r="D58" s="417" t="s">
        <v>4911</v>
      </c>
      <c r="E58" s="417"/>
      <c r="F58" s="417"/>
      <c r="G58" s="417"/>
      <c r="H58" s="417"/>
      <c r="I58" s="417"/>
      <c r="J58" s="417"/>
      <c r="K58" s="292"/>
    </row>
    <row r="59" spans="2:11" ht="15" customHeight="1">
      <c r="B59" s="291"/>
      <c r="C59" s="296"/>
      <c r="D59" s="417" t="s">
        <v>4912</v>
      </c>
      <c r="E59" s="417"/>
      <c r="F59" s="417"/>
      <c r="G59" s="417"/>
      <c r="H59" s="417"/>
      <c r="I59" s="417"/>
      <c r="J59" s="417"/>
      <c r="K59" s="292"/>
    </row>
    <row r="60" spans="2:11" ht="15" customHeight="1">
      <c r="B60" s="291"/>
      <c r="C60" s="296"/>
      <c r="D60" s="418" t="s">
        <v>4913</v>
      </c>
      <c r="E60" s="418"/>
      <c r="F60" s="418"/>
      <c r="G60" s="418"/>
      <c r="H60" s="418"/>
      <c r="I60" s="418"/>
      <c r="J60" s="418"/>
      <c r="K60" s="292"/>
    </row>
    <row r="61" spans="2:11" ht="15" customHeight="1">
      <c r="B61" s="291"/>
      <c r="C61" s="296"/>
      <c r="D61" s="417" t="s">
        <v>4914</v>
      </c>
      <c r="E61" s="417"/>
      <c r="F61" s="417"/>
      <c r="G61" s="417"/>
      <c r="H61" s="417"/>
      <c r="I61" s="417"/>
      <c r="J61" s="417"/>
      <c r="K61" s="292"/>
    </row>
    <row r="62" spans="2:11" ht="12.75" customHeight="1">
      <c r="B62" s="291"/>
      <c r="C62" s="296"/>
      <c r="D62" s="296"/>
      <c r="E62" s="299"/>
      <c r="F62" s="296"/>
      <c r="G62" s="296"/>
      <c r="H62" s="296"/>
      <c r="I62" s="296"/>
      <c r="J62" s="296"/>
      <c r="K62" s="292"/>
    </row>
    <row r="63" spans="2:11" ht="15" customHeight="1">
      <c r="B63" s="291"/>
      <c r="C63" s="296"/>
      <c r="D63" s="417" t="s">
        <v>4915</v>
      </c>
      <c r="E63" s="417"/>
      <c r="F63" s="417"/>
      <c r="G63" s="417"/>
      <c r="H63" s="417"/>
      <c r="I63" s="417"/>
      <c r="J63" s="417"/>
      <c r="K63" s="292"/>
    </row>
    <row r="64" spans="2:11" ht="15" customHeight="1">
      <c r="B64" s="291"/>
      <c r="C64" s="296"/>
      <c r="D64" s="418" t="s">
        <v>4916</v>
      </c>
      <c r="E64" s="418"/>
      <c r="F64" s="418"/>
      <c r="G64" s="418"/>
      <c r="H64" s="418"/>
      <c r="I64" s="418"/>
      <c r="J64" s="418"/>
      <c r="K64" s="292"/>
    </row>
    <row r="65" spans="2:11" ht="15" customHeight="1">
      <c r="B65" s="291"/>
      <c r="C65" s="296"/>
      <c r="D65" s="417" t="s">
        <v>4917</v>
      </c>
      <c r="E65" s="417"/>
      <c r="F65" s="417"/>
      <c r="G65" s="417"/>
      <c r="H65" s="417"/>
      <c r="I65" s="417"/>
      <c r="J65" s="417"/>
      <c r="K65" s="292"/>
    </row>
    <row r="66" spans="2:11" ht="15" customHeight="1">
      <c r="B66" s="291"/>
      <c r="C66" s="296"/>
      <c r="D66" s="417" t="s">
        <v>4918</v>
      </c>
      <c r="E66" s="417"/>
      <c r="F66" s="417"/>
      <c r="G66" s="417"/>
      <c r="H66" s="417"/>
      <c r="I66" s="417"/>
      <c r="J66" s="417"/>
      <c r="K66" s="292"/>
    </row>
    <row r="67" spans="2:11" ht="15" customHeight="1">
      <c r="B67" s="291"/>
      <c r="C67" s="296"/>
      <c r="D67" s="417" t="s">
        <v>4919</v>
      </c>
      <c r="E67" s="417"/>
      <c r="F67" s="417"/>
      <c r="G67" s="417"/>
      <c r="H67" s="417"/>
      <c r="I67" s="417"/>
      <c r="J67" s="417"/>
      <c r="K67" s="292"/>
    </row>
    <row r="68" spans="2:11" ht="15" customHeight="1">
      <c r="B68" s="291"/>
      <c r="C68" s="296"/>
      <c r="D68" s="417" t="s">
        <v>4920</v>
      </c>
      <c r="E68" s="417"/>
      <c r="F68" s="417"/>
      <c r="G68" s="417"/>
      <c r="H68" s="417"/>
      <c r="I68" s="417"/>
      <c r="J68" s="417"/>
      <c r="K68" s="292"/>
    </row>
    <row r="69" spans="2:11" ht="12.75" customHeight="1">
      <c r="B69" s="300"/>
      <c r="C69" s="301"/>
      <c r="D69" s="301"/>
      <c r="E69" s="301"/>
      <c r="F69" s="301"/>
      <c r="G69" s="301"/>
      <c r="H69" s="301"/>
      <c r="I69" s="301"/>
      <c r="J69" s="301"/>
      <c r="K69" s="302"/>
    </row>
    <row r="70" spans="2:11" ht="18.75" customHeight="1">
      <c r="B70" s="303"/>
      <c r="C70" s="303"/>
      <c r="D70" s="303"/>
      <c r="E70" s="303"/>
      <c r="F70" s="303"/>
      <c r="G70" s="303"/>
      <c r="H70" s="303"/>
      <c r="I70" s="303"/>
      <c r="J70" s="303"/>
      <c r="K70" s="304"/>
    </row>
    <row r="71" spans="2:11" ht="18.75" customHeight="1">
      <c r="B71" s="304"/>
      <c r="C71" s="304"/>
      <c r="D71" s="304"/>
      <c r="E71" s="304"/>
      <c r="F71" s="304"/>
      <c r="G71" s="304"/>
      <c r="H71" s="304"/>
      <c r="I71" s="304"/>
      <c r="J71" s="304"/>
      <c r="K71" s="304"/>
    </row>
    <row r="72" spans="2:11" ht="7.5" customHeight="1">
      <c r="B72" s="305"/>
      <c r="C72" s="306"/>
      <c r="D72" s="306"/>
      <c r="E72" s="306"/>
      <c r="F72" s="306"/>
      <c r="G72" s="306"/>
      <c r="H72" s="306"/>
      <c r="I72" s="306"/>
      <c r="J72" s="306"/>
      <c r="K72" s="307"/>
    </row>
    <row r="73" spans="2:11" ht="45" customHeight="1">
      <c r="B73" s="308"/>
      <c r="C73" s="419" t="s">
        <v>154</v>
      </c>
      <c r="D73" s="419"/>
      <c r="E73" s="419"/>
      <c r="F73" s="419"/>
      <c r="G73" s="419"/>
      <c r="H73" s="419"/>
      <c r="I73" s="419"/>
      <c r="J73" s="419"/>
      <c r="K73" s="309"/>
    </row>
    <row r="74" spans="2:11" ht="17.25" customHeight="1">
      <c r="B74" s="308"/>
      <c r="C74" s="310" t="s">
        <v>4921</v>
      </c>
      <c r="D74" s="310"/>
      <c r="E74" s="310"/>
      <c r="F74" s="310" t="s">
        <v>4922</v>
      </c>
      <c r="G74" s="311"/>
      <c r="H74" s="310" t="s">
        <v>196</v>
      </c>
      <c r="I74" s="310" t="s">
        <v>63</v>
      </c>
      <c r="J74" s="310" t="s">
        <v>4923</v>
      </c>
      <c r="K74" s="309"/>
    </row>
    <row r="75" spans="2:11" ht="17.25" customHeight="1">
      <c r="B75" s="308"/>
      <c r="C75" s="312" t="s">
        <v>4924</v>
      </c>
      <c r="D75" s="312"/>
      <c r="E75" s="312"/>
      <c r="F75" s="313" t="s">
        <v>4925</v>
      </c>
      <c r="G75" s="314"/>
      <c r="H75" s="312"/>
      <c r="I75" s="312"/>
      <c r="J75" s="312" t="s">
        <v>4926</v>
      </c>
      <c r="K75" s="309"/>
    </row>
    <row r="76" spans="2:11" ht="5.25" customHeight="1">
      <c r="B76" s="308"/>
      <c r="C76" s="315"/>
      <c r="D76" s="315"/>
      <c r="E76" s="315"/>
      <c r="F76" s="315"/>
      <c r="G76" s="316"/>
      <c r="H76" s="315"/>
      <c r="I76" s="315"/>
      <c r="J76" s="315"/>
      <c r="K76" s="309"/>
    </row>
    <row r="77" spans="2:11" ht="15" customHeight="1">
      <c r="B77" s="308"/>
      <c r="C77" s="298" t="s">
        <v>59</v>
      </c>
      <c r="D77" s="315"/>
      <c r="E77" s="315"/>
      <c r="F77" s="317" t="s">
        <v>4927</v>
      </c>
      <c r="G77" s="316"/>
      <c r="H77" s="298" t="s">
        <v>4928</v>
      </c>
      <c r="I77" s="298" t="s">
        <v>4929</v>
      </c>
      <c r="J77" s="298">
        <v>20</v>
      </c>
      <c r="K77" s="309"/>
    </row>
    <row r="78" spans="2:11" ht="15" customHeight="1">
      <c r="B78" s="308"/>
      <c r="C78" s="298" t="s">
        <v>4930</v>
      </c>
      <c r="D78" s="298"/>
      <c r="E78" s="298"/>
      <c r="F78" s="317" t="s">
        <v>4927</v>
      </c>
      <c r="G78" s="316"/>
      <c r="H78" s="298" t="s">
        <v>4931</v>
      </c>
      <c r="I78" s="298" t="s">
        <v>4929</v>
      </c>
      <c r="J78" s="298">
        <v>120</v>
      </c>
      <c r="K78" s="309"/>
    </row>
    <row r="79" spans="2:11" ht="15" customHeight="1">
      <c r="B79" s="318"/>
      <c r="C79" s="298" t="s">
        <v>4932</v>
      </c>
      <c r="D79" s="298"/>
      <c r="E79" s="298"/>
      <c r="F79" s="317" t="s">
        <v>4933</v>
      </c>
      <c r="G79" s="316"/>
      <c r="H79" s="298" t="s">
        <v>4934</v>
      </c>
      <c r="I79" s="298" t="s">
        <v>4929</v>
      </c>
      <c r="J79" s="298">
        <v>50</v>
      </c>
      <c r="K79" s="309"/>
    </row>
    <row r="80" spans="2:11" ht="15" customHeight="1">
      <c r="B80" s="318"/>
      <c r="C80" s="298" t="s">
        <v>4935</v>
      </c>
      <c r="D80" s="298"/>
      <c r="E80" s="298"/>
      <c r="F80" s="317" t="s">
        <v>4927</v>
      </c>
      <c r="G80" s="316"/>
      <c r="H80" s="298" t="s">
        <v>4936</v>
      </c>
      <c r="I80" s="298" t="s">
        <v>4937</v>
      </c>
      <c r="J80" s="298"/>
      <c r="K80" s="309"/>
    </row>
    <row r="81" spans="2:11" ht="15" customHeight="1">
      <c r="B81" s="318"/>
      <c r="C81" s="319" t="s">
        <v>4938</v>
      </c>
      <c r="D81" s="319"/>
      <c r="E81" s="319"/>
      <c r="F81" s="320" t="s">
        <v>4933</v>
      </c>
      <c r="G81" s="319"/>
      <c r="H81" s="319" t="s">
        <v>4939</v>
      </c>
      <c r="I81" s="319" t="s">
        <v>4929</v>
      </c>
      <c r="J81" s="319">
        <v>15</v>
      </c>
      <c r="K81" s="309"/>
    </row>
    <row r="82" spans="2:11" ht="15" customHeight="1">
      <c r="B82" s="318"/>
      <c r="C82" s="319" t="s">
        <v>4940</v>
      </c>
      <c r="D82" s="319"/>
      <c r="E82" s="319"/>
      <c r="F82" s="320" t="s">
        <v>4933</v>
      </c>
      <c r="G82" s="319"/>
      <c r="H82" s="319" t="s">
        <v>4941</v>
      </c>
      <c r="I82" s="319" t="s">
        <v>4929</v>
      </c>
      <c r="J82" s="319">
        <v>15</v>
      </c>
      <c r="K82" s="309"/>
    </row>
    <row r="83" spans="2:11" ht="15" customHeight="1">
      <c r="B83" s="318"/>
      <c r="C83" s="319" t="s">
        <v>4942</v>
      </c>
      <c r="D83" s="319"/>
      <c r="E83" s="319"/>
      <c r="F83" s="320" t="s">
        <v>4933</v>
      </c>
      <c r="G83" s="319"/>
      <c r="H83" s="319" t="s">
        <v>4943</v>
      </c>
      <c r="I83" s="319" t="s">
        <v>4929</v>
      </c>
      <c r="J83" s="319">
        <v>20</v>
      </c>
      <c r="K83" s="309"/>
    </row>
    <row r="84" spans="2:11" ht="15" customHeight="1">
      <c r="B84" s="318"/>
      <c r="C84" s="319" t="s">
        <v>4944</v>
      </c>
      <c r="D84" s="319"/>
      <c r="E84" s="319"/>
      <c r="F84" s="320" t="s">
        <v>4933</v>
      </c>
      <c r="G84" s="319"/>
      <c r="H84" s="319" t="s">
        <v>4945</v>
      </c>
      <c r="I84" s="319" t="s">
        <v>4929</v>
      </c>
      <c r="J84" s="319">
        <v>20</v>
      </c>
      <c r="K84" s="309"/>
    </row>
    <row r="85" spans="2:11" ht="15" customHeight="1">
      <c r="B85" s="318"/>
      <c r="C85" s="298" t="s">
        <v>4946</v>
      </c>
      <c r="D85" s="298"/>
      <c r="E85" s="298"/>
      <c r="F85" s="317" t="s">
        <v>4933</v>
      </c>
      <c r="G85" s="316"/>
      <c r="H85" s="298" t="s">
        <v>4947</v>
      </c>
      <c r="I85" s="298" t="s">
        <v>4929</v>
      </c>
      <c r="J85" s="298">
        <v>50</v>
      </c>
      <c r="K85" s="309"/>
    </row>
    <row r="86" spans="2:11" ht="15" customHeight="1">
      <c r="B86" s="318"/>
      <c r="C86" s="298" t="s">
        <v>4948</v>
      </c>
      <c r="D86" s="298"/>
      <c r="E86" s="298"/>
      <c r="F86" s="317" t="s">
        <v>4933</v>
      </c>
      <c r="G86" s="316"/>
      <c r="H86" s="298" t="s">
        <v>4949</v>
      </c>
      <c r="I86" s="298" t="s">
        <v>4929</v>
      </c>
      <c r="J86" s="298">
        <v>20</v>
      </c>
      <c r="K86" s="309"/>
    </row>
    <row r="87" spans="2:11" ht="15" customHeight="1">
      <c r="B87" s="318"/>
      <c r="C87" s="298" t="s">
        <v>4950</v>
      </c>
      <c r="D87" s="298"/>
      <c r="E87" s="298"/>
      <c r="F87" s="317" t="s">
        <v>4933</v>
      </c>
      <c r="G87" s="316"/>
      <c r="H87" s="298" t="s">
        <v>4951</v>
      </c>
      <c r="I87" s="298" t="s">
        <v>4929</v>
      </c>
      <c r="J87" s="298">
        <v>20</v>
      </c>
      <c r="K87" s="309"/>
    </row>
    <row r="88" spans="2:11" ht="15" customHeight="1">
      <c r="B88" s="318"/>
      <c r="C88" s="298" t="s">
        <v>4952</v>
      </c>
      <c r="D88" s="298"/>
      <c r="E88" s="298"/>
      <c r="F88" s="317" t="s">
        <v>4933</v>
      </c>
      <c r="G88" s="316"/>
      <c r="H88" s="298" t="s">
        <v>4953</v>
      </c>
      <c r="I88" s="298" t="s">
        <v>4929</v>
      </c>
      <c r="J88" s="298">
        <v>50</v>
      </c>
      <c r="K88" s="309"/>
    </row>
    <row r="89" spans="2:11" ht="15" customHeight="1">
      <c r="B89" s="318"/>
      <c r="C89" s="298" t="s">
        <v>4954</v>
      </c>
      <c r="D89" s="298"/>
      <c r="E89" s="298"/>
      <c r="F89" s="317" t="s">
        <v>4933</v>
      </c>
      <c r="G89" s="316"/>
      <c r="H89" s="298" t="s">
        <v>4954</v>
      </c>
      <c r="I89" s="298" t="s">
        <v>4929</v>
      </c>
      <c r="J89" s="298">
        <v>50</v>
      </c>
      <c r="K89" s="309"/>
    </row>
    <row r="90" spans="2:11" ht="15" customHeight="1">
      <c r="B90" s="318"/>
      <c r="C90" s="298" t="s">
        <v>201</v>
      </c>
      <c r="D90" s="298"/>
      <c r="E90" s="298"/>
      <c r="F90" s="317" t="s">
        <v>4933</v>
      </c>
      <c r="G90" s="316"/>
      <c r="H90" s="298" t="s">
        <v>4955</v>
      </c>
      <c r="I90" s="298" t="s">
        <v>4929</v>
      </c>
      <c r="J90" s="298">
        <v>255</v>
      </c>
      <c r="K90" s="309"/>
    </row>
    <row r="91" spans="2:11" ht="15" customHeight="1">
      <c r="B91" s="318"/>
      <c r="C91" s="298" t="s">
        <v>4956</v>
      </c>
      <c r="D91" s="298"/>
      <c r="E91" s="298"/>
      <c r="F91" s="317" t="s">
        <v>4927</v>
      </c>
      <c r="G91" s="316"/>
      <c r="H91" s="298" t="s">
        <v>4957</v>
      </c>
      <c r="I91" s="298" t="s">
        <v>4958</v>
      </c>
      <c r="J91" s="298"/>
      <c r="K91" s="309"/>
    </row>
    <row r="92" spans="2:11" ht="15" customHeight="1">
      <c r="B92" s="318"/>
      <c r="C92" s="298" t="s">
        <v>4959</v>
      </c>
      <c r="D92" s="298"/>
      <c r="E92" s="298"/>
      <c r="F92" s="317" t="s">
        <v>4927</v>
      </c>
      <c r="G92" s="316"/>
      <c r="H92" s="298" t="s">
        <v>4960</v>
      </c>
      <c r="I92" s="298" t="s">
        <v>4961</v>
      </c>
      <c r="J92" s="298"/>
      <c r="K92" s="309"/>
    </row>
    <row r="93" spans="2:11" ht="15" customHeight="1">
      <c r="B93" s="318"/>
      <c r="C93" s="298" t="s">
        <v>4962</v>
      </c>
      <c r="D93" s="298"/>
      <c r="E93" s="298"/>
      <c r="F93" s="317" t="s">
        <v>4927</v>
      </c>
      <c r="G93" s="316"/>
      <c r="H93" s="298" t="s">
        <v>4962</v>
      </c>
      <c r="I93" s="298" t="s">
        <v>4961</v>
      </c>
      <c r="J93" s="298"/>
      <c r="K93" s="309"/>
    </row>
    <row r="94" spans="2:11" ht="15" customHeight="1">
      <c r="B94" s="318"/>
      <c r="C94" s="298" t="s">
        <v>44</v>
      </c>
      <c r="D94" s="298"/>
      <c r="E94" s="298"/>
      <c r="F94" s="317" t="s">
        <v>4927</v>
      </c>
      <c r="G94" s="316"/>
      <c r="H94" s="298" t="s">
        <v>4963</v>
      </c>
      <c r="I94" s="298" t="s">
        <v>4961</v>
      </c>
      <c r="J94" s="298"/>
      <c r="K94" s="309"/>
    </row>
    <row r="95" spans="2:11" ht="15" customHeight="1">
      <c r="B95" s="318"/>
      <c r="C95" s="298" t="s">
        <v>54</v>
      </c>
      <c r="D95" s="298"/>
      <c r="E95" s="298"/>
      <c r="F95" s="317" t="s">
        <v>4927</v>
      </c>
      <c r="G95" s="316"/>
      <c r="H95" s="298" t="s">
        <v>4964</v>
      </c>
      <c r="I95" s="298" t="s">
        <v>4961</v>
      </c>
      <c r="J95" s="298"/>
      <c r="K95" s="309"/>
    </row>
    <row r="96" spans="2:11" ht="15" customHeight="1">
      <c r="B96" s="321"/>
      <c r="C96" s="322"/>
      <c r="D96" s="322"/>
      <c r="E96" s="322"/>
      <c r="F96" s="322"/>
      <c r="G96" s="322"/>
      <c r="H96" s="322"/>
      <c r="I96" s="322"/>
      <c r="J96" s="322"/>
      <c r="K96" s="323"/>
    </row>
    <row r="97" spans="2:11" ht="18.75" customHeight="1">
      <c r="B97" s="324"/>
      <c r="C97" s="325"/>
      <c r="D97" s="325"/>
      <c r="E97" s="325"/>
      <c r="F97" s="325"/>
      <c r="G97" s="325"/>
      <c r="H97" s="325"/>
      <c r="I97" s="325"/>
      <c r="J97" s="325"/>
      <c r="K97" s="324"/>
    </row>
    <row r="98" spans="2:11" ht="18.75" customHeight="1">
      <c r="B98" s="304"/>
      <c r="C98" s="304"/>
      <c r="D98" s="304"/>
      <c r="E98" s="304"/>
      <c r="F98" s="304"/>
      <c r="G98" s="304"/>
      <c r="H98" s="304"/>
      <c r="I98" s="304"/>
      <c r="J98" s="304"/>
      <c r="K98" s="304"/>
    </row>
    <row r="99" spans="2:11" ht="7.5" customHeight="1">
      <c r="B99" s="305"/>
      <c r="C99" s="306"/>
      <c r="D99" s="306"/>
      <c r="E99" s="306"/>
      <c r="F99" s="306"/>
      <c r="G99" s="306"/>
      <c r="H99" s="306"/>
      <c r="I99" s="306"/>
      <c r="J99" s="306"/>
      <c r="K99" s="307"/>
    </row>
    <row r="100" spans="2:11" ht="45" customHeight="1">
      <c r="B100" s="308"/>
      <c r="C100" s="419" t="s">
        <v>4965</v>
      </c>
      <c r="D100" s="419"/>
      <c r="E100" s="419"/>
      <c r="F100" s="419"/>
      <c r="G100" s="419"/>
      <c r="H100" s="419"/>
      <c r="I100" s="419"/>
      <c r="J100" s="419"/>
      <c r="K100" s="309"/>
    </row>
    <row r="101" spans="2:11" ht="17.25" customHeight="1">
      <c r="B101" s="308"/>
      <c r="C101" s="310" t="s">
        <v>4921</v>
      </c>
      <c r="D101" s="310"/>
      <c r="E101" s="310"/>
      <c r="F101" s="310" t="s">
        <v>4922</v>
      </c>
      <c r="G101" s="311"/>
      <c r="H101" s="310" t="s">
        <v>196</v>
      </c>
      <c r="I101" s="310" t="s">
        <v>63</v>
      </c>
      <c r="J101" s="310" t="s">
        <v>4923</v>
      </c>
      <c r="K101" s="309"/>
    </row>
    <row r="102" spans="2:11" ht="17.25" customHeight="1">
      <c r="B102" s="308"/>
      <c r="C102" s="312" t="s">
        <v>4924</v>
      </c>
      <c r="D102" s="312"/>
      <c r="E102" s="312"/>
      <c r="F102" s="313" t="s">
        <v>4925</v>
      </c>
      <c r="G102" s="314"/>
      <c r="H102" s="312"/>
      <c r="I102" s="312"/>
      <c r="J102" s="312" t="s">
        <v>4926</v>
      </c>
      <c r="K102" s="309"/>
    </row>
    <row r="103" spans="2:11" ht="5.25" customHeight="1">
      <c r="B103" s="308"/>
      <c r="C103" s="310"/>
      <c r="D103" s="310"/>
      <c r="E103" s="310"/>
      <c r="F103" s="310"/>
      <c r="G103" s="326"/>
      <c r="H103" s="310"/>
      <c r="I103" s="310"/>
      <c r="J103" s="310"/>
      <c r="K103" s="309"/>
    </row>
    <row r="104" spans="2:11" ht="15" customHeight="1">
      <c r="B104" s="308"/>
      <c r="C104" s="298" t="s">
        <v>59</v>
      </c>
      <c r="D104" s="315"/>
      <c r="E104" s="315"/>
      <c r="F104" s="317" t="s">
        <v>4927</v>
      </c>
      <c r="G104" s="326"/>
      <c r="H104" s="298" t="s">
        <v>4966</v>
      </c>
      <c r="I104" s="298" t="s">
        <v>4929</v>
      </c>
      <c r="J104" s="298">
        <v>20</v>
      </c>
      <c r="K104" s="309"/>
    </row>
    <row r="105" spans="2:11" ht="15" customHeight="1">
      <c r="B105" s="308"/>
      <c r="C105" s="298" t="s">
        <v>4930</v>
      </c>
      <c r="D105" s="298"/>
      <c r="E105" s="298"/>
      <c r="F105" s="317" t="s">
        <v>4927</v>
      </c>
      <c r="G105" s="298"/>
      <c r="H105" s="298" t="s">
        <v>4966</v>
      </c>
      <c r="I105" s="298" t="s">
        <v>4929</v>
      </c>
      <c r="J105" s="298">
        <v>120</v>
      </c>
      <c r="K105" s="309"/>
    </row>
    <row r="106" spans="2:11" ht="15" customHeight="1">
      <c r="B106" s="318"/>
      <c r="C106" s="298" t="s">
        <v>4932</v>
      </c>
      <c r="D106" s="298"/>
      <c r="E106" s="298"/>
      <c r="F106" s="317" t="s">
        <v>4933</v>
      </c>
      <c r="G106" s="298"/>
      <c r="H106" s="298" t="s">
        <v>4966</v>
      </c>
      <c r="I106" s="298" t="s">
        <v>4929</v>
      </c>
      <c r="J106" s="298">
        <v>50</v>
      </c>
      <c r="K106" s="309"/>
    </row>
    <row r="107" spans="2:11" ht="15" customHeight="1">
      <c r="B107" s="318"/>
      <c r="C107" s="298" t="s">
        <v>4935</v>
      </c>
      <c r="D107" s="298"/>
      <c r="E107" s="298"/>
      <c r="F107" s="317" t="s">
        <v>4927</v>
      </c>
      <c r="G107" s="298"/>
      <c r="H107" s="298" t="s">
        <v>4966</v>
      </c>
      <c r="I107" s="298" t="s">
        <v>4937</v>
      </c>
      <c r="J107" s="298"/>
      <c r="K107" s="309"/>
    </row>
    <row r="108" spans="2:11" ht="15" customHeight="1">
      <c r="B108" s="318"/>
      <c r="C108" s="298" t="s">
        <v>4946</v>
      </c>
      <c r="D108" s="298"/>
      <c r="E108" s="298"/>
      <c r="F108" s="317" t="s">
        <v>4933</v>
      </c>
      <c r="G108" s="298"/>
      <c r="H108" s="298" t="s">
        <v>4966</v>
      </c>
      <c r="I108" s="298" t="s">
        <v>4929</v>
      </c>
      <c r="J108" s="298">
        <v>50</v>
      </c>
      <c r="K108" s="309"/>
    </row>
    <row r="109" spans="2:11" ht="15" customHeight="1">
      <c r="B109" s="318"/>
      <c r="C109" s="298" t="s">
        <v>4954</v>
      </c>
      <c r="D109" s="298"/>
      <c r="E109" s="298"/>
      <c r="F109" s="317" t="s">
        <v>4933</v>
      </c>
      <c r="G109" s="298"/>
      <c r="H109" s="298" t="s">
        <v>4966</v>
      </c>
      <c r="I109" s="298" t="s">
        <v>4929</v>
      </c>
      <c r="J109" s="298">
        <v>50</v>
      </c>
      <c r="K109" s="309"/>
    </row>
    <row r="110" spans="2:11" ht="15" customHeight="1">
      <c r="B110" s="318"/>
      <c r="C110" s="298" t="s">
        <v>4952</v>
      </c>
      <c r="D110" s="298"/>
      <c r="E110" s="298"/>
      <c r="F110" s="317" t="s">
        <v>4933</v>
      </c>
      <c r="G110" s="298"/>
      <c r="H110" s="298" t="s">
        <v>4966</v>
      </c>
      <c r="I110" s="298" t="s">
        <v>4929</v>
      </c>
      <c r="J110" s="298">
        <v>50</v>
      </c>
      <c r="K110" s="309"/>
    </row>
    <row r="111" spans="2:11" ht="15" customHeight="1">
      <c r="B111" s="318"/>
      <c r="C111" s="298" t="s">
        <v>59</v>
      </c>
      <c r="D111" s="298"/>
      <c r="E111" s="298"/>
      <c r="F111" s="317" t="s">
        <v>4927</v>
      </c>
      <c r="G111" s="298"/>
      <c r="H111" s="298" t="s">
        <v>4967</v>
      </c>
      <c r="I111" s="298" t="s">
        <v>4929</v>
      </c>
      <c r="J111" s="298">
        <v>20</v>
      </c>
      <c r="K111" s="309"/>
    </row>
    <row r="112" spans="2:11" ht="15" customHeight="1">
      <c r="B112" s="318"/>
      <c r="C112" s="298" t="s">
        <v>4968</v>
      </c>
      <c r="D112" s="298"/>
      <c r="E112" s="298"/>
      <c r="F112" s="317" t="s">
        <v>4927</v>
      </c>
      <c r="G112" s="298"/>
      <c r="H112" s="298" t="s">
        <v>4969</v>
      </c>
      <c r="I112" s="298" t="s">
        <v>4929</v>
      </c>
      <c r="J112" s="298">
        <v>120</v>
      </c>
      <c r="K112" s="309"/>
    </row>
    <row r="113" spans="2:11" ht="15" customHeight="1">
      <c r="B113" s="318"/>
      <c r="C113" s="298" t="s">
        <v>44</v>
      </c>
      <c r="D113" s="298"/>
      <c r="E113" s="298"/>
      <c r="F113" s="317" t="s">
        <v>4927</v>
      </c>
      <c r="G113" s="298"/>
      <c r="H113" s="298" t="s">
        <v>4970</v>
      </c>
      <c r="I113" s="298" t="s">
        <v>4961</v>
      </c>
      <c r="J113" s="298"/>
      <c r="K113" s="309"/>
    </row>
    <row r="114" spans="2:11" ht="15" customHeight="1">
      <c r="B114" s="318"/>
      <c r="C114" s="298" t="s">
        <v>54</v>
      </c>
      <c r="D114" s="298"/>
      <c r="E114" s="298"/>
      <c r="F114" s="317" t="s">
        <v>4927</v>
      </c>
      <c r="G114" s="298"/>
      <c r="H114" s="298" t="s">
        <v>4971</v>
      </c>
      <c r="I114" s="298" t="s">
        <v>4961</v>
      </c>
      <c r="J114" s="298"/>
      <c r="K114" s="309"/>
    </row>
    <row r="115" spans="2:11" ht="15" customHeight="1">
      <c r="B115" s="318"/>
      <c r="C115" s="298" t="s">
        <v>63</v>
      </c>
      <c r="D115" s="298"/>
      <c r="E115" s="298"/>
      <c r="F115" s="317" t="s">
        <v>4927</v>
      </c>
      <c r="G115" s="298"/>
      <c r="H115" s="298" t="s">
        <v>4972</v>
      </c>
      <c r="I115" s="298" t="s">
        <v>4973</v>
      </c>
      <c r="J115" s="298"/>
      <c r="K115" s="309"/>
    </row>
    <row r="116" spans="2:11" ht="15" customHeight="1">
      <c r="B116" s="321"/>
      <c r="C116" s="327"/>
      <c r="D116" s="327"/>
      <c r="E116" s="327"/>
      <c r="F116" s="327"/>
      <c r="G116" s="327"/>
      <c r="H116" s="327"/>
      <c r="I116" s="327"/>
      <c r="J116" s="327"/>
      <c r="K116" s="323"/>
    </row>
    <row r="117" spans="2:11" ht="18.75" customHeight="1">
      <c r="B117" s="328"/>
      <c r="C117" s="294"/>
      <c r="D117" s="294"/>
      <c r="E117" s="294"/>
      <c r="F117" s="329"/>
      <c r="G117" s="294"/>
      <c r="H117" s="294"/>
      <c r="I117" s="294"/>
      <c r="J117" s="294"/>
      <c r="K117" s="328"/>
    </row>
    <row r="118" spans="2:11" ht="18.75" customHeight="1">
      <c r="B118" s="304"/>
      <c r="C118" s="304"/>
      <c r="D118" s="304"/>
      <c r="E118" s="304"/>
      <c r="F118" s="304"/>
      <c r="G118" s="304"/>
      <c r="H118" s="304"/>
      <c r="I118" s="304"/>
      <c r="J118" s="304"/>
      <c r="K118" s="304"/>
    </row>
    <row r="119" spans="2:11" ht="7.5" customHeight="1">
      <c r="B119" s="330"/>
      <c r="C119" s="331"/>
      <c r="D119" s="331"/>
      <c r="E119" s="331"/>
      <c r="F119" s="331"/>
      <c r="G119" s="331"/>
      <c r="H119" s="331"/>
      <c r="I119" s="331"/>
      <c r="J119" s="331"/>
      <c r="K119" s="332"/>
    </row>
    <row r="120" spans="2:11" ht="45" customHeight="1">
      <c r="B120" s="333"/>
      <c r="C120" s="414" t="s">
        <v>4974</v>
      </c>
      <c r="D120" s="414"/>
      <c r="E120" s="414"/>
      <c r="F120" s="414"/>
      <c r="G120" s="414"/>
      <c r="H120" s="414"/>
      <c r="I120" s="414"/>
      <c r="J120" s="414"/>
      <c r="K120" s="334"/>
    </row>
    <row r="121" spans="2:11" ht="17.25" customHeight="1">
      <c r="B121" s="335"/>
      <c r="C121" s="310" t="s">
        <v>4921</v>
      </c>
      <c r="D121" s="310"/>
      <c r="E121" s="310"/>
      <c r="F121" s="310" t="s">
        <v>4922</v>
      </c>
      <c r="G121" s="311"/>
      <c r="H121" s="310" t="s">
        <v>196</v>
      </c>
      <c r="I121" s="310" t="s">
        <v>63</v>
      </c>
      <c r="J121" s="310" t="s">
        <v>4923</v>
      </c>
      <c r="K121" s="336"/>
    </row>
    <row r="122" spans="2:11" ht="17.25" customHeight="1">
      <c r="B122" s="335"/>
      <c r="C122" s="312" t="s">
        <v>4924</v>
      </c>
      <c r="D122" s="312"/>
      <c r="E122" s="312"/>
      <c r="F122" s="313" t="s">
        <v>4925</v>
      </c>
      <c r="G122" s="314"/>
      <c r="H122" s="312"/>
      <c r="I122" s="312"/>
      <c r="J122" s="312" t="s">
        <v>4926</v>
      </c>
      <c r="K122" s="336"/>
    </row>
    <row r="123" spans="2:11" ht="5.25" customHeight="1">
      <c r="B123" s="337"/>
      <c r="C123" s="315"/>
      <c r="D123" s="315"/>
      <c r="E123" s="315"/>
      <c r="F123" s="315"/>
      <c r="G123" s="298"/>
      <c r="H123" s="315"/>
      <c r="I123" s="315"/>
      <c r="J123" s="315"/>
      <c r="K123" s="338"/>
    </row>
    <row r="124" spans="2:11" ht="15" customHeight="1">
      <c r="B124" s="337"/>
      <c r="C124" s="298" t="s">
        <v>4930</v>
      </c>
      <c r="D124" s="315"/>
      <c r="E124" s="315"/>
      <c r="F124" s="317" t="s">
        <v>4927</v>
      </c>
      <c r="G124" s="298"/>
      <c r="H124" s="298" t="s">
        <v>4966</v>
      </c>
      <c r="I124" s="298" t="s">
        <v>4929</v>
      </c>
      <c r="J124" s="298">
        <v>120</v>
      </c>
      <c r="K124" s="339"/>
    </row>
    <row r="125" spans="2:11" ht="15" customHeight="1">
      <c r="B125" s="337"/>
      <c r="C125" s="298" t="s">
        <v>4975</v>
      </c>
      <c r="D125" s="298"/>
      <c r="E125" s="298"/>
      <c r="F125" s="317" t="s">
        <v>4927</v>
      </c>
      <c r="G125" s="298"/>
      <c r="H125" s="298" t="s">
        <v>4976</v>
      </c>
      <c r="I125" s="298" t="s">
        <v>4929</v>
      </c>
      <c r="J125" s="298" t="s">
        <v>4977</v>
      </c>
      <c r="K125" s="339"/>
    </row>
    <row r="126" spans="2:11" ht="15" customHeight="1">
      <c r="B126" s="337"/>
      <c r="C126" s="298" t="s">
        <v>106</v>
      </c>
      <c r="D126" s="298"/>
      <c r="E126" s="298"/>
      <c r="F126" s="317" t="s">
        <v>4927</v>
      </c>
      <c r="G126" s="298"/>
      <c r="H126" s="298" t="s">
        <v>4978</v>
      </c>
      <c r="I126" s="298" t="s">
        <v>4929</v>
      </c>
      <c r="J126" s="298" t="s">
        <v>4977</v>
      </c>
      <c r="K126" s="339"/>
    </row>
    <row r="127" spans="2:11" ht="15" customHeight="1">
      <c r="B127" s="337"/>
      <c r="C127" s="298" t="s">
        <v>4938</v>
      </c>
      <c r="D127" s="298"/>
      <c r="E127" s="298"/>
      <c r="F127" s="317" t="s">
        <v>4933</v>
      </c>
      <c r="G127" s="298"/>
      <c r="H127" s="298" t="s">
        <v>4939</v>
      </c>
      <c r="I127" s="298" t="s">
        <v>4929</v>
      </c>
      <c r="J127" s="298">
        <v>15</v>
      </c>
      <c r="K127" s="339"/>
    </row>
    <row r="128" spans="2:11" ht="15" customHeight="1">
      <c r="B128" s="337"/>
      <c r="C128" s="319" t="s">
        <v>4940</v>
      </c>
      <c r="D128" s="319"/>
      <c r="E128" s="319"/>
      <c r="F128" s="320" t="s">
        <v>4933</v>
      </c>
      <c r="G128" s="319"/>
      <c r="H128" s="319" t="s">
        <v>4941</v>
      </c>
      <c r="I128" s="319" t="s">
        <v>4929</v>
      </c>
      <c r="J128" s="319">
        <v>15</v>
      </c>
      <c r="K128" s="339"/>
    </row>
    <row r="129" spans="2:11" ht="15" customHeight="1">
      <c r="B129" s="337"/>
      <c r="C129" s="319" t="s">
        <v>4942</v>
      </c>
      <c r="D129" s="319"/>
      <c r="E129" s="319"/>
      <c r="F129" s="320" t="s">
        <v>4933</v>
      </c>
      <c r="G129" s="319"/>
      <c r="H129" s="319" t="s">
        <v>4943</v>
      </c>
      <c r="I129" s="319" t="s">
        <v>4929</v>
      </c>
      <c r="J129" s="319">
        <v>20</v>
      </c>
      <c r="K129" s="339"/>
    </row>
    <row r="130" spans="2:11" ht="15" customHeight="1">
      <c r="B130" s="337"/>
      <c r="C130" s="319" t="s">
        <v>4944</v>
      </c>
      <c r="D130" s="319"/>
      <c r="E130" s="319"/>
      <c r="F130" s="320" t="s">
        <v>4933</v>
      </c>
      <c r="G130" s="319"/>
      <c r="H130" s="319" t="s">
        <v>4945</v>
      </c>
      <c r="I130" s="319" t="s">
        <v>4929</v>
      </c>
      <c r="J130" s="319">
        <v>20</v>
      </c>
      <c r="K130" s="339"/>
    </row>
    <row r="131" spans="2:11" ht="15" customHeight="1">
      <c r="B131" s="337"/>
      <c r="C131" s="298" t="s">
        <v>4932</v>
      </c>
      <c r="D131" s="298"/>
      <c r="E131" s="298"/>
      <c r="F131" s="317" t="s">
        <v>4933</v>
      </c>
      <c r="G131" s="298"/>
      <c r="H131" s="298" t="s">
        <v>4966</v>
      </c>
      <c r="I131" s="298" t="s">
        <v>4929</v>
      </c>
      <c r="J131" s="298">
        <v>50</v>
      </c>
      <c r="K131" s="339"/>
    </row>
    <row r="132" spans="2:11" ht="15" customHeight="1">
      <c r="B132" s="337"/>
      <c r="C132" s="298" t="s">
        <v>4946</v>
      </c>
      <c r="D132" s="298"/>
      <c r="E132" s="298"/>
      <c r="F132" s="317" t="s">
        <v>4933</v>
      </c>
      <c r="G132" s="298"/>
      <c r="H132" s="298" t="s">
        <v>4966</v>
      </c>
      <c r="I132" s="298" t="s">
        <v>4929</v>
      </c>
      <c r="J132" s="298">
        <v>50</v>
      </c>
      <c r="K132" s="339"/>
    </row>
    <row r="133" spans="2:11" ht="15" customHeight="1">
      <c r="B133" s="337"/>
      <c r="C133" s="298" t="s">
        <v>4952</v>
      </c>
      <c r="D133" s="298"/>
      <c r="E133" s="298"/>
      <c r="F133" s="317" t="s">
        <v>4933</v>
      </c>
      <c r="G133" s="298"/>
      <c r="H133" s="298" t="s">
        <v>4966</v>
      </c>
      <c r="I133" s="298" t="s">
        <v>4929</v>
      </c>
      <c r="J133" s="298">
        <v>50</v>
      </c>
      <c r="K133" s="339"/>
    </row>
    <row r="134" spans="2:11" ht="15" customHeight="1">
      <c r="B134" s="337"/>
      <c r="C134" s="298" t="s">
        <v>4954</v>
      </c>
      <c r="D134" s="298"/>
      <c r="E134" s="298"/>
      <c r="F134" s="317" t="s">
        <v>4933</v>
      </c>
      <c r="G134" s="298"/>
      <c r="H134" s="298" t="s">
        <v>4966</v>
      </c>
      <c r="I134" s="298" t="s">
        <v>4929</v>
      </c>
      <c r="J134" s="298">
        <v>50</v>
      </c>
      <c r="K134" s="339"/>
    </row>
    <row r="135" spans="2:11" ht="15" customHeight="1">
      <c r="B135" s="337"/>
      <c r="C135" s="298" t="s">
        <v>201</v>
      </c>
      <c r="D135" s="298"/>
      <c r="E135" s="298"/>
      <c r="F135" s="317" t="s">
        <v>4933</v>
      </c>
      <c r="G135" s="298"/>
      <c r="H135" s="298" t="s">
        <v>4979</v>
      </c>
      <c r="I135" s="298" t="s">
        <v>4929</v>
      </c>
      <c r="J135" s="298">
        <v>255</v>
      </c>
      <c r="K135" s="339"/>
    </row>
    <row r="136" spans="2:11" ht="15" customHeight="1">
      <c r="B136" s="337"/>
      <c r="C136" s="298" t="s">
        <v>4956</v>
      </c>
      <c r="D136" s="298"/>
      <c r="E136" s="298"/>
      <c r="F136" s="317" t="s">
        <v>4927</v>
      </c>
      <c r="G136" s="298"/>
      <c r="H136" s="298" t="s">
        <v>4980</v>
      </c>
      <c r="I136" s="298" t="s">
        <v>4958</v>
      </c>
      <c r="J136" s="298"/>
      <c r="K136" s="339"/>
    </row>
    <row r="137" spans="2:11" ht="15" customHeight="1">
      <c r="B137" s="337"/>
      <c r="C137" s="298" t="s">
        <v>4959</v>
      </c>
      <c r="D137" s="298"/>
      <c r="E137" s="298"/>
      <c r="F137" s="317" t="s">
        <v>4927</v>
      </c>
      <c r="G137" s="298"/>
      <c r="H137" s="298" t="s">
        <v>4981</v>
      </c>
      <c r="I137" s="298" t="s">
        <v>4961</v>
      </c>
      <c r="J137" s="298"/>
      <c r="K137" s="339"/>
    </row>
    <row r="138" spans="2:11" ht="15" customHeight="1">
      <c r="B138" s="337"/>
      <c r="C138" s="298" t="s">
        <v>4962</v>
      </c>
      <c r="D138" s="298"/>
      <c r="E138" s="298"/>
      <c r="F138" s="317" t="s">
        <v>4927</v>
      </c>
      <c r="G138" s="298"/>
      <c r="H138" s="298" t="s">
        <v>4962</v>
      </c>
      <c r="I138" s="298" t="s">
        <v>4961</v>
      </c>
      <c r="J138" s="298"/>
      <c r="K138" s="339"/>
    </row>
    <row r="139" spans="2:11" ht="15" customHeight="1">
      <c r="B139" s="337"/>
      <c r="C139" s="298" t="s">
        <v>44</v>
      </c>
      <c r="D139" s="298"/>
      <c r="E139" s="298"/>
      <c r="F139" s="317" t="s">
        <v>4927</v>
      </c>
      <c r="G139" s="298"/>
      <c r="H139" s="298" t="s">
        <v>4982</v>
      </c>
      <c r="I139" s="298" t="s">
        <v>4961</v>
      </c>
      <c r="J139" s="298"/>
      <c r="K139" s="339"/>
    </row>
    <row r="140" spans="2:11" ht="15" customHeight="1">
      <c r="B140" s="337"/>
      <c r="C140" s="298" t="s">
        <v>4983</v>
      </c>
      <c r="D140" s="298"/>
      <c r="E140" s="298"/>
      <c r="F140" s="317" t="s">
        <v>4927</v>
      </c>
      <c r="G140" s="298"/>
      <c r="H140" s="298" t="s">
        <v>4984</v>
      </c>
      <c r="I140" s="298" t="s">
        <v>4961</v>
      </c>
      <c r="J140" s="298"/>
      <c r="K140" s="339"/>
    </row>
    <row r="141" spans="2:11" ht="15" customHeight="1">
      <c r="B141" s="340"/>
      <c r="C141" s="341"/>
      <c r="D141" s="341"/>
      <c r="E141" s="341"/>
      <c r="F141" s="341"/>
      <c r="G141" s="341"/>
      <c r="H141" s="341"/>
      <c r="I141" s="341"/>
      <c r="J141" s="341"/>
      <c r="K141" s="342"/>
    </row>
    <row r="142" spans="2:11" ht="18.75" customHeight="1">
      <c r="B142" s="294"/>
      <c r="C142" s="294"/>
      <c r="D142" s="294"/>
      <c r="E142" s="294"/>
      <c r="F142" s="329"/>
      <c r="G142" s="294"/>
      <c r="H142" s="294"/>
      <c r="I142" s="294"/>
      <c r="J142" s="294"/>
      <c r="K142" s="294"/>
    </row>
    <row r="143" spans="2:11" ht="18.75" customHeight="1">
      <c r="B143" s="304"/>
      <c r="C143" s="304"/>
      <c r="D143" s="304"/>
      <c r="E143" s="304"/>
      <c r="F143" s="304"/>
      <c r="G143" s="304"/>
      <c r="H143" s="304"/>
      <c r="I143" s="304"/>
      <c r="J143" s="304"/>
      <c r="K143" s="304"/>
    </row>
    <row r="144" spans="2:11" ht="7.5" customHeight="1">
      <c r="B144" s="305"/>
      <c r="C144" s="306"/>
      <c r="D144" s="306"/>
      <c r="E144" s="306"/>
      <c r="F144" s="306"/>
      <c r="G144" s="306"/>
      <c r="H144" s="306"/>
      <c r="I144" s="306"/>
      <c r="J144" s="306"/>
      <c r="K144" s="307"/>
    </row>
    <row r="145" spans="2:11" ht="45" customHeight="1">
      <c r="B145" s="308"/>
      <c r="C145" s="419" t="s">
        <v>4985</v>
      </c>
      <c r="D145" s="419"/>
      <c r="E145" s="419"/>
      <c r="F145" s="419"/>
      <c r="G145" s="419"/>
      <c r="H145" s="419"/>
      <c r="I145" s="419"/>
      <c r="J145" s="419"/>
      <c r="K145" s="309"/>
    </row>
    <row r="146" spans="2:11" ht="17.25" customHeight="1">
      <c r="B146" s="308"/>
      <c r="C146" s="310" t="s">
        <v>4921</v>
      </c>
      <c r="D146" s="310"/>
      <c r="E146" s="310"/>
      <c r="F146" s="310" t="s">
        <v>4922</v>
      </c>
      <c r="G146" s="311"/>
      <c r="H146" s="310" t="s">
        <v>196</v>
      </c>
      <c r="I146" s="310" t="s">
        <v>63</v>
      </c>
      <c r="J146" s="310" t="s">
        <v>4923</v>
      </c>
      <c r="K146" s="309"/>
    </row>
    <row r="147" spans="2:11" ht="17.25" customHeight="1">
      <c r="B147" s="308"/>
      <c r="C147" s="312" t="s">
        <v>4924</v>
      </c>
      <c r="D147" s="312"/>
      <c r="E147" s="312"/>
      <c r="F147" s="313" t="s">
        <v>4925</v>
      </c>
      <c r="G147" s="314"/>
      <c r="H147" s="312"/>
      <c r="I147" s="312"/>
      <c r="J147" s="312" t="s">
        <v>4926</v>
      </c>
      <c r="K147" s="309"/>
    </row>
    <row r="148" spans="2:11" ht="5.25" customHeight="1">
      <c r="B148" s="318"/>
      <c r="C148" s="315"/>
      <c r="D148" s="315"/>
      <c r="E148" s="315"/>
      <c r="F148" s="315"/>
      <c r="G148" s="316"/>
      <c r="H148" s="315"/>
      <c r="I148" s="315"/>
      <c r="J148" s="315"/>
      <c r="K148" s="339"/>
    </row>
    <row r="149" spans="2:11" ht="15" customHeight="1">
      <c r="B149" s="318"/>
      <c r="C149" s="343" t="s">
        <v>4930</v>
      </c>
      <c r="D149" s="298"/>
      <c r="E149" s="298"/>
      <c r="F149" s="344" t="s">
        <v>4927</v>
      </c>
      <c r="G149" s="298"/>
      <c r="H149" s="343" t="s">
        <v>4966</v>
      </c>
      <c r="I149" s="343" t="s">
        <v>4929</v>
      </c>
      <c r="J149" s="343">
        <v>120</v>
      </c>
      <c r="K149" s="339"/>
    </row>
    <row r="150" spans="2:11" ht="15" customHeight="1">
      <c r="B150" s="318"/>
      <c r="C150" s="343" t="s">
        <v>4975</v>
      </c>
      <c r="D150" s="298"/>
      <c r="E150" s="298"/>
      <c r="F150" s="344" t="s">
        <v>4927</v>
      </c>
      <c r="G150" s="298"/>
      <c r="H150" s="343" t="s">
        <v>4986</v>
      </c>
      <c r="I150" s="343" t="s">
        <v>4929</v>
      </c>
      <c r="J150" s="343" t="s">
        <v>4977</v>
      </c>
      <c r="K150" s="339"/>
    </row>
    <row r="151" spans="2:11" ht="15" customHeight="1">
      <c r="B151" s="318"/>
      <c r="C151" s="343" t="s">
        <v>106</v>
      </c>
      <c r="D151" s="298"/>
      <c r="E151" s="298"/>
      <c r="F151" s="344" t="s">
        <v>4927</v>
      </c>
      <c r="G151" s="298"/>
      <c r="H151" s="343" t="s">
        <v>4987</v>
      </c>
      <c r="I151" s="343" t="s">
        <v>4929</v>
      </c>
      <c r="J151" s="343" t="s">
        <v>4977</v>
      </c>
      <c r="K151" s="339"/>
    </row>
    <row r="152" spans="2:11" ht="15" customHeight="1">
      <c r="B152" s="318"/>
      <c r="C152" s="343" t="s">
        <v>4932</v>
      </c>
      <c r="D152" s="298"/>
      <c r="E152" s="298"/>
      <c r="F152" s="344" t="s">
        <v>4933</v>
      </c>
      <c r="G152" s="298"/>
      <c r="H152" s="343" t="s">
        <v>4966</v>
      </c>
      <c r="I152" s="343" t="s">
        <v>4929</v>
      </c>
      <c r="J152" s="343">
        <v>50</v>
      </c>
      <c r="K152" s="339"/>
    </row>
    <row r="153" spans="2:11" ht="15" customHeight="1">
      <c r="B153" s="318"/>
      <c r="C153" s="343" t="s">
        <v>4935</v>
      </c>
      <c r="D153" s="298"/>
      <c r="E153" s="298"/>
      <c r="F153" s="344" t="s">
        <v>4927</v>
      </c>
      <c r="G153" s="298"/>
      <c r="H153" s="343" t="s">
        <v>4966</v>
      </c>
      <c r="I153" s="343" t="s">
        <v>4937</v>
      </c>
      <c r="J153" s="343"/>
      <c r="K153" s="339"/>
    </row>
    <row r="154" spans="2:11" ht="15" customHeight="1">
      <c r="B154" s="318"/>
      <c r="C154" s="343" t="s">
        <v>4946</v>
      </c>
      <c r="D154" s="298"/>
      <c r="E154" s="298"/>
      <c r="F154" s="344" t="s">
        <v>4933</v>
      </c>
      <c r="G154" s="298"/>
      <c r="H154" s="343" t="s">
        <v>4966</v>
      </c>
      <c r="I154" s="343" t="s">
        <v>4929</v>
      </c>
      <c r="J154" s="343">
        <v>50</v>
      </c>
      <c r="K154" s="339"/>
    </row>
    <row r="155" spans="2:11" ht="15" customHeight="1">
      <c r="B155" s="318"/>
      <c r="C155" s="343" t="s">
        <v>4954</v>
      </c>
      <c r="D155" s="298"/>
      <c r="E155" s="298"/>
      <c r="F155" s="344" t="s">
        <v>4933</v>
      </c>
      <c r="G155" s="298"/>
      <c r="H155" s="343" t="s">
        <v>4966</v>
      </c>
      <c r="I155" s="343" t="s">
        <v>4929</v>
      </c>
      <c r="J155" s="343">
        <v>50</v>
      </c>
      <c r="K155" s="339"/>
    </row>
    <row r="156" spans="2:11" ht="15" customHeight="1">
      <c r="B156" s="318"/>
      <c r="C156" s="343" t="s">
        <v>4952</v>
      </c>
      <c r="D156" s="298"/>
      <c r="E156" s="298"/>
      <c r="F156" s="344" t="s">
        <v>4933</v>
      </c>
      <c r="G156" s="298"/>
      <c r="H156" s="343" t="s">
        <v>4966</v>
      </c>
      <c r="I156" s="343" t="s">
        <v>4929</v>
      </c>
      <c r="J156" s="343">
        <v>50</v>
      </c>
      <c r="K156" s="339"/>
    </row>
    <row r="157" spans="2:11" ht="15" customHeight="1">
      <c r="B157" s="318"/>
      <c r="C157" s="343" t="s">
        <v>163</v>
      </c>
      <c r="D157" s="298"/>
      <c r="E157" s="298"/>
      <c r="F157" s="344" t="s">
        <v>4927</v>
      </c>
      <c r="G157" s="298"/>
      <c r="H157" s="343" t="s">
        <v>4988</v>
      </c>
      <c r="I157" s="343" t="s">
        <v>4929</v>
      </c>
      <c r="J157" s="343" t="s">
        <v>4989</v>
      </c>
      <c r="K157" s="339"/>
    </row>
    <row r="158" spans="2:11" ht="15" customHeight="1">
      <c r="B158" s="318"/>
      <c r="C158" s="343" t="s">
        <v>4990</v>
      </c>
      <c r="D158" s="298"/>
      <c r="E158" s="298"/>
      <c r="F158" s="344" t="s">
        <v>4927</v>
      </c>
      <c r="G158" s="298"/>
      <c r="H158" s="343" t="s">
        <v>4991</v>
      </c>
      <c r="I158" s="343" t="s">
        <v>4961</v>
      </c>
      <c r="J158" s="343"/>
      <c r="K158" s="339"/>
    </row>
    <row r="159" spans="2:11" ht="15" customHeight="1">
      <c r="B159" s="345"/>
      <c r="C159" s="327"/>
      <c r="D159" s="327"/>
      <c r="E159" s="327"/>
      <c r="F159" s="327"/>
      <c r="G159" s="327"/>
      <c r="H159" s="327"/>
      <c r="I159" s="327"/>
      <c r="J159" s="327"/>
      <c r="K159" s="346"/>
    </row>
    <row r="160" spans="2:11" ht="18.75" customHeight="1">
      <c r="B160" s="294"/>
      <c r="C160" s="298"/>
      <c r="D160" s="298"/>
      <c r="E160" s="298"/>
      <c r="F160" s="317"/>
      <c r="G160" s="298"/>
      <c r="H160" s="298"/>
      <c r="I160" s="298"/>
      <c r="J160" s="298"/>
      <c r="K160" s="294"/>
    </row>
    <row r="161" spans="2:11" ht="18.75" customHeight="1">
      <c r="B161" s="304"/>
      <c r="C161" s="304"/>
      <c r="D161" s="304"/>
      <c r="E161" s="304"/>
      <c r="F161" s="304"/>
      <c r="G161" s="304"/>
      <c r="H161" s="304"/>
      <c r="I161" s="304"/>
      <c r="J161" s="304"/>
      <c r="K161" s="304"/>
    </row>
    <row r="162" spans="2:11" ht="7.5" customHeight="1">
      <c r="B162" s="286"/>
      <c r="C162" s="287"/>
      <c r="D162" s="287"/>
      <c r="E162" s="287"/>
      <c r="F162" s="287"/>
      <c r="G162" s="287"/>
      <c r="H162" s="287"/>
      <c r="I162" s="287"/>
      <c r="J162" s="287"/>
      <c r="K162" s="288"/>
    </row>
    <row r="163" spans="2:11" ht="45" customHeight="1">
      <c r="B163" s="289"/>
      <c r="C163" s="414" t="s">
        <v>4992</v>
      </c>
      <c r="D163" s="414"/>
      <c r="E163" s="414"/>
      <c r="F163" s="414"/>
      <c r="G163" s="414"/>
      <c r="H163" s="414"/>
      <c r="I163" s="414"/>
      <c r="J163" s="414"/>
      <c r="K163" s="290"/>
    </row>
    <row r="164" spans="2:11" ht="17.25" customHeight="1">
      <c r="B164" s="289"/>
      <c r="C164" s="310" t="s">
        <v>4921</v>
      </c>
      <c r="D164" s="310"/>
      <c r="E164" s="310"/>
      <c r="F164" s="310" t="s">
        <v>4922</v>
      </c>
      <c r="G164" s="347"/>
      <c r="H164" s="348" t="s">
        <v>196</v>
      </c>
      <c r="I164" s="348" t="s">
        <v>63</v>
      </c>
      <c r="J164" s="310" t="s">
        <v>4923</v>
      </c>
      <c r="K164" s="290"/>
    </row>
    <row r="165" spans="2:11" ht="17.25" customHeight="1">
      <c r="B165" s="291"/>
      <c r="C165" s="312" t="s">
        <v>4924</v>
      </c>
      <c r="D165" s="312"/>
      <c r="E165" s="312"/>
      <c r="F165" s="313" t="s">
        <v>4925</v>
      </c>
      <c r="G165" s="349"/>
      <c r="H165" s="350"/>
      <c r="I165" s="350"/>
      <c r="J165" s="312" t="s">
        <v>4926</v>
      </c>
      <c r="K165" s="292"/>
    </row>
    <row r="166" spans="2:11" ht="5.25" customHeight="1">
      <c r="B166" s="318"/>
      <c r="C166" s="315"/>
      <c r="D166" s="315"/>
      <c r="E166" s="315"/>
      <c r="F166" s="315"/>
      <c r="G166" s="316"/>
      <c r="H166" s="315"/>
      <c r="I166" s="315"/>
      <c r="J166" s="315"/>
      <c r="K166" s="339"/>
    </row>
    <row r="167" spans="2:11" ht="15" customHeight="1">
      <c r="B167" s="318"/>
      <c r="C167" s="298" t="s">
        <v>4930</v>
      </c>
      <c r="D167" s="298"/>
      <c r="E167" s="298"/>
      <c r="F167" s="317" t="s">
        <v>4927</v>
      </c>
      <c r="G167" s="298"/>
      <c r="H167" s="298" t="s">
        <v>4966</v>
      </c>
      <c r="I167" s="298" t="s">
        <v>4929</v>
      </c>
      <c r="J167" s="298">
        <v>120</v>
      </c>
      <c r="K167" s="339"/>
    </row>
    <row r="168" spans="2:11" ht="15" customHeight="1">
      <c r="B168" s="318"/>
      <c r="C168" s="298" t="s">
        <v>4975</v>
      </c>
      <c r="D168" s="298"/>
      <c r="E168" s="298"/>
      <c r="F168" s="317" t="s">
        <v>4927</v>
      </c>
      <c r="G168" s="298"/>
      <c r="H168" s="298" t="s">
        <v>4976</v>
      </c>
      <c r="I168" s="298" t="s">
        <v>4929</v>
      </c>
      <c r="J168" s="298" t="s">
        <v>4977</v>
      </c>
      <c r="K168" s="339"/>
    </row>
    <row r="169" spans="2:11" ht="15" customHeight="1">
      <c r="B169" s="318"/>
      <c r="C169" s="298" t="s">
        <v>106</v>
      </c>
      <c r="D169" s="298"/>
      <c r="E169" s="298"/>
      <c r="F169" s="317" t="s">
        <v>4927</v>
      </c>
      <c r="G169" s="298"/>
      <c r="H169" s="298" t="s">
        <v>4993</v>
      </c>
      <c r="I169" s="298" t="s">
        <v>4929</v>
      </c>
      <c r="J169" s="298" t="s">
        <v>4977</v>
      </c>
      <c r="K169" s="339"/>
    </row>
    <row r="170" spans="2:11" ht="15" customHeight="1">
      <c r="B170" s="318"/>
      <c r="C170" s="298" t="s">
        <v>4932</v>
      </c>
      <c r="D170" s="298"/>
      <c r="E170" s="298"/>
      <c r="F170" s="317" t="s">
        <v>4933</v>
      </c>
      <c r="G170" s="298"/>
      <c r="H170" s="298" t="s">
        <v>4993</v>
      </c>
      <c r="I170" s="298" t="s">
        <v>4929</v>
      </c>
      <c r="J170" s="298">
        <v>50</v>
      </c>
      <c r="K170" s="339"/>
    </row>
    <row r="171" spans="2:11" ht="15" customHeight="1">
      <c r="B171" s="318"/>
      <c r="C171" s="298" t="s">
        <v>4935</v>
      </c>
      <c r="D171" s="298"/>
      <c r="E171" s="298"/>
      <c r="F171" s="317" t="s">
        <v>4927</v>
      </c>
      <c r="G171" s="298"/>
      <c r="H171" s="298" t="s">
        <v>4993</v>
      </c>
      <c r="I171" s="298" t="s">
        <v>4937</v>
      </c>
      <c r="J171" s="298"/>
      <c r="K171" s="339"/>
    </row>
    <row r="172" spans="2:11" ht="15" customHeight="1">
      <c r="B172" s="318"/>
      <c r="C172" s="298" t="s">
        <v>4946</v>
      </c>
      <c r="D172" s="298"/>
      <c r="E172" s="298"/>
      <c r="F172" s="317" t="s">
        <v>4933</v>
      </c>
      <c r="G172" s="298"/>
      <c r="H172" s="298" t="s">
        <v>4993</v>
      </c>
      <c r="I172" s="298" t="s">
        <v>4929</v>
      </c>
      <c r="J172" s="298">
        <v>50</v>
      </c>
      <c r="K172" s="339"/>
    </row>
    <row r="173" spans="2:11" ht="15" customHeight="1">
      <c r="B173" s="318"/>
      <c r="C173" s="298" t="s">
        <v>4954</v>
      </c>
      <c r="D173" s="298"/>
      <c r="E173" s="298"/>
      <c r="F173" s="317" t="s">
        <v>4933</v>
      </c>
      <c r="G173" s="298"/>
      <c r="H173" s="298" t="s">
        <v>4993</v>
      </c>
      <c r="I173" s="298" t="s">
        <v>4929</v>
      </c>
      <c r="J173" s="298">
        <v>50</v>
      </c>
      <c r="K173" s="339"/>
    </row>
    <row r="174" spans="2:11" ht="15" customHeight="1">
      <c r="B174" s="318"/>
      <c r="C174" s="298" t="s">
        <v>4952</v>
      </c>
      <c r="D174" s="298"/>
      <c r="E174" s="298"/>
      <c r="F174" s="317" t="s">
        <v>4933</v>
      </c>
      <c r="G174" s="298"/>
      <c r="H174" s="298" t="s">
        <v>4993</v>
      </c>
      <c r="I174" s="298" t="s">
        <v>4929</v>
      </c>
      <c r="J174" s="298">
        <v>50</v>
      </c>
      <c r="K174" s="339"/>
    </row>
    <row r="175" spans="2:11" ht="15" customHeight="1">
      <c r="B175" s="318"/>
      <c r="C175" s="298" t="s">
        <v>195</v>
      </c>
      <c r="D175" s="298"/>
      <c r="E175" s="298"/>
      <c r="F175" s="317" t="s">
        <v>4927</v>
      </c>
      <c r="G175" s="298"/>
      <c r="H175" s="298" t="s">
        <v>4994</v>
      </c>
      <c r="I175" s="298" t="s">
        <v>4995</v>
      </c>
      <c r="J175" s="298"/>
      <c r="K175" s="339"/>
    </row>
    <row r="176" spans="2:11" ht="15" customHeight="1">
      <c r="B176" s="318"/>
      <c r="C176" s="298" t="s">
        <v>63</v>
      </c>
      <c r="D176" s="298"/>
      <c r="E176" s="298"/>
      <c r="F176" s="317" t="s">
        <v>4927</v>
      </c>
      <c r="G176" s="298"/>
      <c r="H176" s="298" t="s">
        <v>4996</v>
      </c>
      <c r="I176" s="298" t="s">
        <v>4997</v>
      </c>
      <c r="J176" s="298">
        <v>1</v>
      </c>
      <c r="K176" s="339"/>
    </row>
    <row r="177" spans="2:11" ht="15" customHeight="1">
      <c r="B177" s="318"/>
      <c r="C177" s="298" t="s">
        <v>59</v>
      </c>
      <c r="D177" s="298"/>
      <c r="E177" s="298"/>
      <c r="F177" s="317" t="s">
        <v>4927</v>
      </c>
      <c r="G177" s="298"/>
      <c r="H177" s="298" t="s">
        <v>4998</v>
      </c>
      <c r="I177" s="298" t="s">
        <v>4929</v>
      </c>
      <c r="J177" s="298">
        <v>20</v>
      </c>
      <c r="K177" s="339"/>
    </row>
    <row r="178" spans="2:11" ht="15" customHeight="1">
      <c r="B178" s="318"/>
      <c r="C178" s="298" t="s">
        <v>196</v>
      </c>
      <c r="D178" s="298"/>
      <c r="E178" s="298"/>
      <c r="F178" s="317" t="s">
        <v>4927</v>
      </c>
      <c r="G178" s="298"/>
      <c r="H178" s="298" t="s">
        <v>4999</v>
      </c>
      <c r="I178" s="298" t="s">
        <v>4929</v>
      </c>
      <c r="J178" s="298">
        <v>255</v>
      </c>
      <c r="K178" s="339"/>
    </row>
    <row r="179" spans="2:11" ht="15" customHeight="1">
      <c r="B179" s="318"/>
      <c r="C179" s="298" t="s">
        <v>197</v>
      </c>
      <c r="D179" s="298"/>
      <c r="E179" s="298"/>
      <c r="F179" s="317" t="s">
        <v>4927</v>
      </c>
      <c r="G179" s="298"/>
      <c r="H179" s="298" t="s">
        <v>4892</v>
      </c>
      <c r="I179" s="298" t="s">
        <v>4929</v>
      </c>
      <c r="J179" s="298">
        <v>10</v>
      </c>
      <c r="K179" s="339"/>
    </row>
    <row r="180" spans="2:11" ht="15" customHeight="1">
      <c r="B180" s="318"/>
      <c r="C180" s="298" t="s">
        <v>198</v>
      </c>
      <c r="D180" s="298"/>
      <c r="E180" s="298"/>
      <c r="F180" s="317" t="s">
        <v>4927</v>
      </c>
      <c r="G180" s="298"/>
      <c r="H180" s="298" t="s">
        <v>5000</v>
      </c>
      <c r="I180" s="298" t="s">
        <v>4961</v>
      </c>
      <c r="J180" s="298"/>
      <c r="K180" s="339"/>
    </row>
    <row r="181" spans="2:11" ht="15" customHeight="1">
      <c r="B181" s="318"/>
      <c r="C181" s="298" t="s">
        <v>5001</v>
      </c>
      <c r="D181" s="298"/>
      <c r="E181" s="298"/>
      <c r="F181" s="317" t="s">
        <v>4927</v>
      </c>
      <c r="G181" s="298"/>
      <c r="H181" s="298" t="s">
        <v>5002</v>
      </c>
      <c r="I181" s="298" t="s">
        <v>4961</v>
      </c>
      <c r="J181" s="298"/>
      <c r="K181" s="339"/>
    </row>
    <row r="182" spans="2:11" ht="15" customHeight="1">
      <c r="B182" s="318"/>
      <c r="C182" s="298" t="s">
        <v>4990</v>
      </c>
      <c r="D182" s="298"/>
      <c r="E182" s="298"/>
      <c r="F182" s="317" t="s">
        <v>4927</v>
      </c>
      <c r="G182" s="298"/>
      <c r="H182" s="298" t="s">
        <v>5003</v>
      </c>
      <c r="I182" s="298" t="s">
        <v>4961</v>
      </c>
      <c r="J182" s="298"/>
      <c r="K182" s="339"/>
    </row>
    <row r="183" spans="2:11" ht="15" customHeight="1">
      <c r="B183" s="318"/>
      <c r="C183" s="298" t="s">
        <v>200</v>
      </c>
      <c r="D183" s="298"/>
      <c r="E183" s="298"/>
      <c r="F183" s="317" t="s">
        <v>4933</v>
      </c>
      <c r="G183" s="298"/>
      <c r="H183" s="298" t="s">
        <v>5004</v>
      </c>
      <c r="I183" s="298" t="s">
        <v>4929</v>
      </c>
      <c r="J183" s="298">
        <v>50</v>
      </c>
      <c r="K183" s="339"/>
    </row>
    <row r="184" spans="2:11" ht="15" customHeight="1">
      <c r="B184" s="318"/>
      <c r="C184" s="298" t="s">
        <v>5005</v>
      </c>
      <c r="D184" s="298"/>
      <c r="E184" s="298"/>
      <c r="F184" s="317" t="s">
        <v>4933</v>
      </c>
      <c r="G184" s="298"/>
      <c r="H184" s="298" t="s">
        <v>5006</v>
      </c>
      <c r="I184" s="298" t="s">
        <v>5007</v>
      </c>
      <c r="J184" s="298"/>
      <c r="K184" s="339"/>
    </row>
    <row r="185" spans="2:11" ht="15" customHeight="1">
      <c r="B185" s="318"/>
      <c r="C185" s="298" t="s">
        <v>5008</v>
      </c>
      <c r="D185" s="298"/>
      <c r="E185" s="298"/>
      <c r="F185" s="317" t="s">
        <v>4933</v>
      </c>
      <c r="G185" s="298"/>
      <c r="H185" s="298" t="s">
        <v>5009</v>
      </c>
      <c r="I185" s="298" t="s">
        <v>5007</v>
      </c>
      <c r="J185" s="298"/>
      <c r="K185" s="339"/>
    </row>
    <row r="186" spans="2:11" ht="15" customHeight="1">
      <c r="B186" s="318"/>
      <c r="C186" s="298" t="s">
        <v>5010</v>
      </c>
      <c r="D186" s="298"/>
      <c r="E186" s="298"/>
      <c r="F186" s="317" t="s">
        <v>4933</v>
      </c>
      <c r="G186" s="298"/>
      <c r="H186" s="298" t="s">
        <v>5011</v>
      </c>
      <c r="I186" s="298" t="s">
        <v>5007</v>
      </c>
      <c r="J186" s="298"/>
      <c r="K186" s="339"/>
    </row>
    <row r="187" spans="2:11" ht="15" customHeight="1">
      <c r="B187" s="318"/>
      <c r="C187" s="351" t="s">
        <v>5012</v>
      </c>
      <c r="D187" s="298"/>
      <c r="E187" s="298"/>
      <c r="F187" s="317" t="s">
        <v>4933</v>
      </c>
      <c r="G187" s="298"/>
      <c r="H187" s="298" t="s">
        <v>5013</v>
      </c>
      <c r="I187" s="298" t="s">
        <v>5014</v>
      </c>
      <c r="J187" s="352" t="s">
        <v>5015</v>
      </c>
      <c r="K187" s="339"/>
    </row>
    <row r="188" spans="2:11" ht="15" customHeight="1">
      <c r="B188" s="318"/>
      <c r="C188" s="303" t="s">
        <v>48</v>
      </c>
      <c r="D188" s="298"/>
      <c r="E188" s="298"/>
      <c r="F188" s="317" t="s">
        <v>4927</v>
      </c>
      <c r="G188" s="298"/>
      <c r="H188" s="294" t="s">
        <v>5016</v>
      </c>
      <c r="I188" s="298" t="s">
        <v>5017</v>
      </c>
      <c r="J188" s="298"/>
      <c r="K188" s="339"/>
    </row>
    <row r="189" spans="2:11" ht="15" customHeight="1">
      <c r="B189" s="318"/>
      <c r="C189" s="303" t="s">
        <v>5018</v>
      </c>
      <c r="D189" s="298"/>
      <c r="E189" s="298"/>
      <c r="F189" s="317" t="s">
        <v>4927</v>
      </c>
      <c r="G189" s="298"/>
      <c r="H189" s="298" t="s">
        <v>5019</v>
      </c>
      <c r="I189" s="298" t="s">
        <v>4961</v>
      </c>
      <c r="J189" s="298"/>
      <c r="K189" s="339"/>
    </row>
    <row r="190" spans="2:11" ht="15" customHeight="1">
      <c r="B190" s="318"/>
      <c r="C190" s="303" t="s">
        <v>5020</v>
      </c>
      <c r="D190" s="298"/>
      <c r="E190" s="298"/>
      <c r="F190" s="317" t="s">
        <v>4927</v>
      </c>
      <c r="G190" s="298"/>
      <c r="H190" s="298" t="s">
        <v>5021</v>
      </c>
      <c r="I190" s="298" t="s">
        <v>4961</v>
      </c>
      <c r="J190" s="298"/>
      <c r="K190" s="339"/>
    </row>
    <row r="191" spans="2:11" ht="15" customHeight="1">
      <c r="B191" s="318"/>
      <c r="C191" s="303" t="s">
        <v>5022</v>
      </c>
      <c r="D191" s="298"/>
      <c r="E191" s="298"/>
      <c r="F191" s="317" t="s">
        <v>4933</v>
      </c>
      <c r="G191" s="298"/>
      <c r="H191" s="298" t="s">
        <v>5023</v>
      </c>
      <c r="I191" s="298" t="s">
        <v>4961</v>
      </c>
      <c r="J191" s="298"/>
      <c r="K191" s="339"/>
    </row>
    <row r="192" spans="2:11" ht="15" customHeight="1">
      <c r="B192" s="345"/>
      <c r="C192" s="353"/>
      <c r="D192" s="327"/>
      <c r="E192" s="327"/>
      <c r="F192" s="327"/>
      <c r="G192" s="327"/>
      <c r="H192" s="327"/>
      <c r="I192" s="327"/>
      <c r="J192" s="327"/>
      <c r="K192" s="346"/>
    </row>
    <row r="193" spans="2:11" ht="18.75" customHeight="1">
      <c r="B193" s="294"/>
      <c r="C193" s="298"/>
      <c r="D193" s="298"/>
      <c r="E193" s="298"/>
      <c r="F193" s="317"/>
      <c r="G193" s="298"/>
      <c r="H193" s="298"/>
      <c r="I193" s="298"/>
      <c r="J193" s="298"/>
      <c r="K193" s="294"/>
    </row>
    <row r="194" spans="2:11" ht="18.75" customHeight="1">
      <c r="B194" s="294"/>
      <c r="C194" s="298"/>
      <c r="D194" s="298"/>
      <c r="E194" s="298"/>
      <c r="F194" s="317"/>
      <c r="G194" s="298"/>
      <c r="H194" s="298"/>
      <c r="I194" s="298"/>
      <c r="J194" s="298"/>
      <c r="K194" s="294"/>
    </row>
    <row r="195" spans="2:11" ht="18.75" customHeight="1">
      <c r="B195" s="304"/>
      <c r="C195" s="304"/>
      <c r="D195" s="304"/>
      <c r="E195" s="304"/>
      <c r="F195" s="304"/>
      <c r="G195" s="304"/>
      <c r="H195" s="304"/>
      <c r="I195" s="304"/>
      <c r="J195" s="304"/>
      <c r="K195" s="304"/>
    </row>
    <row r="196" spans="2:11">
      <c r="B196" s="286"/>
      <c r="C196" s="287"/>
      <c r="D196" s="287"/>
      <c r="E196" s="287"/>
      <c r="F196" s="287"/>
      <c r="G196" s="287"/>
      <c r="H196" s="287"/>
      <c r="I196" s="287"/>
      <c r="J196" s="287"/>
      <c r="K196" s="288"/>
    </row>
    <row r="197" spans="2:11" ht="21">
      <c r="B197" s="289"/>
      <c r="C197" s="414" t="s">
        <v>5024</v>
      </c>
      <c r="D197" s="414"/>
      <c r="E197" s="414"/>
      <c r="F197" s="414"/>
      <c r="G197" s="414"/>
      <c r="H197" s="414"/>
      <c r="I197" s="414"/>
      <c r="J197" s="414"/>
      <c r="K197" s="290"/>
    </row>
    <row r="198" spans="2:11" ht="25.5" customHeight="1">
      <c r="B198" s="289"/>
      <c r="C198" s="354" t="s">
        <v>5025</v>
      </c>
      <c r="D198" s="354"/>
      <c r="E198" s="354"/>
      <c r="F198" s="354" t="s">
        <v>5026</v>
      </c>
      <c r="G198" s="355"/>
      <c r="H198" s="420" t="s">
        <v>5027</v>
      </c>
      <c r="I198" s="420"/>
      <c r="J198" s="420"/>
      <c r="K198" s="290"/>
    </row>
    <row r="199" spans="2:11" ht="5.25" customHeight="1">
      <c r="B199" s="318"/>
      <c r="C199" s="315"/>
      <c r="D199" s="315"/>
      <c r="E199" s="315"/>
      <c r="F199" s="315"/>
      <c r="G199" s="298"/>
      <c r="H199" s="315"/>
      <c r="I199" s="315"/>
      <c r="J199" s="315"/>
      <c r="K199" s="339"/>
    </row>
    <row r="200" spans="2:11" ht="15" customHeight="1">
      <c r="B200" s="318"/>
      <c r="C200" s="298" t="s">
        <v>5017</v>
      </c>
      <c r="D200" s="298"/>
      <c r="E200" s="298"/>
      <c r="F200" s="317" t="s">
        <v>49</v>
      </c>
      <c r="G200" s="298"/>
      <c r="H200" s="416" t="s">
        <v>5028</v>
      </c>
      <c r="I200" s="416"/>
      <c r="J200" s="416"/>
      <c r="K200" s="339"/>
    </row>
    <row r="201" spans="2:11" ht="15" customHeight="1">
      <c r="B201" s="318"/>
      <c r="C201" s="324"/>
      <c r="D201" s="298"/>
      <c r="E201" s="298"/>
      <c r="F201" s="317" t="s">
        <v>50</v>
      </c>
      <c r="G201" s="298"/>
      <c r="H201" s="416" t="s">
        <v>5029</v>
      </c>
      <c r="I201" s="416"/>
      <c r="J201" s="416"/>
      <c r="K201" s="339"/>
    </row>
    <row r="202" spans="2:11" ht="15" customHeight="1">
      <c r="B202" s="318"/>
      <c r="C202" s="324"/>
      <c r="D202" s="298"/>
      <c r="E202" s="298"/>
      <c r="F202" s="317" t="s">
        <v>53</v>
      </c>
      <c r="G202" s="298"/>
      <c r="H202" s="416" t="s">
        <v>5030</v>
      </c>
      <c r="I202" s="416"/>
      <c r="J202" s="416"/>
      <c r="K202" s="339"/>
    </row>
    <row r="203" spans="2:11" ht="15" customHeight="1">
      <c r="B203" s="318"/>
      <c r="C203" s="298"/>
      <c r="D203" s="298"/>
      <c r="E203" s="298"/>
      <c r="F203" s="317" t="s">
        <v>51</v>
      </c>
      <c r="G203" s="298"/>
      <c r="H203" s="416" t="s">
        <v>5031</v>
      </c>
      <c r="I203" s="416"/>
      <c r="J203" s="416"/>
      <c r="K203" s="339"/>
    </row>
    <row r="204" spans="2:11" ht="15" customHeight="1">
      <c r="B204" s="318"/>
      <c r="C204" s="298"/>
      <c r="D204" s="298"/>
      <c r="E204" s="298"/>
      <c r="F204" s="317" t="s">
        <v>52</v>
      </c>
      <c r="G204" s="298"/>
      <c r="H204" s="416" t="s">
        <v>5032</v>
      </c>
      <c r="I204" s="416"/>
      <c r="J204" s="416"/>
      <c r="K204" s="339"/>
    </row>
    <row r="205" spans="2:11" ht="15" customHeight="1">
      <c r="B205" s="318"/>
      <c r="C205" s="298"/>
      <c r="D205" s="298"/>
      <c r="E205" s="298"/>
      <c r="F205" s="317"/>
      <c r="G205" s="298"/>
      <c r="H205" s="298"/>
      <c r="I205" s="298"/>
      <c r="J205" s="298"/>
      <c r="K205" s="339"/>
    </row>
    <row r="206" spans="2:11" ht="15" customHeight="1">
      <c r="B206" s="318"/>
      <c r="C206" s="298" t="s">
        <v>4973</v>
      </c>
      <c r="D206" s="298"/>
      <c r="E206" s="298"/>
      <c r="F206" s="317" t="s">
        <v>85</v>
      </c>
      <c r="G206" s="298"/>
      <c r="H206" s="416" t="s">
        <v>5033</v>
      </c>
      <c r="I206" s="416"/>
      <c r="J206" s="416"/>
      <c r="K206" s="339"/>
    </row>
    <row r="207" spans="2:11" ht="15" customHeight="1">
      <c r="B207" s="318"/>
      <c r="C207" s="324"/>
      <c r="D207" s="298"/>
      <c r="E207" s="298"/>
      <c r="F207" s="317" t="s">
        <v>4872</v>
      </c>
      <c r="G207" s="298"/>
      <c r="H207" s="416" t="s">
        <v>4873</v>
      </c>
      <c r="I207" s="416"/>
      <c r="J207" s="416"/>
      <c r="K207" s="339"/>
    </row>
    <row r="208" spans="2:11" ht="15" customHeight="1">
      <c r="B208" s="318"/>
      <c r="C208" s="298"/>
      <c r="D208" s="298"/>
      <c r="E208" s="298"/>
      <c r="F208" s="317" t="s">
        <v>4870</v>
      </c>
      <c r="G208" s="298"/>
      <c r="H208" s="416" t="s">
        <v>5034</v>
      </c>
      <c r="I208" s="416"/>
      <c r="J208" s="416"/>
      <c r="K208" s="339"/>
    </row>
    <row r="209" spans="2:11" ht="15" customHeight="1">
      <c r="B209" s="356"/>
      <c r="C209" s="324"/>
      <c r="D209" s="324"/>
      <c r="E209" s="324"/>
      <c r="F209" s="317" t="s">
        <v>4874</v>
      </c>
      <c r="G209" s="303"/>
      <c r="H209" s="415" t="s">
        <v>4875</v>
      </c>
      <c r="I209" s="415"/>
      <c r="J209" s="415"/>
      <c r="K209" s="357"/>
    </row>
    <row r="210" spans="2:11" ht="15" customHeight="1">
      <c r="B210" s="356"/>
      <c r="C210" s="324"/>
      <c r="D210" s="324"/>
      <c r="E210" s="324"/>
      <c r="F210" s="317" t="s">
        <v>4876</v>
      </c>
      <c r="G210" s="303"/>
      <c r="H210" s="415" t="s">
        <v>4195</v>
      </c>
      <c r="I210" s="415"/>
      <c r="J210" s="415"/>
      <c r="K210" s="357"/>
    </row>
    <row r="211" spans="2:11" ht="15" customHeight="1">
      <c r="B211" s="356"/>
      <c r="C211" s="324"/>
      <c r="D211" s="324"/>
      <c r="E211" s="324"/>
      <c r="F211" s="358"/>
      <c r="G211" s="303"/>
      <c r="H211" s="359"/>
      <c r="I211" s="359"/>
      <c r="J211" s="359"/>
      <c r="K211" s="357"/>
    </row>
    <row r="212" spans="2:11" ht="15" customHeight="1">
      <c r="B212" s="356"/>
      <c r="C212" s="298" t="s">
        <v>4997</v>
      </c>
      <c r="D212" s="324"/>
      <c r="E212" s="324"/>
      <c r="F212" s="317">
        <v>1</v>
      </c>
      <c r="G212" s="303"/>
      <c r="H212" s="415" t="s">
        <v>5035</v>
      </c>
      <c r="I212" s="415"/>
      <c r="J212" s="415"/>
      <c r="K212" s="357"/>
    </row>
    <row r="213" spans="2:11" ht="15" customHeight="1">
      <c r="B213" s="356"/>
      <c r="C213" s="324"/>
      <c r="D213" s="324"/>
      <c r="E213" s="324"/>
      <c r="F213" s="317">
        <v>2</v>
      </c>
      <c r="G213" s="303"/>
      <c r="H213" s="415" t="s">
        <v>5036</v>
      </c>
      <c r="I213" s="415"/>
      <c r="J213" s="415"/>
      <c r="K213" s="357"/>
    </row>
    <row r="214" spans="2:11" ht="15" customHeight="1">
      <c r="B214" s="356"/>
      <c r="C214" s="324"/>
      <c r="D214" s="324"/>
      <c r="E214" s="324"/>
      <c r="F214" s="317">
        <v>3</v>
      </c>
      <c r="G214" s="303"/>
      <c r="H214" s="415" t="s">
        <v>5037</v>
      </c>
      <c r="I214" s="415"/>
      <c r="J214" s="415"/>
      <c r="K214" s="357"/>
    </row>
    <row r="215" spans="2:11" ht="15" customHeight="1">
      <c r="B215" s="356"/>
      <c r="C215" s="324"/>
      <c r="D215" s="324"/>
      <c r="E215" s="324"/>
      <c r="F215" s="317">
        <v>4</v>
      </c>
      <c r="G215" s="303"/>
      <c r="H215" s="415" t="s">
        <v>5038</v>
      </c>
      <c r="I215" s="415"/>
      <c r="J215" s="415"/>
      <c r="K215" s="357"/>
    </row>
    <row r="216" spans="2:11" ht="12.75" customHeight="1">
      <c r="B216" s="360"/>
      <c r="C216" s="361"/>
      <c r="D216" s="361"/>
      <c r="E216" s="361"/>
      <c r="F216" s="361"/>
      <c r="G216" s="361"/>
      <c r="H216" s="361"/>
      <c r="I216" s="361"/>
      <c r="J216" s="361"/>
      <c r="K216" s="362"/>
    </row>
  </sheetData>
  <sheetProtection formatCells="0" formatColumns="0" formatRows="0" insertColumns="0" insertRows="0" insertHyperlinks="0" deleteColumns="0" deleteRows="0" sort="0" autoFilter="0" pivotTables="0"/>
  <mergeCells count="77">
    <mergeCell ref="C3:J3"/>
    <mergeCell ref="C4:J4"/>
    <mergeCell ref="C6:J6"/>
    <mergeCell ref="C7:J7"/>
    <mergeCell ref="D11:J11"/>
    <mergeCell ref="D14:J14"/>
    <mergeCell ref="D15:J15"/>
    <mergeCell ref="F16:J16"/>
    <mergeCell ref="F17:J17"/>
    <mergeCell ref="C9:J9"/>
    <mergeCell ref="D10:J10"/>
    <mergeCell ref="D13:J13"/>
    <mergeCell ref="D31:J31"/>
    <mergeCell ref="C24:J24"/>
    <mergeCell ref="D32:J32"/>
    <mergeCell ref="F18:J18"/>
    <mergeCell ref="F21:J21"/>
    <mergeCell ref="C23:J23"/>
    <mergeCell ref="D25:J25"/>
    <mergeCell ref="D26:J26"/>
    <mergeCell ref="D28:J28"/>
    <mergeCell ref="D29:J29"/>
    <mergeCell ref="F19:J19"/>
    <mergeCell ref="F20:J20"/>
    <mergeCell ref="D33:J33"/>
    <mergeCell ref="G34:J34"/>
    <mergeCell ref="G35:J35"/>
    <mergeCell ref="D49:J49"/>
    <mergeCell ref="E48:J48"/>
    <mergeCell ref="G36:J36"/>
    <mergeCell ref="G37:J37"/>
    <mergeCell ref="D58:J58"/>
    <mergeCell ref="D59:J59"/>
    <mergeCell ref="C50:J50"/>
    <mergeCell ref="G38:J38"/>
    <mergeCell ref="G39:J39"/>
    <mergeCell ref="G40:J40"/>
    <mergeCell ref="G41:J41"/>
    <mergeCell ref="G42:J42"/>
    <mergeCell ref="G43:J43"/>
    <mergeCell ref="D45:J45"/>
    <mergeCell ref="E46:J46"/>
    <mergeCell ref="E47:J47"/>
    <mergeCell ref="C52:J52"/>
    <mergeCell ref="C53:J53"/>
    <mergeCell ref="C55:J55"/>
    <mergeCell ref="D56:J56"/>
    <mergeCell ref="D57:J57"/>
    <mergeCell ref="H200:J200"/>
    <mergeCell ref="D60:J60"/>
    <mergeCell ref="D63:J63"/>
    <mergeCell ref="D64:J64"/>
    <mergeCell ref="D66:J66"/>
    <mergeCell ref="D65:J65"/>
    <mergeCell ref="C100:J100"/>
    <mergeCell ref="D61:J61"/>
    <mergeCell ref="D67:J67"/>
    <mergeCell ref="D68:J68"/>
    <mergeCell ref="C73:J73"/>
    <mergeCell ref="H198:J198"/>
    <mergeCell ref="C163:J163"/>
    <mergeCell ref="C120:J120"/>
    <mergeCell ref="C145:J145"/>
    <mergeCell ref="C197:J197"/>
    <mergeCell ref="H215:J215"/>
    <mergeCell ref="H213:J213"/>
    <mergeCell ref="H210:J210"/>
    <mergeCell ref="H209:J209"/>
    <mergeCell ref="H207:J207"/>
    <mergeCell ref="H208:J208"/>
    <mergeCell ref="H203:J203"/>
    <mergeCell ref="H201:J201"/>
    <mergeCell ref="H212:J212"/>
    <mergeCell ref="H214:J214"/>
    <mergeCell ref="H206:J206"/>
    <mergeCell ref="H204:J204"/>
    <mergeCell ref="H202:J202"/>
  </mergeCells>
  <pageMargins left="0.59027779999999996" right="0.59027779999999996" top="0.59027779999999996" bottom="0.59027779999999996" header="0" footer="0"/>
  <pageSetup paperSize="9" scale="77"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R677"/>
  <sheetViews>
    <sheetView showGridLines="0" workbookViewId="0">
      <pane ySplit="1" topLeftCell="A449" activePane="bottomLeft" state="frozen"/>
      <selection pane="bottomLeft" activeCell="I467" sqref="I467"/>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89</v>
      </c>
    </row>
    <row r="3" spans="1:70" ht="6.95" customHeight="1">
      <c r="B3" s="26"/>
      <c r="C3" s="27"/>
      <c r="D3" s="27"/>
      <c r="E3" s="27"/>
      <c r="F3" s="27"/>
      <c r="G3" s="27"/>
      <c r="H3" s="27"/>
      <c r="I3" s="126"/>
      <c r="J3" s="27"/>
      <c r="K3" s="28"/>
      <c r="AT3" s="25" t="s">
        <v>83</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1664</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158</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31</v>
      </c>
      <c r="K14" s="46"/>
    </row>
    <row r="15" spans="1:70" s="1" customFormat="1" ht="18" customHeight="1">
      <c r="B15" s="42"/>
      <c r="C15" s="43"/>
      <c r="D15" s="43"/>
      <c r="E15" s="36" t="s">
        <v>159</v>
      </c>
      <c r="F15" s="43"/>
      <c r="G15" s="43"/>
      <c r="H15" s="43"/>
      <c r="I15" s="129" t="s">
        <v>33</v>
      </c>
      <c r="J15" s="36" t="s">
        <v>24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38</v>
      </c>
      <c r="K20" s="46"/>
    </row>
    <row r="21" spans="2:11" s="1" customFormat="1" ht="18" customHeight="1">
      <c r="B21" s="42"/>
      <c r="C21" s="43"/>
      <c r="D21" s="43"/>
      <c r="E21" s="36" t="s">
        <v>160</v>
      </c>
      <c r="F21" s="43"/>
      <c r="G21" s="43"/>
      <c r="H21" s="43"/>
      <c r="I21" s="129" t="s">
        <v>33</v>
      </c>
      <c r="J21" s="36" t="s">
        <v>24</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ROUND(J103,2)</f>
        <v>2204485.1</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ROUND(SUM(BE103:BE676), 2)</f>
        <v>0</v>
      </c>
      <c r="G30" s="43"/>
      <c r="H30" s="43"/>
      <c r="I30" s="141">
        <v>0.21</v>
      </c>
      <c r="J30" s="140">
        <f>ROUND(ROUND((SUM(BE103:BE676)), 2)*I30, 2)</f>
        <v>0</v>
      </c>
      <c r="K30" s="46"/>
    </row>
    <row r="31" spans="2:11" s="1" customFormat="1" ht="14.45" customHeight="1">
      <c r="B31" s="42"/>
      <c r="C31" s="43"/>
      <c r="D31" s="43"/>
      <c r="E31" s="50" t="s">
        <v>50</v>
      </c>
      <c r="F31" s="140">
        <f>ROUND(SUM(BF103:BF676), 2)</f>
        <v>2204485.1</v>
      </c>
      <c r="G31" s="43"/>
      <c r="H31" s="43"/>
      <c r="I31" s="141">
        <v>0.15</v>
      </c>
      <c r="J31" s="140">
        <f>ROUND(ROUND((SUM(BF103:BF676)), 2)*I31, 2)</f>
        <v>330672.77</v>
      </c>
      <c r="K31" s="46"/>
    </row>
    <row r="32" spans="2:11" s="1" customFormat="1" ht="14.45" hidden="1" customHeight="1">
      <c r="B32" s="42"/>
      <c r="C32" s="43"/>
      <c r="D32" s="43"/>
      <c r="E32" s="50" t="s">
        <v>51</v>
      </c>
      <c r="F32" s="140">
        <f>ROUND(SUM(BG103:BG676), 2)</f>
        <v>0</v>
      </c>
      <c r="G32" s="43"/>
      <c r="H32" s="43"/>
      <c r="I32" s="141">
        <v>0.21</v>
      </c>
      <c r="J32" s="140">
        <v>0</v>
      </c>
      <c r="K32" s="46"/>
    </row>
    <row r="33" spans="2:11" s="1" customFormat="1" ht="14.45" hidden="1" customHeight="1">
      <c r="B33" s="42"/>
      <c r="C33" s="43"/>
      <c r="D33" s="43"/>
      <c r="E33" s="50" t="s">
        <v>52</v>
      </c>
      <c r="F33" s="140">
        <f>ROUND(SUM(BH103:BH676), 2)</f>
        <v>0</v>
      </c>
      <c r="G33" s="43"/>
      <c r="H33" s="43"/>
      <c r="I33" s="141">
        <v>0.15</v>
      </c>
      <c r="J33" s="140">
        <v>0</v>
      </c>
      <c r="K33" s="46"/>
    </row>
    <row r="34" spans="2:11" s="1" customFormat="1" ht="14.45" hidden="1" customHeight="1">
      <c r="B34" s="42"/>
      <c r="C34" s="43"/>
      <c r="D34" s="43"/>
      <c r="E34" s="50" t="s">
        <v>53</v>
      </c>
      <c r="F34" s="140">
        <f>ROUND(SUM(BI103:BI676),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2535157.87</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2 - SO 1.2-1PP,1NP,2NP</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v>
      </c>
      <c r="G51" s="43"/>
      <c r="H51" s="43"/>
      <c r="I51" s="129" t="s">
        <v>37</v>
      </c>
      <c r="J51" s="370" t="str">
        <f>E21</f>
        <v>AGORA s.r.o.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J103</f>
        <v>2204485.1000000006</v>
      </c>
      <c r="K56" s="46"/>
      <c r="AU56" s="25" t="s">
        <v>166</v>
      </c>
    </row>
    <row r="57" spans="2:47" s="8" customFormat="1" ht="24.95" customHeight="1">
      <c r="B57" s="159"/>
      <c r="C57" s="160"/>
      <c r="D57" s="161" t="s">
        <v>167</v>
      </c>
      <c r="E57" s="162"/>
      <c r="F57" s="162"/>
      <c r="G57" s="162"/>
      <c r="H57" s="162"/>
      <c r="I57" s="163"/>
      <c r="J57" s="164">
        <f>J104</f>
        <v>1134337.7600000002</v>
      </c>
      <c r="K57" s="165"/>
    </row>
    <row r="58" spans="2:47" s="9" customFormat="1" ht="19.899999999999999" customHeight="1">
      <c r="B58" s="166"/>
      <c r="C58" s="167"/>
      <c r="D58" s="168" t="s">
        <v>168</v>
      </c>
      <c r="E58" s="169"/>
      <c r="F58" s="169"/>
      <c r="G58" s="169"/>
      <c r="H58" s="169"/>
      <c r="I58" s="170"/>
      <c r="J58" s="171">
        <f>J105</f>
        <v>35140.15</v>
      </c>
      <c r="K58" s="172"/>
    </row>
    <row r="59" spans="2:47" s="9" customFormat="1" ht="19.899999999999999" customHeight="1">
      <c r="B59" s="166"/>
      <c r="C59" s="167"/>
      <c r="D59" s="168" t="s">
        <v>169</v>
      </c>
      <c r="E59" s="169"/>
      <c r="F59" s="169"/>
      <c r="G59" s="169"/>
      <c r="H59" s="169"/>
      <c r="I59" s="170"/>
      <c r="J59" s="171">
        <f>J123</f>
        <v>118964.55</v>
      </c>
      <c r="K59" s="172"/>
    </row>
    <row r="60" spans="2:47" s="9" customFormat="1" ht="19.899999999999999" customHeight="1">
      <c r="B60" s="166"/>
      <c r="C60" s="167"/>
      <c r="D60" s="168" t="s">
        <v>170</v>
      </c>
      <c r="E60" s="169"/>
      <c r="F60" s="169"/>
      <c r="G60" s="169"/>
      <c r="H60" s="169"/>
      <c r="I60" s="170"/>
      <c r="J60" s="171">
        <f>J158</f>
        <v>5175.91</v>
      </c>
      <c r="K60" s="172"/>
    </row>
    <row r="61" spans="2:47" s="9" customFormat="1" ht="19.899999999999999" customHeight="1">
      <c r="B61" s="166"/>
      <c r="C61" s="167"/>
      <c r="D61" s="168" t="s">
        <v>171</v>
      </c>
      <c r="E61" s="169"/>
      <c r="F61" s="169"/>
      <c r="G61" s="169"/>
      <c r="H61" s="169"/>
      <c r="I61" s="170"/>
      <c r="J61" s="171">
        <f>J173</f>
        <v>1106.28</v>
      </c>
      <c r="K61" s="172"/>
    </row>
    <row r="62" spans="2:47" s="9" customFormat="1" ht="19.899999999999999" customHeight="1">
      <c r="B62" s="166"/>
      <c r="C62" s="167"/>
      <c r="D62" s="168" t="s">
        <v>172</v>
      </c>
      <c r="E62" s="169"/>
      <c r="F62" s="169"/>
      <c r="G62" s="169"/>
      <c r="H62" s="169"/>
      <c r="I62" s="170"/>
      <c r="J62" s="171">
        <f>J182</f>
        <v>597822.41</v>
      </c>
      <c r="K62" s="172"/>
    </row>
    <row r="63" spans="2:47" s="9" customFormat="1" ht="19.899999999999999" customHeight="1">
      <c r="B63" s="166"/>
      <c r="C63" s="167"/>
      <c r="D63" s="168" t="s">
        <v>173</v>
      </c>
      <c r="E63" s="169"/>
      <c r="F63" s="169"/>
      <c r="G63" s="169"/>
      <c r="H63" s="169"/>
      <c r="I63" s="170"/>
      <c r="J63" s="171">
        <f>J315</f>
        <v>240236.38999999998</v>
      </c>
      <c r="K63" s="172"/>
    </row>
    <row r="64" spans="2:47" s="9" customFormat="1" ht="19.899999999999999" customHeight="1">
      <c r="B64" s="166"/>
      <c r="C64" s="167"/>
      <c r="D64" s="168" t="s">
        <v>174</v>
      </c>
      <c r="E64" s="169"/>
      <c r="F64" s="169"/>
      <c r="G64" s="169"/>
      <c r="H64" s="169"/>
      <c r="I64" s="170"/>
      <c r="J64" s="171">
        <f>J382</f>
        <v>123707.96</v>
      </c>
      <c r="K64" s="172"/>
    </row>
    <row r="65" spans="2:11" s="9" customFormat="1" ht="19.899999999999999" customHeight="1">
      <c r="B65" s="166"/>
      <c r="C65" s="167"/>
      <c r="D65" s="168" t="s">
        <v>175</v>
      </c>
      <c r="E65" s="169"/>
      <c r="F65" s="169"/>
      <c r="G65" s="169"/>
      <c r="H65" s="169"/>
      <c r="I65" s="170"/>
      <c r="J65" s="171">
        <f>J389</f>
        <v>12184.11</v>
      </c>
      <c r="K65" s="172"/>
    </row>
    <row r="66" spans="2:11" s="8" customFormat="1" ht="24.95" customHeight="1">
      <c r="B66" s="159"/>
      <c r="C66" s="160"/>
      <c r="D66" s="161" t="s">
        <v>176</v>
      </c>
      <c r="E66" s="162"/>
      <c r="F66" s="162"/>
      <c r="G66" s="162"/>
      <c r="H66" s="162"/>
      <c r="I66" s="163"/>
      <c r="J66" s="164">
        <f>J391</f>
        <v>1070147.3400000001</v>
      </c>
      <c r="K66" s="165"/>
    </row>
    <row r="67" spans="2:11" s="9" customFormat="1" ht="19.899999999999999" customHeight="1">
      <c r="B67" s="166"/>
      <c r="C67" s="167"/>
      <c r="D67" s="168" t="s">
        <v>177</v>
      </c>
      <c r="E67" s="169"/>
      <c r="F67" s="169"/>
      <c r="G67" s="169"/>
      <c r="H67" s="169"/>
      <c r="I67" s="170"/>
      <c r="J67" s="171">
        <f>J392</f>
        <v>45467.27</v>
      </c>
      <c r="K67" s="172"/>
    </row>
    <row r="68" spans="2:11" s="9" customFormat="1" ht="19.899999999999999" customHeight="1">
      <c r="B68" s="166"/>
      <c r="C68" s="167"/>
      <c r="D68" s="168" t="s">
        <v>178</v>
      </c>
      <c r="E68" s="169"/>
      <c r="F68" s="169"/>
      <c r="G68" s="169"/>
      <c r="H68" s="169"/>
      <c r="I68" s="170"/>
      <c r="J68" s="171">
        <f>J416</f>
        <v>40114.130000000019</v>
      </c>
      <c r="K68" s="172"/>
    </row>
    <row r="69" spans="2:11" s="9" customFormat="1" ht="19.899999999999999" customHeight="1">
      <c r="B69" s="166"/>
      <c r="C69" s="167"/>
      <c r="D69" s="168" t="s">
        <v>179</v>
      </c>
      <c r="E69" s="169"/>
      <c r="F69" s="169"/>
      <c r="G69" s="169"/>
      <c r="H69" s="169"/>
      <c r="I69" s="170"/>
      <c r="J69" s="171">
        <f>J458</f>
        <v>3000</v>
      </c>
      <c r="K69" s="172"/>
    </row>
    <row r="70" spans="2:11" s="9" customFormat="1" ht="19.899999999999999" customHeight="1">
      <c r="B70" s="166"/>
      <c r="C70" s="167"/>
      <c r="D70" s="168" t="s">
        <v>180</v>
      </c>
      <c r="E70" s="169"/>
      <c r="F70" s="169"/>
      <c r="G70" s="169"/>
      <c r="H70" s="169"/>
      <c r="I70" s="170"/>
      <c r="J70" s="171">
        <f>J460</f>
        <v>6000</v>
      </c>
      <c r="K70" s="172"/>
    </row>
    <row r="71" spans="2:11" s="9" customFormat="1" ht="19.899999999999999" customHeight="1">
      <c r="B71" s="166"/>
      <c r="C71" s="167"/>
      <c r="D71" s="168" t="s">
        <v>181</v>
      </c>
      <c r="E71" s="169"/>
      <c r="F71" s="169"/>
      <c r="G71" s="169"/>
      <c r="H71" s="169"/>
      <c r="I71" s="170"/>
      <c r="J71" s="171">
        <f>J463</f>
        <v>12852.8</v>
      </c>
      <c r="K71" s="172"/>
    </row>
    <row r="72" spans="2:11" s="9" customFormat="1" ht="19.899999999999999" customHeight="1">
      <c r="B72" s="166"/>
      <c r="C72" s="167"/>
      <c r="D72" s="168" t="s">
        <v>182</v>
      </c>
      <c r="E72" s="169"/>
      <c r="F72" s="169"/>
      <c r="G72" s="169"/>
      <c r="H72" s="169"/>
      <c r="I72" s="170"/>
      <c r="J72" s="171">
        <f>J470</f>
        <v>9429</v>
      </c>
      <c r="K72" s="172"/>
    </row>
    <row r="73" spans="2:11" s="9" customFormat="1" ht="19.899999999999999" customHeight="1">
      <c r="B73" s="166"/>
      <c r="C73" s="167"/>
      <c r="D73" s="168" t="s">
        <v>183</v>
      </c>
      <c r="E73" s="169"/>
      <c r="F73" s="169"/>
      <c r="G73" s="169"/>
      <c r="H73" s="169"/>
      <c r="I73" s="170"/>
      <c r="J73" s="171">
        <f>J476</f>
        <v>33883.39</v>
      </c>
      <c r="K73" s="172"/>
    </row>
    <row r="74" spans="2:11" s="9" customFormat="1" ht="19.899999999999999" customHeight="1">
      <c r="B74" s="166"/>
      <c r="C74" s="167"/>
      <c r="D74" s="168" t="s">
        <v>184</v>
      </c>
      <c r="E74" s="169"/>
      <c r="F74" s="169"/>
      <c r="G74" s="169"/>
      <c r="H74" s="169"/>
      <c r="I74" s="170"/>
      <c r="J74" s="171">
        <f>J484</f>
        <v>119585.42</v>
      </c>
      <c r="K74" s="172"/>
    </row>
    <row r="75" spans="2:11" s="9" customFormat="1" ht="19.899999999999999" customHeight="1">
      <c r="B75" s="166"/>
      <c r="C75" s="167"/>
      <c r="D75" s="168" t="s">
        <v>185</v>
      </c>
      <c r="E75" s="169"/>
      <c r="F75" s="169"/>
      <c r="G75" s="169"/>
      <c r="H75" s="169"/>
      <c r="I75" s="170"/>
      <c r="J75" s="171">
        <f>J508</f>
        <v>23122.02</v>
      </c>
      <c r="K75" s="172"/>
    </row>
    <row r="76" spans="2:11" s="9" customFormat="1" ht="19.899999999999999" customHeight="1">
      <c r="B76" s="166"/>
      <c r="C76" s="167"/>
      <c r="D76" s="168" t="s">
        <v>186</v>
      </c>
      <c r="E76" s="169"/>
      <c r="F76" s="169"/>
      <c r="G76" s="169"/>
      <c r="H76" s="169"/>
      <c r="I76" s="170"/>
      <c r="J76" s="171">
        <f>J520</f>
        <v>537692.20000000007</v>
      </c>
      <c r="K76" s="172"/>
    </row>
    <row r="77" spans="2:11" s="9" customFormat="1" ht="19.899999999999999" customHeight="1">
      <c r="B77" s="166"/>
      <c r="C77" s="167"/>
      <c r="D77" s="168" t="s">
        <v>187</v>
      </c>
      <c r="E77" s="169"/>
      <c r="F77" s="169"/>
      <c r="G77" s="169"/>
      <c r="H77" s="169"/>
      <c r="I77" s="170"/>
      <c r="J77" s="171">
        <f>J596</f>
        <v>5806.1</v>
      </c>
      <c r="K77" s="172"/>
    </row>
    <row r="78" spans="2:11" s="9" customFormat="1" ht="19.899999999999999" customHeight="1">
      <c r="B78" s="166"/>
      <c r="C78" s="167"/>
      <c r="D78" s="168" t="s">
        <v>188</v>
      </c>
      <c r="E78" s="169"/>
      <c r="F78" s="169"/>
      <c r="G78" s="169"/>
      <c r="H78" s="169"/>
      <c r="I78" s="170"/>
      <c r="J78" s="171">
        <f>J600</f>
        <v>15644.64</v>
      </c>
      <c r="K78" s="172"/>
    </row>
    <row r="79" spans="2:11" s="9" customFormat="1" ht="19.899999999999999" customHeight="1">
      <c r="B79" s="166"/>
      <c r="C79" s="167"/>
      <c r="D79" s="168" t="s">
        <v>189</v>
      </c>
      <c r="E79" s="169"/>
      <c r="F79" s="169"/>
      <c r="G79" s="169"/>
      <c r="H79" s="169"/>
      <c r="I79" s="170"/>
      <c r="J79" s="171">
        <f>J622</f>
        <v>100354.76999999999</v>
      </c>
      <c r="K79" s="172"/>
    </row>
    <row r="80" spans="2:11" s="9" customFormat="1" ht="19.899999999999999" customHeight="1">
      <c r="B80" s="166"/>
      <c r="C80" s="167"/>
      <c r="D80" s="168" t="s">
        <v>190</v>
      </c>
      <c r="E80" s="169"/>
      <c r="F80" s="169"/>
      <c r="G80" s="169"/>
      <c r="H80" s="169"/>
      <c r="I80" s="170"/>
      <c r="J80" s="171">
        <f>J653</f>
        <v>40448.92</v>
      </c>
      <c r="K80" s="172"/>
    </row>
    <row r="81" spans="2:12" s="9" customFormat="1" ht="19.899999999999999" customHeight="1">
      <c r="B81" s="166"/>
      <c r="C81" s="167"/>
      <c r="D81" s="168" t="s">
        <v>191</v>
      </c>
      <c r="E81" s="169"/>
      <c r="F81" s="169"/>
      <c r="G81" s="169"/>
      <c r="H81" s="169"/>
      <c r="I81" s="170"/>
      <c r="J81" s="171">
        <f>J661</f>
        <v>41887.49</v>
      </c>
      <c r="K81" s="172"/>
    </row>
    <row r="82" spans="2:12" s="9" customFormat="1" ht="19.899999999999999" customHeight="1">
      <c r="B82" s="166"/>
      <c r="C82" s="167"/>
      <c r="D82" s="168" t="s">
        <v>192</v>
      </c>
      <c r="E82" s="169"/>
      <c r="F82" s="169"/>
      <c r="G82" s="169"/>
      <c r="H82" s="169"/>
      <c r="I82" s="170"/>
      <c r="J82" s="171">
        <f>J669</f>
        <v>3264</v>
      </c>
      <c r="K82" s="172"/>
    </row>
    <row r="83" spans="2:12" s="9" customFormat="1" ht="19.899999999999999" customHeight="1">
      <c r="B83" s="166"/>
      <c r="C83" s="167"/>
      <c r="D83" s="168" t="s">
        <v>193</v>
      </c>
      <c r="E83" s="169"/>
      <c r="F83" s="169"/>
      <c r="G83" s="169"/>
      <c r="H83" s="169"/>
      <c r="I83" s="170"/>
      <c r="J83" s="171">
        <f>J672</f>
        <v>31595.19</v>
      </c>
      <c r="K83" s="172"/>
    </row>
    <row r="84" spans="2:12" s="1" customFormat="1" ht="21.75" customHeight="1">
      <c r="B84" s="42"/>
      <c r="C84" s="43"/>
      <c r="D84" s="43"/>
      <c r="E84" s="43"/>
      <c r="F84" s="43"/>
      <c r="G84" s="43"/>
      <c r="H84" s="43"/>
      <c r="I84" s="128"/>
      <c r="J84" s="43"/>
      <c r="K84" s="46"/>
    </row>
    <row r="85" spans="2:12" s="1" customFormat="1" ht="6.95" customHeight="1">
      <c r="B85" s="57"/>
      <c r="C85" s="58"/>
      <c r="D85" s="58"/>
      <c r="E85" s="58"/>
      <c r="F85" s="58"/>
      <c r="G85" s="58"/>
      <c r="H85" s="58"/>
      <c r="I85" s="149"/>
      <c r="J85" s="58"/>
      <c r="K85" s="59"/>
    </row>
    <row r="89" spans="2:12" s="1" customFormat="1" ht="6.95" customHeight="1">
      <c r="B89" s="60"/>
      <c r="C89" s="61"/>
      <c r="D89" s="61"/>
      <c r="E89" s="61"/>
      <c r="F89" s="61"/>
      <c r="G89" s="61"/>
      <c r="H89" s="61"/>
      <c r="I89" s="152"/>
      <c r="J89" s="61"/>
      <c r="K89" s="61"/>
      <c r="L89" s="62"/>
    </row>
    <row r="90" spans="2:12" s="1" customFormat="1" ht="36.950000000000003" customHeight="1">
      <c r="B90" s="42"/>
      <c r="C90" s="63" t="s">
        <v>194</v>
      </c>
      <c r="D90" s="64"/>
      <c r="E90" s="64"/>
      <c r="F90" s="64"/>
      <c r="G90" s="64"/>
      <c r="H90" s="64"/>
      <c r="I90" s="173"/>
      <c r="J90" s="64"/>
      <c r="K90" s="64"/>
      <c r="L90" s="62"/>
    </row>
    <row r="91" spans="2:12" s="1" customFormat="1" ht="6.95" customHeight="1">
      <c r="B91" s="42"/>
      <c r="C91" s="64"/>
      <c r="D91" s="64"/>
      <c r="E91" s="64"/>
      <c r="F91" s="64"/>
      <c r="G91" s="64"/>
      <c r="H91" s="64"/>
      <c r="I91" s="173"/>
      <c r="J91" s="64"/>
      <c r="K91" s="64"/>
      <c r="L91" s="62"/>
    </row>
    <row r="92" spans="2:12" s="1" customFormat="1" ht="14.45" customHeight="1">
      <c r="B92" s="42"/>
      <c r="C92" s="66" t="s">
        <v>18</v>
      </c>
      <c r="D92" s="64"/>
      <c r="E92" s="64"/>
      <c r="F92" s="64"/>
      <c r="G92" s="64"/>
      <c r="H92" s="64"/>
      <c r="I92" s="173"/>
      <c r="J92" s="64"/>
      <c r="K92" s="64"/>
      <c r="L92" s="62"/>
    </row>
    <row r="93" spans="2:12" s="1" customFormat="1" ht="16.5" customHeight="1">
      <c r="B93" s="42"/>
      <c r="C93" s="64"/>
      <c r="D93" s="64"/>
      <c r="E93" s="406" t="str">
        <f>E7</f>
        <v>Rekonstrukce bytového domu (použita tatabáze URS 2017)</v>
      </c>
      <c r="F93" s="407"/>
      <c r="G93" s="407"/>
      <c r="H93" s="407"/>
      <c r="I93" s="173"/>
      <c r="J93" s="64"/>
      <c r="K93" s="64"/>
      <c r="L93" s="62"/>
    </row>
    <row r="94" spans="2:12" s="1" customFormat="1" ht="14.45" customHeight="1">
      <c r="B94" s="42"/>
      <c r="C94" s="66" t="s">
        <v>156</v>
      </c>
      <c r="D94" s="64"/>
      <c r="E94" s="64"/>
      <c r="F94" s="64"/>
      <c r="G94" s="64"/>
      <c r="H94" s="64"/>
      <c r="I94" s="173"/>
      <c r="J94" s="64"/>
      <c r="K94" s="64"/>
      <c r="L94" s="62"/>
    </row>
    <row r="95" spans="2:12" s="1" customFormat="1" ht="17.25" customHeight="1">
      <c r="B95" s="42"/>
      <c r="C95" s="64"/>
      <c r="D95" s="64"/>
      <c r="E95" s="381" t="str">
        <f>E9</f>
        <v>2 - SO 1.2-1PP,1NP,2NP</v>
      </c>
      <c r="F95" s="408"/>
      <c r="G95" s="408"/>
      <c r="H95" s="408"/>
      <c r="I95" s="173"/>
      <c r="J95" s="64"/>
      <c r="K95" s="64"/>
      <c r="L95" s="62"/>
    </row>
    <row r="96" spans="2:12" s="1" customFormat="1" ht="6.95" customHeight="1">
      <c r="B96" s="42"/>
      <c r="C96" s="64"/>
      <c r="D96" s="64"/>
      <c r="E96" s="64"/>
      <c r="F96" s="64"/>
      <c r="G96" s="64"/>
      <c r="H96" s="64"/>
      <c r="I96" s="173"/>
      <c r="J96" s="64"/>
      <c r="K96" s="64"/>
      <c r="L96" s="62"/>
    </row>
    <row r="97" spans="2:65" s="1" customFormat="1" ht="18" customHeight="1">
      <c r="B97" s="42"/>
      <c r="C97" s="66" t="s">
        <v>25</v>
      </c>
      <c r="D97" s="64"/>
      <c r="E97" s="64"/>
      <c r="F97" s="174" t="str">
        <f>F12</f>
        <v>Na Františku 253/9,Lysá nad Labem</v>
      </c>
      <c r="G97" s="64"/>
      <c r="H97" s="64"/>
      <c r="I97" s="175" t="s">
        <v>27</v>
      </c>
      <c r="J97" s="74" t="str">
        <f>IF(J12="","",J12)</f>
        <v>15. 12. 2016</v>
      </c>
      <c r="K97" s="64"/>
      <c r="L97" s="62"/>
    </row>
    <row r="98" spans="2:65" s="1" customFormat="1" ht="6.95" customHeight="1">
      <c r="B98" s="42"/>
      <c r="C98" s="64"/>
      <c r="D98" s="64"/>
      <c r="E98" s="64"/>
      <c r="F98" s="64"/>
      <c r="G98" s="64"/>
      <c r="H98" s="64"/>
      <c r="I98" s="173"/>
      <c r="J98" s="64"/>
      <c r="K98" s="64"/>
      <c r="L98" s="62"/>
    </row>
    <row r="99" spans="2:65" s="1" customFormat="1" ht="15">
      <c r="B99" s="42"/>
      <c r="C99" s="66" t="s">
        <v>29</v>
      </c>
      <c r="D99" s="64"/>
      <c r="E99" s="64"/>
      <c r="F99" s="174" t="str">
        <f>E15</f>
        <v>Město Lysá n.L.</v>
      </c>
      <c r="G99" s="64"/>
      <c r="H99" s="64"/>
      <c r="I99" s="175" t="s">
        <v>37</v>
      </c>
      <c r="J99" s="174" t="str">
        <f>E21</f>
        <v>AGORA s.r.o. Liberec</v>
      </c>
      <c r="K99" s="64"/>
      <c r="L99" s="62"/>
    </row>
    <row r="100" spans="2:65" s="1" customFormat="1" ht="14.45" customHeight="1">
      <c r="B100" s="42"/>
      <c r="C100" s="66" t="s">
        <v>35</v>
      </c>
      <c r="D100" s="64"/>
      <c r="E100" s="64"/>
      <c r="F100" s="174" t="str">
        <f>IF(E18="","",E18)</f>
        <v/>
      </c>
      <c r="G100" s="64"/>
      <c r="H100" s="64"/>
      <c r="I100" s="173"/>
      <c r="J100" s="64"/>
      <c r="K100" s="64"/>
      <c r="L100" s="62"/>
    </row>
    <row r="101" spans="2:65" s="1" customFormat="1" ht="10.35" customHeight="1">
      <c r="B101" s="42"/>
      <c r="C101" s="64"/>
      <c r="D101" s="64"/>
      <c r="E101" s="64"/>
      <c r="F101" s="64"/>
      <c r="G101" s="64"/>
      <c r="H101" s="64"/>
      <c r="I101" s="173"/>
      <c r="J101" s="64"/>
      <c r="K101" s="64"/>
      <c r="L101" s="62"/>
    </row>
    <row r="102" spans="2:65" s="10" customFormat="1" ht="29.25" customHeight="1">
      <c r="B102" s="176"/>
      <c r="C102" s="177" t="s">
        <v>195</v>
      </c>
      <c r="D102" s="178" t="s">
        <v>63</v>
      </c>
      <c r="E102" s="178" t="s">
        <v>59</v>
      </c>
      <c r="F102" s="178" t="s">
        <v>196</v>
      </c>
      <c r="G102" s="178" t="s">
        <v>197</v>
      </c>
      <c r="H102" s="178" t="s">
        <v>198</v>
      </c>
      <c r="I102" s="179" t="s">
        <v>199</v>
      </c>
      <c r="J102" s="178" t="s">
        <v>164</v>
      </c>
      <c r="K102" s="180" t="s">
        <v>200</v>
      </c>
      <c r="L102" s="181"/>
      <c r="M102" s="82" t="s">
        <v>201</v>
      </c>
      <c r="N102" s="83" t="s">
        <v>48</v>
      </c>
      <c r="O102" s="83" t="s">
        <v>202</v>
      </c>
      <c r="P102" s="83" t="s">
        <v>203</v>
      </c>
      <c r="Q102" s="83" t="s">
        <v>204</v>
      </c>
      <c r="R102" s="83" t="s">
        <v>205</v>
      </c>
      <c r="S102" s="83" t="s">
        <v>206</v>
      </c>
      <c r="T102" s="84" t="s">
        <v>207</v>
      </c>
    </row>
    <row r="103" spans="2:65" s="1" customFormat="1" ht="29.25" customHeight="1">
      <c r="B103" s="42"/>
      <c r="C103" s="88" t="s">
        <v>165</v>
      </c>
      <c r="D103" s="64"/>
      <c r="E103" s="64"/>
      <c r="F103" s="64"/>
      <c r="G103" s="64"/>
      <c r="H103" s="64"/>
      <c r="I103" s="173"/>
      <c r="J103" s="182">
        <f>BK103</f>
        <v>2204485.1000000006</v>
      </c>
      <c r="K103" s="64"/>
      <c r="L103" s="62"/>
      <c r="M103" s="85"/>
      <c r="N103" s="86"/>
      <c r="O103" s="86"/>
      <c r="P103" s="183">
        <f>P104+P391</f>
        <v>0</v>
      </c>
      <c r="Q103" s="86"/>
      <c r="R103" s="183">
        <f>R104+R391</f>
        <v>55.075616490000009</v>
      </c>
      <c r="S103" s="86"/>
      <c r="T103" s="184">
        <f>T104+T391</f>
        <v>57.912753039999991</v>
      </c>
      <c r="AT103" s="25" t="s">
        <v>77</v>
      </c>
      <c r="AU103" s="25" t="s">
        <v>166</v>
      </c>
      <c r="BK103" s="185">
        <f>BK104+BK391</f>
        <v>2204485.1000000006</v>
      </c>
    </row>
    <row r="104" spans="2:65" s="11" customFormat="1" ht="37.35" customHeight="1">
      <c r="B104" s="186"/>
      <c r="C104" s="187"/>
      <c r="D104" s="188" t="s">
        <v>77</v>
      </c>
      <c r="E104" s="189" t="s">
        <v>208</v>
      </c>
      <c r="F104" s="189" t="s">
        <v>209</v>
      </c>
      <c r="G104" s="187"/>
      <c r="H104" s="187"/>
      <c r="I104" s="190"/>
      <c r="J104" s="191">
        <f>BK104</f>
        <v>1134337.7600000002</v>
      </c>
      <c r="K104" s="187"/>
      <c r="L104" s="192"/>
      <c r="M104" s="193"/>
      <c r="N104" s="194"/>
      <c r="O104" s="194"/>
      <c r="P104" s="195">
        <f>P105+P123+P158+P173+P182+P315+P382+P389</f>
        <v>0</v>
      </c>
      <c r="Q104" s="194"/>
      <c r="R104" s="195">
        <f>R105+R123+R158+R173+R182+R315+R382+R389</f>
        <v>47.387417160000005</v>
      </c>
      <c r="S104" s="194"/>
      <c r="T104" s="196">
        <f>T105+T123+T158+T173+T182+T315+T382+T389</f>
        <v>55.300038499999992</v>
      </c>
      <c r="AR104" s="197" t="s">
        <v>83</v>
      </c>
      <c r="AT104" s="198" t="s">
        <v>77</v>
      </c>
      <c r="AU104" s="198" t="s">
        <v>78</v>
      </c>
      <c r="AY104" s="197" t="s">
        <v>210</v>
      </c>
      <c r="BK104" s="199">
        <f>BK105+BK123+BK158+BK173+BK182+BK315+BK382+BK389</f>
        <v>1134337.7600000002</v>
      </c>
    </row>
    <row r="105" spans="2:65" s="11" customFormat="1" ht="19.899999999999999" customHeight="1">
      <c r="B105" s="186"/>
      <c r="C105" s="187"/>
      <c r="D105" s="188" t="s">
        <v>77</v>
      </c>
      <c r="E105" s="200" t="s">
        <v>83</v>
      </c>
      <c r="F105" s="200" t="s">
        <v>211</v>
      </c>
      <c r="G105" s="187"/>
      <c r="H105" s="187"/>
      <c r="I105" s="190"/>
      <c r="J105" s="201">
        <f>BK105</f>
        <v>35140.15</v>
      </c>
      <c r="K105" s="187"/>
      <c r="L105" s="192"/>
      <c r="M105" s="193"/>
      <c r="N105" s="194"/>
      <c r="O105" s="194"/>
      <c r="P105" s="195">
        <f>SUM(P106:P122)</f>
        <v>0</v>
      </c>
      <c r="Q105" s="194"/>
      <c r="R105" s="195">
        <f>SUM(R106:R122)</f>
        <v>0</v>
      </c>
      <c r="S105" s="194"/>
      <c r="T105" s="196">
        <f>SUM(T106:T122)</f>
        <v>4.0850999999999997</v>
      </c>
      <c r="AR105" s="197" t="s">
        <v>83</v>
      </c>
      <c r="AT105" s="198" t="s">
        <v>77</v>
      </c>
      <c r="AU105" s="198" t="s">
        <v>83</v>
      </c>
      <c r="AY105" s="197" t="s">
        <v>210</v>
      </c>
      <c r="BK105" s="199">
        <f>SUM(BK106:BK122)</f>
        <v>35140.15</v>
      </c>
    </row>
    <row r="106" spans="2:65" s="1" customFormat="1" ht="51" customHeight="1">
      <c r="B106" s="42"/>
      <c r="C106" s="202" t="s">
        <v>83</v>
      </c>
      <c r="D106" s="202" t="s">
        <v>212</v>
      </c>
      <c r="E106" s="203" t="s">
        <v>213</v>
      </c>
      <c r="F106" s="204" t="s">
        <v>214</v>
      </c>
      <c r="G106" s="205" t="s">
        <v>215</v>
      </c>
      <c r="H106" s="206">
        <v>16.02</v>
      </c>
      <c r="I106" s="207">
        <v>52.7</v>
      </c>
      <c r="J106" s="208">
        <f>ROUND(I106*H106,2)</f>
        <v>844.25</v>
      </c>
      <c r="K106" s="204" t="s">
        <v>1665</v>
      </c>
      <c r="L106" s="62"/>
      <c r="M106" s="209" t="s">
        <v>24</v>
      </c>
      <c r="N106" s="210" t="s">
        <v>50</v>
      </c>
      <c r="O106" s="43"/>
      <c r="P106" s="211">
        <f>O106*H106</f>
        <v>0</v>
      </c>
      <c r="Q106" s="211">
        <v>0</v>
      </c>
      <c r="R106" s="211">
        <f>Q106*H106</f>
        <v>0</v>
      </c>
      <c r="S106" s="211">
        <v>0.255</v>
      </c>
      <c r="T106" s="212">
        <f>S106*H106</f>
        <v>4.0850999999999997</v>
      </c>
      <c r="AR106" s="25" t="s">
        <v>93</v>
      </c>
      <c r="AT106" s="25" t="s">
        <v>212</v>
      </c>
      <c r="AU106" s="25" t="s">
        <v>87</v>
      </c>
      <c r="AY106" s="25" t="s">
        <v>210</v>
      </c>
      <c r="BE106" s="213">
        <f>IF(N106="základní",J106,0)</f>
        <v>0</v>
      </c>
      <c r="BF106" s="213">
        <f>IF(N106="snížená",J106,0)</f>
        <v>844.25</v>
      </c>
      <c r="BG106" s="213">
        <f>IF(N106="zákl. přenesená",J106,0)</f>
        <v>0</v>
      </c>
      <c r="BH106" s="213">
        <f>IF(N106="sníž. přenesená",J106,0)</f>
        <v>0</v>
      </c>
      <c r="BI106" s="213">
        <f>IF(N106="nulová",J106,0)</f>
        <v>0</v>
      </c>
      <c r="BJ106" s="25" t="s">
        <v>87</v>
      </c>
      <c r="BK106" s="213">
        <f>ROUND(I106*H106,2)</f>
        <v>844.25</v>
      </c>
      <c r="BL106" s="25" t="s">
        <v>93</v>
      </c>
      <c r="BM106" s="25" t="s">
        <v>1666</v>
      </c>
    </row>
    <row r="107" spans="2:65" s="12" customFormat="1">
      <c r="B107" s="217"/>
      <c r="C107" s="218"/>
      <c r="D107" s="214" t="s">
        <v>220</v>
      </c>
      <c r="E107" s="219" t="s">
        <v>24</v>
      </c>
      <c r="F107" s="220" t="s">
        <v>1667</v>
      </c>
      <c r="G107" s="218"/>
      <c r="H107" s="221">
        <v>16.02</v>
      </c>
      <c r="I107" s="222"/>
      <c r="J107" s="218"/>
      <c r="K107" s="218"/>
      <c r="L107" s="223"/>
      <c r="M107" s="224"/>
      <c r="N107" s="225"/>
      <c r="O107" s="225"/>
      <c r="P107" s="225"/>
      <c r="Q107" s="225"/>
      <c r="R107" s="225"/>
      <c r="S107" s="225"/>
      <c r="T107" s="226"/>
      <c r="AT107" s="227" t="s">
        <v>220</v>
      </c>
      <c r="AU107" s="227" t="s">
        <v>87</v>
      </c>
      <c r="AV107" s="12" t="s">
        <v>87</v>
      </c>
      <c r="AW107" s="12" t="s">
        <v>41</v>
      </c>
      <c r="AX107" s="12" t="s">
        <v>83</v>
      </c>
      <c r="AY107" s="227" t="s">
        <v>210</v>
      </c>
    </row>
    <row r="108" spans="2:65" s="1" customFormat="1" ht="25.5" customHeight="1">
      <c r="B108" s="42"/>
      <c r="C108" s="202" t="s">
        <v>87</v>
      </c>
      <c r="D108" s="202" t="s">
        <v>212</v>
      </c>
      <c r="E108" s="203" t="s">
        <v>1668</v>
      </c>
      <c r="F108" s="204" t="s">
        <v>1669</v>
      </c>
      <c r="G108" s="205" t="s">
        <v>224</v>
      </c>
      <c r="H108" s="206">
        <v>9.6120000000000001</v>
      </c>
      <c r="I108" s="207">
        <v>780</v>
      </c>
      <c r="J108" s="208">
        <f>ROUND(I108*H108,2)</f>
        <v>7497.36</v>
      </c>
      <c r="K108" s="204" t="s">
        <v>1665</v>
      </c>
      <c r="L108" s="62"/>
      <c r="M108" s="209" t="s">
        <v>24</v>
      </c>
      <c r="N108" s="210" t="s">
        <v>50</v>
      </c>
      <c r="O108" s="43"/>
      <c r="P108" s="211">
        <f>O108*H108</f>
        <v>0</v>
      </c>
      <c r="Q108" s="211">
        <v>0</v>
      </c>
      <c r="R108" s="211">
        <f>Q108*H108</f>
        <v>0</v>
      </c>
      <c r="S108" s="211">
        <v>0</v>
      </c>
      <c r="T108" s="212">
        <f>S108*H108</f>
        <v>0</v>
      </c>
      <c r="AR108" s="25" t="s">
        <v>93</v>
      </c>
      <c r="AT108" s="25" t="s">
        <v>212</v>
      </c>
      <c r="AU108" s="25" t="s">
        <v>87</v>
      </c>
      <c r="AY108" s="25" t="s">
        <v>210</v>
      </c>
      <c r="BE108" s="213">
        <f>IF(N108="základní",J108,0)</f>
        <v>0</v>
      </c>
      <c r="BF108" s="213">
        <f>IF(N108="snížená",J108,0)</f>
        <v>7497.36</v>
      </c>
      <c r="BG108" s="213">
        <f>IF(N108="zákl. přenesená",J108,0)</f>
        <v>0</v>
      </c>
      <c r="BH108" s="213">
        <f>IF(N108="sníž. přenesená",J108,0)</f>
        <v>0</v>
      </c>
      <c r="BI108" s="213">
        <f>IF(N108="nulová",J108,0)</f>
        <v>0</v>
      </c>
      <c r="BJ108" s="25" t="s">
        <v>87</v>
      </c>
      <c r="BK108" s="213">
        <f>ROUND(I108*H108,2)</f>
        <v>7497.36</v>
      </c>
      <c r="BL108" s="25" t="s">
        <v>93</v>
      </c>
      <c r="BM108" s="25" t="s">
        <v>1670</v>
      </c>
    </row>
    <row r="109" spans="2:65" s="12" customFormat="1">
      <c r="B109" s="217"/>
      <c r="C109" s="218"/>
      <c r="D109" s="214" t="s">
        <v>220</v>
      </c>
      <c r="E109" s="219" t="s">
        <v>24</v>
      </c>
      <c r="F109" s="220" t="s">
        <v>1671</v>
      </c>
      <c r="G109" s="218"/>
      <c r="H109" s="221">
        <v>9.6120000000000001</v>
      </c>
      <c r="I109" s="222"/>
      <c r="J109" s="218"/>
      <c r="K109" s="218"/>
      <c r="L109" s="223"/>
      <c r="M109" s="224"/>
      <c r="N109" s="225"/>
      <c r="O109" s="225"/>
      <c r="P109" s="225"/>
      <c r="Q109" s="225"/>
      <c r="R109" s="225"/>
      <c r="S109" s="225"/>
      <c r="T109" s="226"/>
      <c r="AT109" s="227" t="s">
        <v>220</v>
      </c>
      <c r="AU109" s="227" t="s">
        <v>87</v>
      </c>
      <c r="AV109" s="12" t="s">
        <v>87</v>
      </c>
      <c r="AW109" s="12" t="s">
        <v>41</v>
      </c>
      <c r="AX109" s="12" t="s">
        <v>83</v>
      </c>
      <c r="AY109" s="227" t="s">
        <v>210</v>
      </c>
    </row>
    <row r="110" spans="2:65" s="1" customFormat="1" ht="25.5" customHeight="1">
      <c r="B110" s="42"/>
      <c r="C110" s="202" t="s">
        <v>90</v>
      </c>
      <c r="D110" s="202" t="s">
        <v>212</v>
      </c>
      <c r="E110" s="203" t="s">
        <v>228</v>
      </c>
      <c r="F110" s="204" t="s">
        <v>229</v>
      </c>
      <c r="G110" s="205" t="s">
        <v>224</v>
      </c>
      <c r="H110" s="206">
        <v>10.221</v>
      </c>
      <c r="I110" s="207">
        <v>1910</v>
      </c>
      <c r="J110" s="208">
        <f>ROUND(I110*H110,2)</f>
        <v>19522.11</v>
      </c>
      <c r="K110" s="204" t="s">
        <v>264</v>
      </c>
      <c r="L110" s="62"/>
      <c r="M110" s="209" t="s">
        <v>24</v>
      </c>
      <c r="N110" s="210" t="s">
        <v>50</v>
      </c>
      <c r="O110" s="43"/>
      <c r="P110" s="211">
        <f>O110*H110</f>
        <v>0</v>
      </c>
      <c r="Q110" s="211">
        <v>0</v>
      </c>
      <c r="R110" s="211">
        <f>Q110*H110</f>
        <v>0</v>
      </c>
      <c r="S110" s="211">
        <v>0</v>
      </c>
      <c r="T110" s="212">
        <f>S110*H110</f>
        <v>0</v>
      </c>
      <c r="AR110" s="25" t="s">
        <v>93</v>
      </c>
      <c r="AT110" s="25" t="s">
        <v>212</v>
      </c>
      <c r="AU110" s="25" t="s">
        <v>87</v>
      </c>
      <c r="AY110" s="25" t="s">
        <v>210</v>
      </c>
      <c r="BE110" s="213">
        <f>IF(N110="základní",J110,0)</f>
        <v>0</v>
      </c>
      <c r="BF110" s="213">
        <f>IF(N110="snížená",J110,0)</f>
        <v>19522.11</v>
      </c>
      <c r="BG110" s="213">
        <f>IF(N110="zákl. přenesená",J110,0)</f>
        <v>0</v>
      </c>
      <c r="BH110" s="213">
        <f>IF(N110="sníž. přenesená",J110,0)</f>
        <v>0</v>
      </c>
      <c r="BI110" s="213">
        <f>IF(N110="nulová",J110,0)</f>
        <v>0</v>
      </c>
      <c r="BJ110" s="25" t="s">
        <v>87</v>
      </c>
      <c r="BK110" s="213">
        <f>ROUND(I110*H110,2)</f>
        <v>19522.11</v>
      </c>
      <c r="BL110" s="25" t="s">
        <v>93</v>
      </c>
      <c r="BM110" s="25" t="s">
        <v>230</v>
      </c>
    </row>
    <row r="111" spans="2:65" s="12" customFormat="1" ht="40.5">
      <c r="B111" s="217"/>
      <c r="C111" s="218"/>
      <c r="D111" s="214" t="s">
        <v>220</v>
      </c>
      <c r="E111" s="219" t="s">
        <v>24</v>
      </c>
      <c r="F111" s="220" t="s">
        <v>1672</v>
      </c>
      <c r="G111" s="218"/>
      <c r="H111" s="221">
        <v>8.7690000000000001</v>
      </c>
      <c r="I111" s="222"/>
      <c r="J111" s="218"/>
      <c r="K111" s="218"/>
      <c r="L111" s="223"/>
      <c r="M111" s="224"/>
      <c r="N111" s="225"/>
      <c r="O111" s="225"/>
      <c r="P111" s="225"/>
      <c r="Q111" s="225"/>
      <c r="R111" s="225"/>
      <c r="S111" s="225"/>
      <c r="T111" s="226"/>
      <c r="AT111" s="227" t="s">
        <v>220</v>
      </c>
      <c r="AU111" s="227" t="s">
        <v>87</v>
      </c>
      <c r="AV111" s="12" t="s">
        <v>87</v>
      </c>
      <c r="AW111" s="12" t="s">
        <v>41</v>
      </c>
      <c r="AX111" s="12" t="s">
        <v>78</v>
      </c>
      <c r="AY111" s="227" t="s">
        <v>210</v>
      </c>
    </row>
    <row r="112" spans="2:65" s="12" customFormat="1">
      <c r="B112" s="217"/>
      <c r="C112" s="218"/>
      <c r="D112" s="214" t="s">
        <v>220</v>
      </c>
      <c r="E112" s="219" t="s">
        <v>24</v>
      </c>
      <c r="F112" s="220" t="s">
        <v>1673</v>
      </c>
      <c r="G112" s="218"/>
      <c r="H112" s="221">
        <v>1.0920000000000001</v>
      </c>
      <c r="I112" s="222"/>
      <c r="J112" s="218"/>
      <c r="K112" s="218"/>
      <c r="L112" s="223"/>
      <c r="M112" s="224"/>
      <c r="N112" s="225"/>
      <c r="O112" s="225"/>
      <c r="P112" s="225"/>
      <c r="Q112" s="225"/>
      <c r="R112" s="225"/>
      <c r="S112" s="225"/>
      <c r="T112" s="226"/>
      <c r="AT112" s="227" t="s">
        <v>220</v>
      </c>
      <c r="AU112" s="227" t="s">
        <v>87</v>
      </c>
      <c r="AV112" s="12" t="s">
        <v>87</v>
      </c>
      <c r="AW112" s="12" t="s">
        <v>41</v>
      </c>
      <c r="AX112" s="12" t="s">
        <v>78</v>
      </c>
      <c r="AY112" s="227" t="s">
        <v>210</v>
      </c>
    </row>
    <row r="113" spans="2:65" s="12" customFormat="1">
      <c r="B113" s="217"/>
      <c r="C113" s="218"/>
      <c r="D113" s="214" t="s">
        <v>220</v>
      </c>
      <c r="E113" s="219" t="s">
        <v>24</v>
      </c>
      <c r="F113" s="220" t="s">
        <v>1674</v>
      </c>
      <c r="G113" s="218"/>
      <c r="H113" s="221">
        <v>0.36</v>
      </c>
      <c r="I113" s="222"/>
      <c r="J113" s="218"/>
      <c r="K113" s="218"/>
      <c r="L113" s="223"/>
      <c r="M113" s="224"/>
      <c r="N113" s="225"/>
      <c r="O113" s="225"/>
      <c r="P113" s="225"/>
      <c r="Q113" s="225"/>
      <c r="R113" s="225"/>
      <c r="S113" s="225"/>
      <c r="T113" s="226"/>
      <c r="AT113" s="227" t="s">
        <v>220</v>
      </c>
      <c r="AU113" s="227" t="s">
        <v>87</v>
      </c>
      <c r="AV113" s="12" t="s">
        <v>87</v>
      </c>
      <c r="AW113" s="12" t="s">
        <v>41</v>
      </c>
      <c r="AX113" s="12" t="s">
        <v>78</v>
      </c>
      <c r="AY113" s="227" t="s">
        <v>210</v>
      </c>
    </row>
    <row r="114" spans="2:65" s="13" customFormat="1">
      <c r="B114" s="228"/>
      <c r="C114" s="229"/>
      <c r="D114" s="214" t="s">
        <v>220</v>
      </c>
      <c r="E114" s="230" t="s">
        <v>24</v>
      </c>
      <c r="F114" s="231" t="s">
        <v>235</v>
      </c>
      <c r="G114" s="229"/>
      <c r="H114" s="232">
        <v>10.221</v>
      </c>
      <c r="I114" s="233"/>
      <c r="J114" s="229"/>
      <c r="K114" s="229"/>
      <c r="L114" s="234"/>
      <c r="M114" s="235"/>
      <c r="N114" s="236"/>
      <c r="O114" s="236"/>
      <c r="P114" s="236"/>
      <c r="Q114" s="236"/>
      <c r="R114" s="236"/>
      <c r="S114" s="236"/>
      <c r="T114" s="237"/>
      <c r="AT114" s="238" t="s">
        <v>220</v>
      </c>
      <c r="AU114" s="238" t="s">
        <v>87</v>
      </c>
      <c r="AV114" s="13" t="s">
        <v>93</v>
      </c>
      <c r="AW114" s="13" t="s">
        <v>41</v>
      </c>
      <c r="AX114" s="13" t="s">
        <v>83</v>
      </c>
      <c r="AY114" s="238" t="s">
        <v>210</v>
      </c>
    </row>
    <row r="115" spans="2:65" s="1" customFormat="1" ht="38.25" customHeight="1">
      <c r="B115" s="42"/>
      <c r="C115" s="202" t="s">
        <v>93</v>
      </c>
      <c r="D115" s="202" t="s">
        <v>212</v>
      </c>
      <c r="E115" s="203" t="s">
        <v>236</v>
      </c>
      <c r="F115" s="204" t="s">
        <v>237</v>
      </c>
      <c r="G115" s="205" t="s">
        <v>224</v>
      </c>
      <c r="H115" s="206">
        <v>10.221</v>
      </c>
      <c r="I115" s="207">
        <v>143</v>
      </c>
      <c r="J115" s="208">
        <f>ROUND(I115*H115,2)</f>
        <v>1461.6</v>
      </c>
      <c r="K115" s="204" t="s">
        <v>264</v>
      </c>
      <c r="L115" s="62"/>
      <c r="M115" s="209" t="s">
        <v>24</v>
      </c>
      <c r="N115" s="210" t="s">
        <v>50</v>
      </c>
      <c r="O115" s="43"/>
      <c r="P115" s="211">
        <f>O115*H115</f>
        <v>0</v>
      </c>
      <c r="Q115" s="211">
        <v>0</v>
      </c>
      <c r="R115" s="211">
        <f>Q115*H115</f>
        <v>0</v>
      </c>
      <c r="S115" s="211">
        <v>0</v>
      </c>
      <c r="T115" s="212">
        <f>S115*H115</f>
        <v>0</v>
      </c>
      <c r="AR115" s="25" t="s">
        <v>93</v>
      </c>
      <c r="AT115" s="25" t="s">
        <v>212</v>
      </c>
      <c r="AU115" s="25" t="s">
        <v>87</v>
      </c>
      <c r="AY115" s="25" t="s">
        <v>210</v>
      </c>
      <c r="BE115" s="213">
        <f>IF(N115="základní",J115,0)</f>
        <v>0</v>
      </c>
      <c r="BF115" s="213">
        <f>IF(N115="snížená",J115,0)</f>
        <v>1461.6</v>
      </c>
      <c r="BG115" s="213">
        <f>IF(N115="zákl. přenesená",J115,0)</f>
        <v>0</v>
      </c>
      <c r="BH115" s="213">
        <f>IF(N115="sníž. přenesená",J115,0)</f>
        <v>0</v>
      </c>
      <c r="BI115" s="213">
        <f>IF(N115="nulová",J115,0)</f>
        <v>0</v>
      </c>
      <c r="BJ115" s="25" t="s">
        <v>87</v>
      </c>
      <c r="BK115" s="213">
        <f>ROUND(I115*H115,2)</f>
        <v>1461.6</v>
      </c>
      <c r="BL115" s="25" t="s">
        <v>93</v>
      </c>
      <c r="BM115" s="25" t="s">
        <v>238</v>
      </c>
    </row>
    <row r="116" spans="2:65" s="12" customFormat="1">
      <c r="B116" s="217"/>
      <c r="C116" s="218"/>
      <c r="D116" s="214" t="s">
        <v>220</v>
      </c>
      <c r="E116" s="219" t="s">
        <v>24</v>
      </c>
      <c r="F116" s="220" t="s">
        <v>1675</v>
      </c>
      <c r="G116" s="218"/>
      <c r="H116" s="221">
        <v>10.221</v>
      </c>
      <c r="I116" s="222"/>
      <c r="J116" s="218"/>
      <c r="K116" s="218"/>
      <c r="L116" s="223"/>
      <c r="M116" s="224"/>
      <c r="N116" s="225"/>
      <c r="O116" s="225"/>
      <c r="P116" s="225"/>
      <c r="Q116" s="225"/>
      <c r="R116" s="225"/>
      <c r="S116" s="225"/>
      <c r="T116" s="226"/>
      <c r="AT116" s="227" t="s">
        <v>220</v>
      </c>
      <c r="AU116" s="227" t="s">
        <v>87</v>
      </c>
      <c r="AV116" s="12" t="s">
        <v>87</v>
      </c>
      <c r="AW116" s="12" t="s">
        <v>41</v>
      </c>
      <c r="AX116" s="12" t="s">
        <v>83</v>
      </c>
      <c r="AY116" s="227" t="s">
        <v>210</v>
      </c>
    </row>
    <row r="117" spans="2:65" s="1" customFormat="1" ht="16.5" customHeight="1">
      <c r="B117" s="42"/>
      <c r="C117" s="202" t="s">
        <v>96</v>
      </c>
      <c r="D117" s="202" t="s">
        <v>212</v>
      </c>
      <c r="E117" s="203" t="s">
        <v>241</v>
      </c>
      <c r="F117" s="204" t="s">
        <v>242</v>
      </c>
      <c r="G117" s="205" t="s">
        <v>224</v>
      </c>
      <c r="H117" s="206">
        <v>10.221</v>
      </c>
      <c r="I117" s="207">
        <v>15.1</v>
      </c>
      <c r="J117" s="208">
        <f>ROUND(I117*H117,2)</f>
        <v>154.34</v>
      </c>
      <c r="K117" s="204" t="s">
        <v>264</v>
      </c>
      <c r="L117" s="62"/>
      <c r="M117" s="209" t="s">
        <v>24</v>
      </c>
      <c r="N117" s="210" t="s">
        <v>50</v>
      </c>
      <c r="O117" s="43"/>
      <c r="P117" s="211">
        <f>O117*H117</f>
        <v>0</v>
      </c>
      <c r="Q117" s="211">
        <v>0</v>
      </c>
      <c r="R117" s="211">
        <f>Q117*H117</f>
        <v>0</v>
      </c>
      <c r="S117" s="211">
        <v>0</v>
      </c>
      <c r="T117" s="212">
        <f>S117*H117</f>
        <v>0</v>
      </c>
      <c r="AR117" s="25" t="s">
        <v>93</v>
      </c>
      <c r="AT117" s="25" t="s">
        <v>212</v>
      </c>
      <c r="AU117" s="25" t="s">
        <v>87</v>
      </c>
      <c r="AY117" s="25" t="s">
        <v>210</v>
      </c>
      <c r="BE117" s="213">
        <f>IF(N117="základní",J117,0)</f>
        <v>0</v>
      </c>
      <c r="BF117" s="213">
        <f>IF(N117="snížená",J117,0)</f>
        <v>154.34</v>
      </c>
      <c r="BG117" s="213">
        <f>IF(N117="zákl. přenesená",J117,0)</f>
        <v>0</v>
      </c>
      <c r="BH117" s="213">
        <f>IF(N117="sníž. přenesená",J117,0)</f>
        <v>0</v>
      </c>
      <c r="BI117" s="213">
        <f>IF(N117="nulová",J117,0)</f>
        <v>0</v>
      </c>
      <c r="BJ117" s="25" t="s">
        <v>87</v>
      </c>
      <c r="BK117" s="213">
        <f>ROUND(I117*H117,2)</f>
        <v>154.34</v>
      </c>
      <c r="BL117" s="25" t="s">
        <v>93</v>
      </c>
      <c r="BM117" s="25" t="s">
        <v>243</v>
      </c>
    </row>
    <row r="118" spans="2:65" s="12" customFormat="1">
      <c r="B118" s="217"/>
      <c r="C118" s="218"/>
      <c r="D118" s="214" t="s">
        <v>220</v>
      </c>
      <c r="E118" s="219" t="s">
        <v>24</v>
      </c>
      <c r="F118" s="220" t="s">
        <v>1676</v>
      </c>
      <c r="G118" s="218"/>
      <c r="H118" s="221">
        <v>10.221</v>
      </c>
      <c r="I118" s="222"/>
      <c r="J118" s="218"/>
      <c r="K118" s="218"/>
      <c r="L118" s="223"/>
      <c r="M118" s="224"/>
      <c r="N118" s="225"/>
      <c r="O118" s="225"/>
      <c r="P118" s="225"/>
      <c r="Q118" s="225"/>
      <c r="R118" s="225"/>
      <c r="S118" s="225"/>
      <c r="T118" s="226"/>
      <c r="AT118" s="227" t="s">
        <v>220</v>
      </c>
      <c r="AU118" s="227" t="s">
        <v>87</v>
      </c>
      <c r="AV118" s="12" t="s">
        <v>87</v>
      </c>
      <c r="AW118" s="12" t="s">
        <v>41</v>
      </c>
      <c r="AX118" s="12" t="s">
        <v>83</v>
      </c>
      <c r="AY118" s="227" t="s">
        <v>210</v>
      </c>
    </row>
    <row r="119" spans="2:65" s="1" customFormat="1" ht="16.5" customHeight="1">
      <c r="B119" s="42"/>
      <c r="C119" s="202" t="s">
        <v>99</v>
      </c>
      <c r="D119" s="202" t="s">
        <v>212</v>
      </c>
      <c r="E119" s="203" t="s">
        <v>246</v>
      </c>
      <c r="F119" s="204" t="s">
        <v>247</v>
      </c>
      <c r="G119" s="205" t="s">
        <v>248</v>
      </c>
      <c r="H119" s="206">
        <v>19.420000000000002</v>
      </c>
      <c r="I119" s="207">
        <v>250</v>
      </c>
      <c r="J119" s="208">
        <f>ROUND(I119*H119,2)</f>
        <v>4855</v>
      </c>
      <c r="K119" s="204" t="s">
        <v>264</v>
      </c>
      <c r="L119" s="62"/>
      <c r="M119" s="209" t="s">
        <v>24</v>
      </c>
      <c r="N119" s="210" t="s">
        <v>50</v>
      </c>
      <c r="O119" s="43"/>
      <c r="P119" s="211">
        <f>O119*H119</f>
        <v>0</v>
      </c>
      <c r="Q119" s="211">
        <v>0</v>
      </c>
      <c r="R119" s="211">
        <f>Q119*H119</f>
        <v>0</v>
      </c>
      <c r="S119" s="211">
        <v>0</v>
      </c>
      <c r="T119" s="212">
        <f>S119*H119</f>
        <v>0</v>
      </c>
      <c r="AR119" s="25" t="s">
        <v>93</v>
      </c>
      <c r="AT119" s="25" t="s">
        <v>212</v>
      </c>
      <c r="AU119" s="25" t="s">
        <v>87</v>
      </c>
      <c r="AY119" s="25" t="s">
        <v>210</v>
      </c>
      <c r="BE119" s="213">
        <f>IF(N119="základní",J119,0)</f>
        <v>0</v>
      </c>
      <c r="BF119" s="213">
        <f>IF(N119="snížená",J119,0)</f>
        <v>4855</v>
      </c>
      <c r="BG119" s="213">
        <f>IF(N119="zákl. přenesená",J119,0)</f>
        <v>0</v>
      </c>
      <c r="BH119" s="213">
        <f>IF(N119="sníž. přenesená",J119,0)</f>
        <v>0</v>
      </c>
      <c r="BI119" s="213">
        <f>IF(N119="nulová",J119,0)</f>
        <v>0</v>
      </c>
      <c r="BJ119" s="25" t="s">
        <v>87</v>
      </c>
      <c r="BK119" s="213">
        <f>ROUND(I119*H119,2)</f>
        <v>4855</v>
      </c>
      <c r="BL119" s="25" t="s">
        <v>93</v>
      </c>
      <c r="BM119" s="25" t="s">
        <v>249</v>
      </c>
    </row>
    <row r="120" spans="2:65" s="12" customFormat="1">
      <c r="B120" s="217"/>
      <c r="C120" s="218"/>
      <c r="D120" s="214" t="s">
        <v>220</v>
      </c>
      <c r="E120" s="219" t="s">
        <v>24</v>
      </c>
      <c r="F120" s="220" t="s">
        <v>1677</v>
      </c>
      <c r="G120" s="218"/>
      <c r="H120" s="221">
        <v>19.420000000000002</v>
      </c>
      <c r="I120" s="222"/>
      <c r="J120" s="218"/>
      <c r="K120" s="218"/>
      <c r="L120" s="223"/>
      <c r="M120" s="224"/>
      <c r="N120" s="225"/>
      <c r="O120" s="225"/>
      <c r="P120" s="225"/>
      <c r="Q120" s="225"/>
      <c r="R120" s="225"/>
      <c r="S120" s="225"/>
      <c r="T120" s="226"/>
      <c r="AT120" s="227" t="s">
        <v>220</v>
      </c>
      <c r="AU120" s="227" t="s">
        <v>87</v>
      </c>
      <c r="AV120" s="12" t="s">
        <v>87</v>
      </c>
      <c r="AW120" s="12" t="s">
        <v>41</v>
      </c>
      <c r="AX120" s="12" t="s">
        <v>83</v>
      </c>
      <c r="AY120" s="227" t="s">
        <v>210</v>
      </c>
    </row>
    <row r="121" spans="2:65" s="1" customFormat="1" ht="25.5" customHeight="1">
      <c r="B121" s="42"/>
      <c r="C121" s="202" t="s">
        <v>102</v>
      </c>
      <c r="D121" s="202" t="s">
        <v>212</v>
      </c>
      <c r="E121" s="203" t="s">
        <v>251</v>
      </c>
      <c r="F121" s="204" t="s">
        <v>252</v>
      </c>
      <c r="G121" s="205" t="s">
        <v>224</v>
      </c>
      <c r="H121" s="206">
        <v>9.6120000000000001</v>
      </c>
      <c r="I121" s="207">
        <v>83.8</v>
      </c>
      <c r="J121" s="208">
        <f>ROUND(I121*H121,2)</f>
        <v>805.49</v>
      </c>
      <c r="K121" s="204" t="s">
        <v>1665</v>
      </c>
      <c r="L121" s="62"/>
      <c r="M121" s="209" t="s">
        <v>24</v>
      </c>
      <c r="N121" s="210" t="s">
        <v>50</v>
      </c>
      <c r="O121" s="43"/>
      <c r="P121" s="211">
        <f>O121*H121</f>
        <v>0</v>
      </c>
      <c r="Q121" s="211">
        <v>0</v>
      </c>
      <c r="R121" s="211">
        <f>Q121*H121</f>
        <v>0</v>
      </c>
      <c r="S121" s="211">
        <v>0</v>
      </c>
      <c r="T121" s="212">
        <f>S121*H121</f>
        <v>0</v>
      </c>
      <c r="AR121" s="25" t="s">
        <v>93</v>
      </c>
      <c r="AT121" s="25" t="s">
        <v>212</v>
      </c>
      <c r="AU121" s="25" t="s">
        <v>87</v>
      </c>
      <c r="AY121" s="25" t="s">
        <v>210</v>
      </c>
      <c r="BE121" s="213">
        <f>IF(N121="základní",J121,0)</f>
        <v>0</v>
      </c>
      <c r="BF121" s="213">
        <f>IF(N121="snížená",J121,0)</f>
        <v>805.49</v>
      </c>
      <c r="BG121" s="213">
        <f>IF(N121="zákl. přenesená",J121,0)</f>
        <v>0</v>
      </c>
      <c r="BH121" s="213">
        <f>IF(N121="sníž. přenesená",J121,0)</f>
        <v>0</v>
      </c>
      <c r="BI121" s="213">
        <f>IF(N121="nulová",J121,0)</f>
        <v>0</v>
      </c>
      <c r="BJ121" s="25" t="s">
        <v>87</v>
      </c>
      <c r="BK121" s="213">
        <f>ROUND(I121*H121,2)</f>
        <v>805.49</v>
      </c>
      <c r="BL121" s="25" t="s">
        <v>93</v>
      </c>
      <c r="BM121" s="25" t="s">
        <v>1678</v>
      </c>
    </row>
    <row r="122" spans="2:65" s="12" customFormat="1">
      <c r="B122" s="217"/>
      <c r="C122" s="218"/>
      <c r="D122" s="214" t="s">
        <v>220</v>
      </c>
      <c r="E122" s="219" t="s">
        <v>24</v>
      </c>
      <c r="F122" s="220" t="s">
        <v>1679</v>
      </c>
      <c r="G122" s="218"/>
      <c r="H122" s="221">
        <v>9.6120000000000001</v>
      </c>
      <c r="I122" s="222"/>
      <c r="J122" s="218"/>
      <c r="K122" s="218"/>
      <c r="L122" s="223"/>
      <c r="M122" s="224"/>
      <c r="N122" s="225"/>
      <c r="O122" s="225"/>
      <c r="P122" s="225"/>
      <c r="Q122" s="225"/>
      <c r="R122" s="225"/>
      <c r="S122" s="225"/>
      <c r="T122" s="226"/>
      <c r="AT122" s="227" t="s">
        <v>220</v>
      </c>
      <c r="AU122" s="227" t="s">
        <v>87</v>
      </c>
      <c r="AV122" s="12" t="s">
        <v>87</v>
      </c>
      <c r="AW122" s="12" t="s">
        <v>41</v>
      </c>
      <c r="AX122" s="12" t="s">
        <v>83</v>
      </c>
      <c r="AY122" s="227" t="s">
        <v>210</v>
      </c>
    </row>
    <row r="123" spans="2:65" s="11" customFormat="1" ht="29.85" customHeight="1">
      <c r="B123" s="186"/>
      <c r="C123" s="187"/>
      <c r="D123" s="188" t="s">
        <v>77</v>
      </c>
      <c r="E123" s="200" t="s">
        <v>90</v>
      </c>
      <c r="F123" s="200" t="s">
        <v>256</v>
      </c>
      <c r="G123" s="187"/>
      <c r="H123" s="187"/>
      <c r="I123" s="190"/>
      <c r="J123" s="201">
        <f>BK123</f>
        <v>118964.55</v>
      </c>
      <c r="K123" s="187"/>
      <c r="L123" s="192"/>
      <c r="M123" s="193"/>
      <c r="N123" s="194"/>
      <c r="O123" s="194"/>
      <c r="P123" s="195">
        <f>SUM(P124:P157)</f>
        <v>0</v>
      </c>
      <c r="Q123" s="194"/>
      <c r="R123" s="195">
        <f>SUM(R124:R157)</f>
        <v>8.8902534200000005</v>
      </c>
      <c r="S123" s="194"/>
      <c r="T123" s="196">
        <f>SUM(T124:T157)</f>
        <v>4.3450000000000004E-4</v>
      </c>
      <c r="AR123" s="197" t="s">
        <v>83</v>
      </c>
      <c r="AT123" s="198" t="s">
        <v>77</v>
      </c>
      <c r="AU123" s="198" t="s">
        <v>83</v>
      </c>
      <c r="AY123" s="197" t="s">
        <v>210</v>
      </c>
      <c r="BK123" s="199">
        <f>SUM(BK124:BK157)</f>
        <v>118964.55</v>
      </c>
    </row>
    <row r="124" spans="2:65" s="1" customFormat="1" ht="25.5" customHeight="1">
      <c r="B124" s="42"/>
      <c r="C124" s="202" t="s">
        <v>119</v>
      </c>
      <c r="D124" s="202" t="s">
        <v>212</v>
      </c>
      <c r="E124" s="203" t="s">
        <v>257</v>
      </c>
      <c r="F124" s="204" t="s">
        <v>258</v>
      </c>
      <c r="G124" s="205" t="s">
        <v>224</v>
      </c>
      <c r="H124" s="206">
        <v>3.2559999999999998</v>
      </c>
      <c r="I124" s="207">
        <v>4000</v>
      </c>
      <c r="J124" s="208">
        <f>ROUND(I124*H124,2)</f>
        <v>13024</v>
      </c>
      <c r="K124" s="204" t="s">
        <v>264</v>
      </c>
      <c r="L124" s="62"/>
      <c r="M124" s="209" t="s">
        <v>24</v>
      </c>
      <c r="N124" s="210" t="s">
        <v>50</v>
      </c>
      <c r="O124" s="43"/>
      <c r="P124" s="211">
        <f>O124*H124</f>
        <v>0</v>
      </c>
      <c r="Q124" s="211">
        <v>1.8774999999999999</v>
      </c>
      <c r="R124" s="211">
        <f>Q124*H124</f>
        <v>6.1131399999999996</v>
      </c>
      <c r="S124" s="211">
        <v>0</v>
      </c>
      <c r="T124" s="212">
        <f>S124*H124</f>
        <v>0</v>
      </c>
      <c r="AR124" s="25" t="s">
        <v>93</v>
      </c>
      <c r="AT124" s="25" t="s">
        <v>212</v>
      </c>
      <c r="AU124" s="25" t="s">
        <v>87</v>
      </c>
      <c r="AY124" s="25" t="s">
        <v>210</v>
      </c>
      <c r="BE124" s="213">
        <f>IF(N124="základní",J124,0)</f>
        <v>0</v>
      </c>
      <c r="BF124" s="213">
        <f>IF(N124="snížená",J124,0)</f>
        <v>13024</v>
      </c>
      <c r="BG124" s="213">
        <f>IF(N124="zákl. přenesená",J124,0)</f>
        <v>0</v>
      </c>
      <c r="BH124" s="213">
        <f>IF(N124="sníž. přenesená",J124,0)</f>
        <v>0</v>
      </c>
      <c r="BI124" s="213">
        <f>IF(N124="nulová",J124,0)</f>
        <v>0</v>
      </c>
      <c r="BJ124" s="25" t="s">
        <v>87</v>
      </c>
      <c r="BK124" s="213">
        <f>ROUND(I124*H124,2)</f>
        <v>13024</v>
      </c>
      <c r="BL124" s="25" t="s">
        <v>93</v>
      </c>
      <c r="BM124" s="25" t="s">
        <v>259</v>
      </c>
    </row>
    <row r="125" spans="2:65" s="12" customFormat="1">
      <c r="B125" s="217"/>
      <c r="C125" s="218"/>
      <c r="D125" s="214" t="s">
        <v>220</v>
      </c>
      <c r="E125" s="219" t="s">
        <v>24</v>
      </c>
      <c r="F125" s="220" t="s">
        <v>1680</v>
      </c>
      <c r="G125" s="218"/>
      <c r="H125" s="221">
        <v>1.5780000000000001</v>
      </c>
      <c r="I125" s="222"/>
      <c r="J125" s="218"/>
      <c r="K125" s="218"/>
      <c r="L125" s="223"/>
      <c r="M125" s="224"/>
      <c r="N125" s="225"/>
      <c r="O125" s="225"/>
      <c r="P125" s="225"/>
      <c r="Q125" s="225"/>
      <c r="R125" s="225"/>
      <c r="S125" s="225"/>
      <c r="T125" s="226"/>
      <c r="AT125" s="227" t="s">
        <v>220</v>
      </c>
      <c r="AU125" s="227" t="s">
        <v>87</v>
      </c>
      <c r="AV125" s="12" t="s">
        <v>87</v>
      </c>
      <c r="AW125" s="12" t="s">
        <v>41</v>
      </c>
      <c r="AX125" s="12" t="s">
        <v>78</v>
      </c>
      <c r="AY125" s="227" t="s">
        <v>210</v>
      </c>
    </row>
    <row r="126" spans="2:65" s="12" customFormat="1">
      <c r="B126" s="217"/>
      <c r="C126" s="218"/>
      <c r="D126" s="214" t="s">
        <v>220</v>
      </c>
      <c r="E126" s="219" t="s">
        <v>24</v>
      </c>
      <c r="F126" s="220" t="s">
        <v>1681</v>
      </c>
      <c r="G126" s="218"/>
      <c r="H126" s="221">
        <v>1.6779999999999999</v>
      </c>
      <c r="I126" s="222"/>
      <c r="J126" s="218"/>
      <c r="K126" s="218"/>
      <c r="L126" s="223"/>
      <c r="M126" s="224"/>
      <c r="N126" s="225"/>
      <c r="O126" s="225"/>
      <c r="P126" s="225"/>
      <c r="Q126" s="225"/>
      <c r="R126" s="225"/>
      <c r="S126" s="225"/>
      <c r="T126" s="226"/>
      <c r="AT126" s="227" t="s">
        <v>220</v>
      </c>
      <c r="AU126" s="227" t="s">
        <v>87</v>
      </c>
      <c r="AV126" s="12" t="s">
        <v>87</v>
      </c>
      <c r="AW126" s="12" t="s">
        <v>41</v>
      </c>
      <c r="AX126" s="12" t="s">
        <v>78</v>
      </c>
      <c r="AY126" s="227" t="s">
        <v>210</v>
      </c>
    </row>
    <row r="127" spans="2:65" s="13" customFormat="1">
      <c r="B127" s="228"/>
      <c r="C127" s="229"/>
      <c r="D127" s="214" t="s">
        <v>220</v>
      </c>
      <c r="E127" s="230" t="s">
        <v>24</v>
      </c>
      <c r="F127" s="231" t="s">
        <v>235</v>
      </c>
      <c r="G127" s="229"/>
      <c r="H127" s="232">
        <v>3.2559999999999998</v>
      </c>
      <c r="I127" s="233"/>
      <c r="J127" s="229"/>
      <c r="K127" s="229"/>
      <c r="L127" s="234"/>
      <c r="M127" s="235"/>
      <c r="N127" s="236"/>
      <c r="O127" s="236"/>
      <c r="P127" s="236"/>
      <c r="Q127" s="236"/>
      <c r="R127" s="236"/>
      <c r="S127" s="236"/>
      <c r="T127" s="237"/>
      <c r="AT127" s="238" t="s">
        <v>220</v>
      </c>
      <c r="AU127" s="238" t="s">
        <v>87</v>
      </c>
      <c r="AV127" s="13" t="s">
        <v>93</v>
      </c>
      <c r="AW127" s="13" t="s">
        <v>41</v>
      </c>
      <c r="AX127" s="13" t="s">
        <v>83</v>
      </c>
      <c r="AY127" s="238" t="s">
        <v>210</v>
      </c>
    </row>
    <row r="128" spans="2:65" s="1" customFormat="1" ht="25.5" customHeight="1">
      <c r="B128" s="42"/>
      <c r="C128" s="202" t="s">
        <v>122</v>
      </c>
      <c r="D128" s="202" t="s">
        <v>212</v>
      </c>
      <c r="E128" s="203" t="s">
        <v>1682</v>
      </c>
      <c r="F128" s="204" t="s">
        <v>1683</v>
      </c>
      <c r="G128" s="205" t="s">
        <v>224</v>
      </c>
      <c r="H128" s="206">
        <v>0.878</v>
      </c>
      <c r="I128" s="207">
        <v>4960</v>
      </c>
      <c r="J128" s="208">
        <f>ROUND(I128*H128,2)</f>
        <v>4354.88</v>
      </c>
      <c r="K128" s="204" t="s">
        <v>264</v>
      </c>
      <c r="L128" s="62"/>
      <c r="M128" s="209" t="s">
        <v>24</v>
      </c>
      <c r="N128" s="210" t="s">
        <v>50</v>
      </c>
      <c r="O128" s="43"/>
      <c r="P128" s="211">
        <f>O128*H128</f>
        <v>0</v>
      </c>
      <c r="Q128" s="211">
        <v>1.07965</v>
      </c>
      <c r="R128" s="211">
        <f>Q128*H128</f>
        <v>0.94793269999999996</v>
      </c>
      <c r="S128" s="211">
        <v>0</v>
      </c>
      <c r="T128" s="212">
        <f>S128*H128</f>
        <v>0</v>
      </c>
      <c r="AR128" s="25" t="s">
        <v>93</v>
      </c>
      <c r="AT128" s="25" t="s">
        <v>212</v>
      </c>
      <c r="AU128" s="25" t="s">
        <v>87</v>
      </c>
      <c r="AY128" s="25" t="s">
        <v>210</v>
      </c>
      <c r="BE128" s="213">
        <f>IF(N128="základní",J128,0)</f>
        <v>0</v>
      </c>
      <c r="BF128" s="213">
        <f>IF(N128="snížená",J128,0)</f>
        <v>4354.88</v>
      </c>
      <c r="BG128" s="213">
        <f>IF(N128="zákl. přenesená",J128,0)</f>
        <v>0</v>
      </c>
      <c r="BH128" s="213">
        <f>IF(N128="sníž. přenesená",J128,0)</f>
        <v>0</v>
      </c>
      <c r="BI128" s="213">
        <f>IF(N128="nulová",J128,0)</f>
        <v>0</v>
      </c>
      <c r="BJ128" s="25" t="s">
        <v>87</v>
      </c>
      <c r="BK128" s="213">
        <f>ROUND(I128*H128,2)</f>
        <v>4354.88</v>
      </c>
      <c r="BL128" s="25" t="s">
        <v>93</v>
      </c>
      <c r="BM128" s="25" t="s">
        <v>1684</v>
      </c>
    </row>
    <row r="129" spans="2:65" s="12" customFormat="1">
      <c r="B129" s="217"/>
      <c r="C129" s="218"/>
      <c r="D129" s="214" t="s">
        <v>220</v>
      </c>
      <c r="E129" s="219" t="s">
        <v>24</v>
      </c>
      <c r="F129" s="220" t="s">
        <v>1685</v>
      </c>
      <c r="G129" s="218"/>
      <c r="H129" s="221">
        <v>0.878</v>
      </c>
      <c r="I129" s="222"/>
      <c r="J129" s="218"/>
      <c r="K129" s="218"/>
      <c r="L129" s="223"/>
      <c r="M129" s="224"/>
      <c r="N129" s="225"/>
      <c r="O129" s="225"/>
      <c r="P129" s="225"/>
      <c r="Q129" s="225"/>
      <c r="R129" s="225"/>
      <c r="S129" s="225"/>
      <c r="T129" s="226"/>
      <c r="AT129" s="227" t="s">
        <v>220</v>
      </c>
      <c r="AU129" s="227" t="s">
        <v>87</v>
      </c>
      <c r="AV129" s="12" t="s">
        <v>87</v>
      </c>
      <c r="AW129" s="12" t="s">
        <v>41</v>
      </c>
      <c r="AX129" s="12" t="s">
        <v>83</v>
      </c>
      <c r="AY129" s="227" t="s">
        <v>210</v>
      </c>
    </row>
    <row r="130" spans="2:65" s="1" customFormat="1" ht="25.5" customHeight="1">
      <c r="B130" s="42"/>
      <c r="C130" s="202" t="s">
        <v>125</v>
      </c>
      <c r="D130" s="202" t="s">
        <v>212</v>
      </c>
      <c r="E130" s="203" t="s">
        <v>267</v>
      </c>
      <c r="F130" s="204" t="s">
        <v>268</v>
      </c>
      <c r="G130" s="205" t="s">
        <v>224</v>
      </c>
      <c r="H130" s="206">
        <v>0.20300000000000001</v>
      </c>
      <c r="I130" s="207">
        <v>5280</v>
      </c>
      <c r="J130" s="208">
        <f>ROUND(I130*H130,2)</f>
        <v>1071.8399999999999</v>
      </c>
      <c r="K130" s="204" t="s">
        <v>264</v>
      </c>
      <c r="L130" s="62"/>
      <c r="M130" s="209" t="s">
        <v>24</v>
      </c>
      <c r="N130" s="210" t="s">
        <v>50</v>
      </c>
      <c r="O130" s="43"/>
      <c r="P130" s="211">
        <f>O130*H130</f>
        <v>0</v>
      </c>
      <c r="Q130" s="211">
        <v>1.6873</v>
      </c>
      <c r="R130" s="211">
        <f>Q130*H130</f>
        <v>0.34252190000000005</v>
      </c>
      <c r="S130" s="211">
        <v>0</v>
      </c>
      <c r="T130" s="212">
        <f>S130*H130</f>
        <v>0</v>
      </c>
      <c r="AR130" s="25" t="s">
        <v>93</v>
      </c>
      <c r="AT130" s="25" t="s">
        <v>212</v>
      </c>
      <c r="AU130" s="25" t="s">
        <v>87</v>
      </c>
      <c r="AY130" s="25" t="s">
        <v>210</v>
      </c>
      <c r="BE130" s="213">
        <f>IF(N130="základní",J130,0)</f>
        <v>0</v>
      </c>
      <c r="BF130" s="213">
        <f>IF(N130="snížená",J130,0)</f>
        <v>1071.8399999999999</v>
      </c>
      <c r="BG130" s="213">
        <f>IF(N130="zákl. přenesená",J130,0)</f>
        <v>0</v>
      </c>
      <c r="BH130" s="213">
        <f>IF(N130="sníž. přenesená",J130,0)</f>
        <v>0</v>
      </c>
      <c r="BI130" s="213">
        <f>IF(N130="nulová",J130,0)</f>
        <v>0</v>
      </c>
      <c r="BJ130" s="25" t="s">
        <v>87</v>
      </c>
      <c r="BK130" s="213">
        <f>ROUND(I130*H130,2)</f>
        <v>1071.8399999999999</v>
      </c>
      <c r="BL130" s="25" t="s">
        <v>93</v>
      </c>
      <c r="BM130" s="25" t="s">
        <v>1686</v>
      </c>
    </row>
    <row r="131" spans="2:65" s="12" customFormat="1">
      <c r="B131" s="217"/>
      <c r="C131" s="218"/>
      <c r="D131" s="214" t="s">
        <v>220</v>
      </c>
      <c r="E131" s="219" t="s">
        <v>24</v>
      </c>
      <c r="F131" s="220" t="s">
        <v>1687</v>
      </c>
      <c r="G131" s="218"/>
      <c r="H131" s="221">
        <v>0.20300000000000001</v>
      </c>
      <c r="I131" s="222"/>
      <c r="J131" s="218"/>
      <c r="K131" s="218"/>
      <c r="L131" s="223"/>
      <c r="M131" s="224"/>
      <c r="N131" s="225"/>
      <c r="O131" s="225"/>
      <c r="P131" s="225"/>
      <c r="Q131" s="225"/>
      <c r="R131" s="225"/>
      <c r="S131" s="225"/>
      <c r="T131" s="226"/>
      <c r="AT131" s="227" t="s">
        <v>220</v>
      </c>
      <c r="AU131" s="227" t="s">
        <v>87</v>
      </c>
      <c r="AV131" s="12" t="s">
        <v>87</v>
      </c>
      <c r="AW131" s="12" t="s">
        <v>41</v>
      </c>
      <c r="AX131" s="12" t="s">
        <v>83</v>
      </c>
      <c r="AY131" s="227" t="s">
        <v>210</v>
      </c>
    </row>
    <row r="132" spans="2:65" s="1" customFormat="1" ht="16.5" customHeight="1">
      <c r="B132" s="42"/>
      <c r="C132" s="202" t="s">
        <v>128</v>
      </c>
      <c r="D132" s="202" t="s">
        <v>212</v>
      </c>
      <c r="E132" s="203" t="s">
        <v>272</v>
      </c>
      <c r="F132" s="204" t="s">
        <v>273</v>
      </c>
      <c r="G132" s="205" t="s">
        <v>224</v>
      </c>
      <c r="H132" s="206">
        <v>0.104</v>
      </c>
      <c r="I132" s="207">
        <v>4910</v>
      </c>
      <c r="J132" s="208">
        <f>ROUND(I132*H132,2)</f>
        <v>510.64</v>
      </c>
      <c r="K132" s="204" t="s">
        <v>264</v>
      </c>
      <c r="L132" s="62"/>
      <c r="M132" s="209" t="s">
        <v>24</v>
      </c>
      <c r="N132" s="210" t="s">
        <v>50</v>
      </c>
      <c r="O132" s="43"/>
      <c r="P132" s="211">
        <f>O132*H132</f>
        <v>0</v>
      </c>
      <c r="Q132" s="211">
        <v>1.94302</v>
      </c>
      <c r="R132" s="211">
        <f>Q132*H132</f>
        <v>0.20207407999999999</v>
      </c>
      <c r="S132" s="211">
        <v>0</v>
      </c>
      <c r="T132" s="212">
        <f>S132*H132</f>
        <v>0</v>
      </c>
      <c r="AR132" s="25" t="s">
        <v>93</v>
      </c>
      <c r="AT132" s="25" t="s">
        <v>212</v>
      </c>
      <c r="AU132" s="25" t="s">
        <v>87</v>
      </c>
      <c r="AY132" s="25" t="s">
        <v>210</v>
      </c>
      <c r="BE132" s="213">
        <f>IF(N132="základní",J132,0)</f>
        <v>0</v>
      </c>
      <c r="BF132" s="213">
        <f>IF(N132="snížená",J132,0)</f>
        <v>510.64</v>
      </c>
      <c r="BG132" s="213">
        <f>IF(N132="zákl. přenesená",J132,0)</f>
        <v>0</v>
      </c>
      <c r="BH132" s="213">
        <f>IF(N132="sníž. přenesená",J132,0)</f>
        <v>0</v>
      </c>
      <c r="BI132" s="213">
        <f>IF(N132="nulová",J132,0)</f>
        <v>0</v>
      </c>
      <c r="BJ132" s="25" t="s">
        <v>87</v>
      </c>
      <c r="BK132" s="213">
        <f>ROUND(I132*H132,2)</f>
        <v>510.64</v>
      </c>
      <c r="BL132" s="25" t="s">
        <v>93</v>
      </c>
      <c r="BM132" s="25" t="s">
        <v>274</v>
      </c>
    </row>
    <row r="133" spans="2:65" s="12" customFormat="1">
      <c r="B133" s="217"/>
      <c r="C133" s="218"/>
      <c r="D133" s="214" t="s">
        <v>220</v>
      </c>
      <c r="E133" s="219" t="s">
        <v>24</v>
      </c>
      <c r="F133" s="220" t="s">
        <v>1688</v>
      </c>
      <c r="G133" s="218"/>
      <c r="H133" s="221">
        <v>5.3999999999999999E-2</v>
      </c>
      <c r="I133" s="222"/>
      <c r="J133" s="218"/>
      <c r="K133" s="218"/>
      <c r="L133" s="223"/>
      <c r="M133" s="224"/>
      <c r="N133" s="225"/>
      <c r="O133" s="225"/>
      <c r="P133" s="225"/>
      <c r="Q133" s="225"/>
      <c r="R133" s="225"/>
      <c r="S133" s="225"/>
      <c r="T133" s="226"/>
      <c r="AT133" s="227" t="s">
        <v>220</v>
      </c>
      <c r="AU133" s="227" t="s">
        <v>87</v>
      </c>
      <c r="AV133" s="12" t="s">
        <v>87</v>
      </c>
      <c r="AW133" s="12" t="s">
        <v>41</v>
      </c>
      <c r="AX133" s="12" t="s">
        <v>78</v>
      </c>
      <c r="AY133" s="227" t="s">
        <v>210</v>
      </c>
    </row>
    <row r="134" spans="2:65" s="12" customFormat="1">
      <c r="B134" s="217"/>
      <c r="C134" s="218"/>
      <c r="D134" s="214" t="s">
        <v>220</v>
      </c>
      <c r="E134" s="219" t="s">
        <v>24</v>
      </c>
      <c r="F134" s="220" t="s">
        <v>1689</v>
      </c>
      <c r="G134" s="218"/>
      <c r="H134" s="221">
        <v>0.05</v>
      </c>
      <c r="I134" s="222"/>
      <c r="J134" s="218"/>
      <c r="K134" s="218"/>
      <c r="L134" s="223"/>
      <c r="M134" s="224"/>
      <c r="N134" s="225"/>
      <c r="O134" s="225"/>
      <c r="P134" s="225"/>
      <c r="Q134" s="225"/>
      <c r="R134" s="225"/>
      <c r="S134" s="225"/>
      <c r="T134" s="226"/>
      <c r="AT134" s="227" t="s">
        <v>220</v>
      </c>
      <c r="AU134" s="227" t="s">
        <v>87</v>
      </c>
      <c r="AV134" s="12" t="s">
        <v>87</v>
      </c>
      <c r="AW134" s="12" t="s">
        <v>41</v>
      </c>
      <c r="AX134" s="12" t="s">
        <v>78</v>
      </c>
      <c r="AY134" s="227" t="s">
        <v>210</v>
      </c>
    </row>
    <row r="135" spans="2:65" s="13" customFormat="1">
      <c r="B135" s="228"/>
      <c r="C135" s="229"/>
      <c r="D135" s="214" t="s">
        <v>220</v>
      </c>
      <c r="E135" s="230" t="s">
        <v>24</v>
      </c>
      <c r="F135" s="231" t="s">
        <v>235</v>
      </c>
      <c r="G135" s="229"/>
      <c r="H135" s="232">
        <v>0.104</v>
      </c>
      <c r="I135" s="233"/>
      <c r="J135" s="229"/>
      <c r="K135" s="229"/>
      <c r="L135" s="234"/>
      <c r="M135" s="235"/>
      <c r="N135" s="236"/>
      <c r="O135" s="236"/>
      <c r="P135" s="236"/>
      <c r="Q135" s="236"/>
      <c r="R135" s="236"/>
      <c r="S135" s="236"/>
      <c r="T135" s="237"/>
      <c r="AT135" s="238" t="s">
        <v>220</v>
      </c>
      <c r="AU135" s="238" t="s">
        <v>87</v>
      </c>
      <c r="AV135" s="13" t="s">
        <v>93</v>
      </c>
      <c r="AW135" s="13" t="s">
        <v>41</v>
      </c>
      <c r="AX135" s="13" t="s">
        <v>83</v>
      </c>
      <c r="AY135" s="238" t="s">
        <v>210</v>
      </c>
    </row>
    <row r="136" spans="2:65" s="1" customFormat="1" ht="25.5" customHeight="1">
      <c r="B136" s="42"/>
      <c r="C136" s="202" t="s">
        <v>131</v>
      </c>
      <c r="D136" s="202" t="s">
        <v>212</v>
      </c>
      <c r="E136" s="203" t="s">
        <v>279</v>
      </c>
      <c r="F136" s="204" t="s">
        <v>280</v>
      </c>
      <c r="G136" s="205" t="s">
        <v>248</v>
      </c>
      <c r="H136" s="206">
        <v>5.2999999999999999E-2</v>
      </c>
      <c r="I136" s="207">
        <v>38400</v>
      </c>
      <c r="J136" s="208">
        <f>ROUND(I136*H136,2)</f>
        <v>2035.2</v>
      </c>
      <c r="K136" s="204" t="s">
        <v>264</v>
      </c>
      <c r="L136" s="62"/>
      <c r="M136" s="209" t="s">
        <v>24</v>
      </c>
      <c r="N136" s="210" t="s">
        <v>50</v>
      </c>
      <c r="O136" s="43"/>
      <c r="P136" s="211">
        <f>O136*H136</f>
        <v>0</v>
      </c>
      <c r="Q136" s="211">
        <v>1.0900000000000001</v>
      </c>
      <c r="R136" s="211">
        <f>Q136*H136</f>
        <v>5.7770000000000002E-2</v>
      </c>
      <c r="S136" s="211">
        <v>0</v>
      </c>
      <c r="T136" s="212">
        <f>S136*H136</f>
        <v>0</v>
      </c>
      <c r="AR136" s="25" t="s">
        <v>93</v>
      </c>
      <c r="AT136" s="25" t="s">
        <v>212</v>
      </c>
      <c r="AU136" s="25" t="s">
        <v>87</v>
      </c>
      <c r="AY136" s="25" t="s">
        <v>210</v>
      </c>
      <c r="BE136" s="213">
        <f>IF(N136="základní",J136,0)</f>
        <v>0</v>
      </c>
      <c r="BF136" s="213">
        <f>IF(N136="snížená",J136,0)</f>
        <v>2035.2</v>
      </c>
      <c r="BG136" s="213">
        <f>IF(N136="zákl. přenesená",J136,0)</f>
        <v>0</v>
      </c>
      <c r="BH136" s="213">
        <f>IF(N136="sníž. přenesená",J136,0)</f>
        <v>0</v>
      </c>
      <c r="BI136" s="213">
        <f>IF(N136="nulová",J136,0)</f>
        <v>0</v>
      </c>
      <c r="BJ136" s="25" t="s">
        <v>87</v>
      </c>
      <c r="BK136" s="213">
        <f>ROUND(I136*H136,2)</f>
        <v>2035.2</v>
      </c>
      <c r="BL136" s="25" t="s">
        <v>93</v>
      </c>
      <c r="BM136" s="25" t="s">
        <v>281</v>
      </c>
    </row>
    <row r="137" spans="2:65" s="12" customFormat="1">
      <c r="B137" s="217"/>
      <c r="C137" s="218"/>
      <c r="D137" s="214" t="s">
        <v>220</v>
      </c>
      <c r="E137" s="219" t="s">
        <v>24</v>
      </c>
      <c r="F137" s="220" t="s">
        <v>1690</v>
      </c>
      <c r="G137" s="218"/>
      <c r="H137" s="221">
        <v>5.2999999999999999E-2</v>
      </c>
      <c r="I137" s="222"/>
      <c r="J137" s="218"/>
      <c r="K137" s="218"/>
      <c r="L137" s="223"/>
      <c r="M137" s="224"/>
      <c r="N137" s="225"/>
      <c r="O137" s="225"/>
      <c r="P137" s="225"/>
      <c r="Q137" s="225"/>
      <c r="R137" s="225"/>
      <c r="S137" s="225"/>
      <c r="T137" s="226"/>
      <c r="AT137" s="227" t="s">
        <v>220</v>
      </c>
      <c r="AU137" s="227" t="s">
        <v>87</v>
      </c>
      <c r="AV137" s="12" t="s">
        <v>87</v>
      </c>
      <c r="AW137" s="12" t="s">
        <v>41</v>
      </c>
      <c r="AX137" s="12" t="s">
        <v>83</v>
      </c>
      <c r="AY137" s="227" t="s">
        <v>210</v>
      </c>
    </row>
    <row r="138" spans="2:65" s="1" customFormat="1" ht="25.5" customHeight="1">
      <c r="B138" s="42"/>
      <c r="C138" s="202" t="s">
        <v>134</v>
      </c>
      <c r="D138" s="202" t="s">
        <v>212</v>
      </c>
      <c r="E138" s="203" t="s">
        <v>284</v>
      </c>
      <c r="F138" s="204" t="s">
        <v>285</v>
      </c>
      <c r="G138" s="205" t="s">
        <v>248</v>
      </c>
      <c r="H138" s="206">
        <v>7.9000000000000001E-2</v>
      </c>
      <c r="I138" s="207">
        <v>36300</v>
      </c>
      <c r="J138" s="208">
        <f>ROUND(I138*H138,2)</f>
        <v>2867.7</v>
      </c>
      <c r="K138" s="204" t="s">
        <v>264</v>
      </c>
      <c r="L138" s="62"/>
      <c r="M138" s="209" t="s">
        <v>24</v>
      </c>
      <c r="N138" s="210" t="s">
        <v>50</v>
      </c>
      <c r="O138" s="43"/>
      <c r="P138" s="211">
        <f>O138*H138</f>
        <v>0</v>
      </c>
      <c r="Q138" s="211">
        <v>1.0900000000000001</v>
      </c>
      <c r="R138" s="211">
        <f>Q138*H138</f>
        <v>8.6110000000000006E-2</v>
      </c>
      <c r="S138" s="211">
        <v>0</v>
      </c>
      <c r="T138" s="212">
        <f>S138*H138</f>
        <v>0</v>
      </c>
      <c r="AR138" s="25" t="s">
        <v>93</v>
      </c>
      <c r="AT138" s="25" t="s">
        <v>212</v>
      </c>
      <c r="AU138" s="25" t="s">
        <v>87</v>
      </c>
      <c r="AY138" s="25" t="s">
        <v>210</v>
      </c>
      <c r="BE138" s="213">
        <f>IF(N138="základní",J138,0)</f>
        <v>0</v>
      </c>
      <c r="BF138" s="213">
        <f>IF(N138="snížená",J138,0)</f>
        <v>2867.7</v>
      </c>
      <c r="BG138" s="213">
        <f>IF(N138="zákl. přenesená",J138,0)</f>
        <v>0</v>
      </c>
      <c r="BH138" s="213">
        <f>IF(N138="sníž. přenesená",J138,0)</f>
        <v>0</v>
      </c>
      <c r="BI138" s="213">
        <f>IF(N138="nulová",J138,0)</f>
        <v>0</v>
      </c>
      <c r="BJ138" s="25" t="s">
        <v>87</v>
      </c>
      <c r="BK138" s="213">
        <f>ROUND(I138*H138,2)</f>
        <v>2867.7</v>
      </c>
      <c r="BL138" s="25" t="s">
        <v>93</v>
      </c>
      <c r="BM138" s="25" t="s">
        <v>286</v>
      </c>
    </row>
    <row r="139" spans="2:65" s="12" customFormat="1">
      <c r="B139" s="217"/>
      <c r="C139" s="218"/>
      <c r="D139" s="214" t="s">
        <v>220</v>
      </c>
      <c r="E139" s="219" t="s">
        <v>24</v>
      </c>
      <c r="F139" s="220" t="s">
        <v>1691</v>
      </c>
      <c r="G139" s="218"/>
      <c r="H139" s="221">
        <v>7.9000000000000001E-2</v>
      </c>
      <c r="I139" s="222"/>
      <c r="J139" s="218"/>
      <c r="K139" s="218"/>
      <c r="L139" s="223"/>
      <c r="M139" s="224"/>
      <c r="N139" s="225"/>
      <c r="O139" s="225"/>
      <c r="P139" s="225"/>
      <c r="Q139" s="225"/>
      <c r="R139" s="225"/>
      <c r="S139" s="225"/>
      <c r="T139" s="226"/>
      <c r="AT139" s="227" t="s">
        <v>220</v>
      </c>
      <c r="AU139" s="227" t="s">
        <v>87</v>
      </c>
      <c r="AV139" s="12" t="s">
        <v>87</v>
      </c>
      <c r="AW139" s="12" t="s">
        <v>41</v>
      </c>
      <c r="AX139" s="12" t="s">
        <v>83</v>
      </c>
      <c r="AY139" s="227" t="s">
        <v>210</v>
      </c>
    </row>
    <row r="140" spans="2:65" s="1" customFormat="1" ht="25.5" customHeight="1">
      <c r="B140" s="42"/>
      <c r="C140" s="202" t="s">
        <v>137</v>
      </c>
      <c r="D140" s="202" t="s">
        <v>212</v>
      </c>
      <c r="E140" s="203" t="s">
        <v>288</v>
      </c>
      <c r="F140" s="204" t="s">
        <v>289</v>
      </c>
      <c r="G140" s="205" t="s">
        <v>215</v>
      </c>
      <c r="H140" s="206">
        <v>7.9619999999999997</v>
      </c>
      <c r="I140" s="207">
        <v>246</v>
      </c>
      <c r="J140" s="208">
        <f>ROUND(I140*H140,2)</f>
        <v>1958.65</v>
      </c>
      <c r="K140" s="204" t="s">
        <v>264</v>
      </c>
      <c r="L140" s="62"/>
      <c r="M140" s="209" t="s">
        <v>24</v>
      </c>
      <c r="N140" s="210" t="s">
        <v>50</v>
      </c>
      <c r="O140" s="43"/>
      <c r="P140" s="211">
        <f>O140*H140</f>
        <v>0</v>
      </c>
      <c r="Q140" s="211">
        <v>2.8570000000000002E-2</v>
      </c>
      <c r="R140" s="211">
        <f>Q140*H140</f>
        <v>0.22747434</v>
      </c>
      <c r="S140" s="211">
        <v>0</v>
      </c>
      <c r="T140" s="212">
        <f>S140*H140</f>
        <v>0</v>
      </c>
      <c r="AR140" s="25" t="s">
        <v>93</v>
      </c>
      <c r="AT140" s="25" t="s">
        <v>212</v>
      </c>
      <c r="AU140" s="25" t="s">
        <v>87</v>
      </c>
      <c r="AY140" s="25" t="s">
        <v>210</v>
      </c>
      <c r="BE140" s="213">
        <f>IF(N140="základní",J140,0)</f>
        <v>0</v>
      </c>
      <c r="BF140" s="213">
        <f>IF(N140="snížená",J140,0)</f>
        <v>1958.65</v>
      </c>
      <c r="BG140" s="213">
        <f>IF(N140="zákl. přenesená",J140,0)</f>
        <v>0</v>
      </c>
      <c r="BH140" s="213">
        <f>IF(N140="sníž. přenesená",J140,0)</f>
        <v>0</v>
      </c>
      <c r="BI140" s="213">
        <f>IF(N140="nulová",J140,0)</f>
        <v>0</v>
      </c>
      <c r="BJ140" s="25" t="s">
        <v>87</v>
      </c>
      <c r="BK140" s="213">
        <f>ROUND(I140*H140,2)</f>
        <v>1958.65</v>
      </c>
      <c r="BL140" s="25" t="s">
        <v>93</v>
      </c>
      <c r="BM140" s="25" t="s">
        <v>290</v>
      </c>
    </row>
    <row r="141" spans="2:65" s="12" customFormat="1">
      <c r="B141" s="217"/>
      <c r="C141" s="218"/>
      <c r="D141" s="214" t="s">
        <v>220</v>
      </c>
      <c r="E141" s="219" t="s">
        <v>24</v>
      </c>
      <c r="F141" s="220" t="s">
        <v>1692</v>
      </c>
      <c r="G141" s="218"/>
      <c r="H141" s="221">
        <v>5.4119999999999999</v>
      </c>
      <c r="I141" s="222"/>
      <c r="J141" s="218"/>
      <c r="K141" s="218"/>
      <c r="L141" s="223"/>
      <c r="M141" s="224"/>
      <c r="N141" s="225"/>
      <c r="O141" s="225"/>
      <c r="P141" s="225"/>
      <c r="Q141" s="225"/>
      <c r="R141" s="225"/>
      <c r="S141" s="225"/>
      <c r="T141" s="226"/>
      <c r="AT141" s="227" t="s">
        <v>220</v>
      </c>
      <c r="AU141" s="227" t="s">
        <v>87</v>
      </c>
      <c r="AV141" s="12" t="s">
        <v>87</v>
      </c>
      <c r="AW141" s="12" t="s">
        <v>41</v>
      </c>
      <c r="AX141" s="12" t="s">
        <v>78</v>
      </c>
      <c r="AY141" s="227" t="s">
        <v>210</v>
      </c>
    </row>
    <row r="142" spans="2:65" s="12" customFormat="1">
      <c r="B142" s="217"/>
      <c r="C142" s="218"/>
      <c r="D142" s="214" t="s">
        <v>220</v>
      </c>
      <c r="E142" s="219" t="s">
        <v>24</v>
      </c>
      <c r="F142" s="220" t="s">
        <v>1693</v>
      </c>
      <c r="G142" s="218"/>
      <c r="H142" s="221">
        <v>2.5499999999999998</v>
      </c>
      <c r="I142" s="222"/>
      <c r="J142" s="218"/>
      <c r="K142" s="218"/>
      <c r="L142" s="223"/>
      <c r="M142" s="224"/>
      <c r="N142" s="225"/>
      <c r="O142" s="225"/>
      <c r="P142" s="225"/>
      <c r="Q142" s="225"/>
      <c r="R142" s="225"/>
      <c r="S142" s="225"/>
      <c r="T142" s="226"/>
      <c r="AT142" s="227" t="s">
        <v>220</v>
      </c>
      <c r="AU142" s="227" t="s">
        <v>87</v>
      </c>
      <c r="AV142" s="12" t="s">
        <v>87</v>
      </c>
      <c r="AW142" s="12" t="s">
        <v>41</v>
      </c>
      <c r="AX142" s="12" t="s">
        <v>78</v>
      </c>
      <c r="AY142" s="227" t="s">
        <v>210</v>
      </c>
    </row>
    <row r="143" spans="2:65" s="13" customFormat="1">
      <c r="B143" s="228"/>
      <c r="C143" s="229"/>
      <c r="D143" s="214" t="s">
        <v>220</v>
      </c>
      <c r="E143" s="230" t="s">
        <v>24</v>
      </c>
      <c r="F143" s="231" t="s">
        <v>235</v>
      </c>
      <c r="G143" s="229"/>
      <c r="H143" s="232">
        <v>7.9619999999999997</v>
      </c>
      <c r="I143" s="233"/>
      <c r="J143" s="229"/>
      <c r="K143" s="229"/>
      <c r="L143" s="234"/>
      <c r="M143" s="235"/>
      <c r="N143" s="236"/>
      <c r="O143" s="236"/>
      <c r="P143" s="236"/>
      <c r="Q143" s="236"/>
      <c r="R143" s="236"/>
      <c r="S143" s="236"/>
      <c r="T143" s="237"/>
      <c r="AT143" s="238" t="s">
        <v>220</v>
      </c>
      <c r="AU143" s="238" t="s">
        <v>87</v>
      </c>
      <c r="AV143" s="13" t="s">
        <v>93</v>
      </c>
      <c r="AW143" s="13" t="s">
        <v>41</v>
      </c>
      <c r="AX143" s="13" t="s">
        <v>83</v>
      </c>
      <c r="AY143" s="238" t="s">
        <v>210</v>
      </c>
    </row>
    <row r="144" spans="2:65" s="1" customFormat="1" ht="25.5" customHeight="1">
      <c r="B144" s="42"/>
      <c r="C144" s="202" t="s">
        <v>10</v>
      </c>
      <c r="D144" s="202" t="s">
        <v>212</v>
      </c>
      <c r="E144" s="203" t="s">
        <v>1694</v>
      </c>
      <c r="F144" s="204" t="s">
        <v>1695</v>
      </c>
      <c r="G144" s="205" t="s">
        <v>295</v>
      </c>
      <c r="H144" s="206">
        <v>4.6500000000000004</v>
      </c>
      <c r="I144" s="207">
        <v>866</v>
      </c>
      <c r="J144" s="208">
        <f>ROUND(I144*H144,2)</f>
        <v>4026.9</v>
      </c>
      <c r="K144" s="204" t="s">
        <v>264</v>
      </c>
      <c r="L144" s="62"/>
      <c r="M144" s="209" t="s">
        <v>24</v>
      </c>
      <c r="N144" s="210" t="s">
        <v>50</v>
      </c>
      <c r="O144" s="43"/>
      <c r="P144" s="211">
        <f>O144*H144</f>
        <v>0</v>
      </c>
      <c r="Q144" s="211">
        <v>4.5199999999999997E-3</v>
      </c>
      <c r="R144" s="211">
        <f>Q144*H144</f>
        <v>2.1018000000000002E-2</v>
      </c>
      <c r="S144" s="211">
        <v>1.0000000000000001E-5</v>
      </c>
      <c r="T144" s="212">
        <f>S144*H144</f>
        <v>4.6500000000000005E-5</v>
      </c>
      <c r="AR144" s="25" t="s">
        <v>93</v>
      </c>
      <c r="AT144" s="25" t="s">
        <v>212</v>
      </c>
      <c r="AU144" s="25" t="s">
        <v>87</v>
      </c>
      <c r="AY144" s="25" t="s">
        <v>210</v>
      </c>
      <c r="BE144" s="213">
        <f>IF(N144="základní",J144,0)</f>
        <v>0</v>
      </c>
      <c r="BF144" s="213">
        <f>IF(N144="snížená",J144,0)</f>
        <v>4026.9</v>
      </c>
      <c r="BG144" s="213">
        <f>IF(N144="zákl. přenesená",J144,0)</f>
        <v>0</v>
      </c>
      <c r="BH144" s="213">
        <f>IF(N144="sníž. přenesená",J144,0)</f>
        <v>0</v>
      </c>
      <c r="BI144" s="213">
        <f>IF(N144="nulová",J144,0)</f>
        <v>0</v>
      </c>
      <c r="BJ144" s="25" t="s">
        <v>87</v>
      </c>
      <c r="BK144" s="213">
        <f>ROUND(I144*H144,2)</f>
        <v>4026.9</v>
      </c>
      <c r="BL144" s="25" t="s">
        <v>93</v>
      </c>
      <c r="BM144" s="25" t="s">
        <v>1696</v>
      </c>
    </row>
    <row r="145" spans="2:65" s="12" customFormat="1">
      <c r="B145" s="217"/>
      <c r="C145" s="218"/>
      <c r="D145" s="214" t="s">
        <v>220</v>
      </c>
      <c r="E145" s="219" t="s">
        <v>24</v>
      </c>
      <c r="F145" s="220" t="s">
        <v>1697</v>
      </c>
      <c r="G145" s="218"/>
      <c r="H145" s="221">
        <v>4.6500000000000004</v>
      </c>
      <c r="I145" s="222"/>
      <c r="J145" s="218"/>
      <c r="K145" s="218"/>
      <c r="L145" s="223"/>
      <c r="M145" s="224"/>
      <c r="N145" s="225"/>
      <c r="O145" s="225"/>
      <c r="P145" s="225"/>
      <c r="Q145" s="225"/>
      <c r="R145" s="225"/>
      <c r="S145" s="225"/>
      <c r="T145" s="226"/>
      <c r="AT145" s="227" t="s">
        <v>220</v>
      </c>
      <c r="AU145" s="227" t="s">
        <v>87</v>
      </c>
      <c r="AV145" s="12" t="s">
        <v>87</v>
      </c>
      <c r="AW145" s="12" t="s">
        <v>41</v>
      </c>
      <c r="AX145" s="12" t="s">
        <v>83</v>
      </c>
      <c r="AY145" s="227" t="s">
        <v>210</v>
      </c>
    </row>
    <row r="146" spans="2:65" s="1" customFormat="1" ht="25.5" customHeight="1">
      <c r="B146" s="42"/>
      <c r="C146" s="202" t="s">
        <v>142</v>
      </c>
      <c r="D146" s="202" t="s">
        <v>212</v>
      </c>
      <c r="E146" s="203" t="s">
        <v>301</v>
      </c>
      <c r="F146" s="204" t="s">
        <v>302</v>
      </c>
      <c r="G146" s="205" t="s">
        <v>295</v>
      </c>
      <c r="H146" s="206">
        <v>14.8</v>
      </c>
      <c r="I146" s="207">
        <v>1690</v>
      </c>
      <c r="J146" s="208">
        <f>ROUND(I146*H146,2)</f>
        <v>25012</v>
      </c>
      <c r="K146" s="204" t="s">
        <v>264</v>
      </c>
      <c r="L146" s="62"/>
      <c r="M146" s="209" t="s">
        <v>24</v>
      </c>
      <c r="N146" s="210" t="s">
        <v>50</v>
      </c>
      <c r="O146" s="43"/>
      <c r="P146" s="211">
        <f>O146*H146</f>
        <v>0</v>
      </c>
      <c r="Q146" s="211">
        <v>9.0500000000000008E-3</v>
      </c>
      <c r="R146" s="211">
        <f>Q146*H146</f>
        <v>0.13394000000000003</v>
      </c>
      <c r="S146" s="211">
        <v>1.0000000000000001E-5</v>
      </c>
      <c r="T146" s="212">
        <f>S146*H146</f>
        <v>1.4800000000000002E-4</v>
      </c>
      <c r="AR146" s="25" t="s">
        <v>93</v>
      </c>
      <c r="AT146" s="25" t="s">
        <v>212</v>
      </c>
      <c r="AU146" s="25" t="s">
        <v>87</v>
      </c>
      <c r="AY146" s="25" t="s">
        <v>210</v>
      </c>
      <c r="BE146" s="213">
        <f>IF(N146="základní",J146,0)</f>
        <v>0</v>
      </c>
      <c r="BF146" s="213">
        <f>IF(N146="snížená",J146,0)</f>
        <v>25012</v>
      </c>
      <c r="BG146" s="213">
        <f>IF(N146="zákl. přenesená",J146,0)</f>
        <v>0</v>
      </c>
      <c r="BH146" s="213">
        <f>IF(N146="sníž. přenesená",J146,0)</f>
        <v>0</v>
      </c>
      <c r="BI146" s="213">
        <f>IF(N146="nulová",J146,0)</f>
        <v>0</v>
      </c>
      <c r="BJ146" s="25" t="s">
        <v>87</v>
      </c>
      <c r="BK146" s="213">
        <f>ROUND(I146*H146,2)</f>
        <v>25012</v>
      </c>
      <c r="BL146" s="25" t="s">
        <v>93</v>
      </c>
      <c r="BM146" s="25" t="s">
        <v>1698</v>
      </c>
    </row>
    <row r="147" spans="2:65" s="12" customFormat="1">
      <c r="B147" s="217"/>
      <c r="C147" s="218"/>
      <c r="D147" s="214" t="s">
        <v>220</v>
      </c>
      <c r="E147" s="219" t="s">
        <v>24</v>
      </c>
      <c r="F147" s="220" t="s">
        <v>1699</v>
      </c>
      <c r="G147" s="218"/>
      <c r="H147" s="221">
        <v>14.8</v>
      </c>
      <c r="I147" s="222"/>
      <c r="J147" s="218"/>
      <c r="K147" s="218"/>
      <c r="L147" s="223"/>
      <c r="M147" s="224"/>
      <c r="N147" s="225"/>
      <c r="O147" s="225"/>
      <c r="P147" s="225"/>
      <c r="Q147" s="225"/>
      <c r="R147" s="225"/>
      <c r="S147" s="225"/>
      <c r="T147" s="226"/>
      <c r="AT147" s="227" t="s">
        <v>220</v>
      </c>
      <c r="AU147" s="227" t="s">
        <v>87</v>
      </c>
      <c r="AV147" s="12" t="s">
        <v>87</v>
      </c>
      <c r="AW147" s="12" t="s">
        <v>41</v>
      </c>
      <c r="AX147" s="12" t="s">
        <v>83</v>
      </c>
      <c r="AY147" s="227" t="s">
        <v>210</v>
      </c>
    </row>
    <row r="148" spans="2:65" s="1" customFormat="1" ht="25.5" customHeight="1">
      <c r="B148" s="42"/>
      <c r="C148" s="202" t="s">
        <v>145</v>
      </c>
      <c r="D148" s="202" t="s">
        <v>212</v>
      </c>
      <c r="E148" s="203" t="s">
        <v>306</v>
      </c>
      <c r="F148" s="204" t="s">
        <v>307</v>
      </c>
      <c r="G148" s="205" t="s">
        <v>295</v>
      </c>
      <c r="H148" s="206">
        <v>24</v>
      </c>
      <c r="I148" s="207">
        <v>2490</v>
      </c>
      <c r="J148" s="208">
        <f>ROUND(I148*H148,2)</f>
        <v>59760</v>
      </c>
      <c r="K148" s="204" t="s">
        <v>264</v>
      </c>
      <c r="L148" s="62"/>
      <c r="M148" s="209" t="s">
        <v>24</v>
      </c>
      <c r="N148" s="210" t="s">
        <v>50</v>
      </c>
      <c r="O148" s="43"/>
      <c r="P148" s="211">
        <f>O148*H148</f>
        <v>0</v>
      </c>
      <c r="Q148" s="211">
        <v>1.357E-2</v>
      </c>
      <c r="R148" s="211">
        <f>Q148*H148</f>
        <v>0.32568000000000003</v>
      </c>
      <c r="S148" s="211">
        <v>1.0000000000000001E-5</v>
      </c>
      <c r="T148" s="212">
        <f>S148*H148</f>
        <v>2.4000000000000003E-4</v>
      </c>
      <c r="AR148" s="25" t="s">
        <v>93</v>
      </c>
      <c r="AT148" s="25" t="s">
        <v>212</v>
      </c>
      <c r="AU148" s="25" t="s">
        <v>87</v>
      </c>
      <c r="AY148" s="25" t="s">
        <v>210</v>
      </c>
      <c r="BE148" s="213">
        <f>IF(N148="základní",J148,0)</f>
        <v>0</v>
      </c>
      <c r="BF148" s="213">
        <f>IF(N148="snížená",J148,0)</f>
        <v>59760</v>
      </c>
      <c r="BG148" s="213">
        <f>IF(N148="zákl. přenesená",J148,0)</f>
        <v>0</v>
      </c>
      <c r="BH148" s="213">
        <f>IF(N148="sníž. přenesená",J148,0)</f>
        <v>0</v>
      </c>
      <c r="BI148" s="213">
        <f>IF(N148="nulová",J148,0)</f>
        <v>0</v>
      </c>
      <c r="BJ148" s="25" t="s">
        <v>87</v>
      </c>
      <c r="BK148" s="213">
        <f>ROUND(I148*H148,2)</f>
        <v>59760</v>
      </c>
      <c r="BL148" s="25" t="s">
        <v>93</v>
      </c>
      <c r="BM148" s="25" t="s">
        <v>1700</v>
      </c>
    </row>
    <row r="149" spans="2:65" s="12" customFormat="1">
      <c r="B149" s="217"/>
      <c r="C149" s="218"/>
      <c r="D149" s="214" t="s">
        <v>220</v>
      </c>
      <c r="E149" s="219" t="s">
        <v>24</v>
      </c>
      <c r="F149" s="220" t="s">
        <v>1701</v>
      </c>
      <c r="G149" s="218"/>
      <c r="H149" s="221">
        <v>9.6</v>
      </c>
      <c r="I149" s="222"/>
      <c r="J149" s="218"/>
      <c r="K149" s="218"/>
      <c r="L149" s="223"/>
      <c r="M149" s="224"/>
      <c r="N149" s="225"/>
      <c r="O149" s="225"/>
      <c r="P149" s="225"/>
      <c r="Q149" s="225"/>
      <c r="R149" s="225"/>
      <c r="S149" s="225"/>
      <c r="T149" s="226"/>
      <c r="AT149" s="227" t="s">
        <v>220</v>
      </c>
      <c r="AU149" s="227" t="s">
        <v>87</v>
      </c>
      <c r="AV149" s="12" t="s">
        <v>87</v>
      </c>
      <c r="AW149" s="12" t="s">
        <v>41</v>
      </c>
      <c r="AX149" s="12" t="s">
        <v>78</v>
      </c>
      <c r="AY149" s="227" t="s">
        <v>210</v>
      </c>
    </row>
    <row r="150" spans="2:65" s="12" customFormat="1">
      <c r="B150" s="217"/>
      <c r="C150" s="218"/>
      <c r="D150" s="214" t="s">
        <v>220</v>
      </c>
      <c r="E150" s="219" t="s">
        <v>24</v>
      </c>
      <c r="F150" s="220" t="s">
        <v>1702</v>
      </c>
      <c r="G150" s="218"/>
      <c r="H150" s="221">
        <v>14.4</v>
      </c>
      <c r="I150" s="222"/>
      <c r="J150" s="218"/>
      <c r="K150" s="218"/>
      <c r="L150" s="223"/>
      <c r="M150" s="224"/>
      <c r="N150" s="225"/>
      <c r="O150" s="225"/>
      <c r="P150" s="225"/>
      <c r="Q150" s="225"/>
      <c r="R150" s="225"/>
      <c r="S150" s="225"/>
      <c r="T150" s="226"/>
      <c r="AT150" s="227" t="s">
        <v>220</v>
      </c>
      <c r="AU150" s="227" t="s">
        <v>87</v>
      </c>
      <c r="AV150" s="12" t="s">
        <v>87</v>
      </c>
      <c r="AW150" s="12" t="s">
        <v>41</v>
      </c>
      <c r="AX150" s="12" t="s">
        <v>78</v>
      </c>
      <c r="AY150" s="227" t="s">
        <v>210</v>
      </c>
    </row>
    <row r="151" spans="2:65" s="13" customFormat="1">
      <c r="B151" s="228"/>
      <c r="C151" s="229"/>
      <c r="D151" s="214" t="s">
        <v>220</v>
      </c>
      <c r="E151" s="230" t="s">
        <v>24</v>
      </c>
      <c r="F151" s="231" t="s">
        <v>235</v>
      </c>
      <c r="G151" s="229"/>
      <c r="H151" s="232">
        <v>24</v>
      </c>
      <c r="I151" s="233"/>
      <c r="J151" s="229"/>
      <c r="K151" s="229"/>
      <c r="L151" s="234"/>
      <c r="M151" s="235"/>
      <c r="N151" s="236"/>
      <c r="O151" s="236"/>
      <c r="P151" s="236"/>
      <c r="Q151" s="236"/>
      <c r="R151" s="236"/>
      <c r="S151" s="236"/>
      <c r="T151" s="237"/>
      <c r="AT151" s="238" t="s">
        <v>220</v>
      </c>
      <c r="AU151" s="238" t="s">
        <v>87</v>
      </c>
      <c r="AV151" s="13" t="s">
        <v>93</v>
      </c>
      <c r="AW151" s="13" t="s">
        <v>41</v>
      </c>
      <c r="AX151" s="13" t="s">
        <v>83</v>
      </c>
      <c r="AY151" s="238" t="s">
        <v>210</v>
      </c>
    </row>
    <row r="152" spans="2:65" s="1" customFormat="1" ht="25.5" customHeight="1">
      <c r="B152" s="42"/>
      <c r="C152" s="202" t="s">
        <v>311</v>
      </c>
      <c r="D152" s="202" t="s">
        <v>212</v>
      </c>
      <c r="E152" s="203" t="s">
        <v>317</v>
      </c>
      <c r="F152" s="204" t="s">
        <v>1703</v>
      </c>
      <c r="G152" s="205" t="s">
        <v>215</v>
      </c>
      <c r="H152" s="206">
        <v>1.6</v>
      </c>
      <c r="I152" s="207">
        <v>2220</v>
      </c>
      <c r="J152" s="208">
        <f>ROUND(I152*H152,2)</f>
        <v>3552</v>
      </c>
      <c r="K152" s="204" t="s">
        <v>264</v>
      </c>
      <c r="L152" s="62"/>
      <c r="M152" s="209" t="s">
        <v>24</v>
      </c>
      <c r="N152" s="210" t="s">
        <v>50</v>
      </c>
      <c r="O152" s="43"/>
      <c r="P152" s="211">
        <f>O152*H152</f>
        <v>0</v>
      </c>
      <c r="Q152" s="211">
        <v>0.11669</v>
      </c>
      <c r="R152" s="211">
        <f>Q152*H152</f>
        <v>0.18670400000000001</v>
      </c>
      <c r="S152" s="211">
        <v>0</v>
      </c>
      <c r="T152" s="212">
        <f>S152*H152</f>
        <v>0</v>
      </c>
      <c r="AR152" s="25" t="s">
        <v>93</v>
      </c>
      <c r="AT152" s="25" t="s">
        <v>212</v>
      </c>
      <c r="AU152" s="25" t="s">
        <v>87</v>
      </c>
      <c r="AY152" s="25" t="s">
        <v>210</v>
      </c>
      <c r="BE152" s="213">
        <f>IF(N152="základní",J152,0)</f>
        <v>0</v>
      </c>
      <c r="BF152" s="213">
        <f>IF(N152="snížená",J152,0)</f>
        <v>3552</v>
      </c>
      <c r="BG152" s="213">
        <f>IF(N152="zákl. přenesená",J152,0)</f>
        <v>0</v>
      </c>
      <c r="BH152" s="213">
        <f>IF(N152="sníž. přenesená",J152,0)</f>
        <v>0</v>
      </c>
      <c r="BI152" s="213">
        <f>IF(N152="nulová",J152,0)</f>
        <v>0</v>
      </c>
      <c r="BJ152" s="25" t="s">
        <v>87</v>
      </c>
      <c r="BK152" s="213">
        <f>ROUND(I152*H152,2)</f>
        <v>3552</v>
      </c>
      <c r="BL152" s="25" t="s">
        <v>93</v>
      </c>
      <c r="BM152" s="25" t="s">
        <v>319</v>
      </c>
    </row>
    <row r="153" spans="2:65" s="12" customFormat="1">
      <c r="B153" s="217"/>
      <c r="C153" s="218"/>
      <c r="D153" s="214" t="s">
        <v>220</v>
      </c>
      <c r="E153" s="219" t="s">
        <v>24</v>
      </c>
      <c r="F153" s="220" t="s">
        <v>1704</v>
      </c>
      <c r="G153" s="218"/>
      <c r="H153" s="221">
        <v>1.6</v>
      </c>
      <c r="I153" s="222"/>
      <c r="J153" s="218"/>
      <c r="K153" s="218"/>
      <c r="L153" s="223"/>
      <c r="M153" s="224"/>
      <c r="N153" s="225"/>
      <c r="O153" s="225"/>
      <c r="P153" s="225"/>
      <c r="Q153" s="225"/>
      <c r="R153" s="225"/>
      <c r="S153" s="225"/>
      <c r="T153" s="226"/>
      <c r="AT153" s="227" t="s">
        <v>220</v>
      </c>
      <c r="AU153" s="227" t="s">
        <v>87</v>
      </c>
      <c r="AV153" s="12" t="s">
        <v>87</v>
      </c>
      <c r="AW153" s="12" t="s">
        <v>41</v>
      </c>
      <c r="AX153" s="12" t="s">
        <v>83</v>
      </c>
      <c r="AY153" s="227" t="s">
        <v>210</v>
      </c>
    </row>
    <row r="154" spans="2:65" s="1" customFormat="1" ht="25.5" customHeight="1">
      <c r="B154" s="42"/>
      <c r="C154" s="202" t="s">
        <v>316</v>
      </c>
      <c r="D154" s="202" t="s">
        <v>212</v>
      </c>
      <c r="E154" s="203" t="s">
        <v>323</v>
      </c>
      <c r="F154" s="204" t="s">
        <v>324</v>
      </c>
      <c r="G154" s="205" t="s">
        <v>215</v>
      </c>
      <c r="H154" s="206">
        <v>1.38</v>
      </c>
      <c r="I154" s="207">
        <v>573</v>
      </c>
      <c r="J154" s="208">
        <f>ROUND(I154*H154,2)</f>
        <v>790.74</v>
      </c>
      <c r="K154" s="204" t="s">
        <v>264</v>
      </c>
      <c r="L154" s="62"/>
      <c r="M154" s="209" t="s">
        <v>24</v>
      </c>
      <c r="N154" s="210" t="s">
        <v>50</v>
      </c>
      <c r="O154" s="43"/>
      <c r="P154" s="211">
        <f>O154*H154</f>
        <v>0</v>
      </c>
      <c r="Q154" s="211">
        <v>0.17818000000000001</v>
      </c>
      <c r="R154" s="211">
        <f>Q154*H154</f>
        <v>0.24588839999999998</v>
      </c>
      <c r="S154" s="211">
        <v>0</v>
      </c>
      <c r="T154" s="212">
        <f>S154*H154</f>
        <v>0</v>
      </c>
      <c r="AR154" s="25" t="s">
        <v>93</v>
      </c>
      <c r="AT154" s="25" t="s">
        <v>212</v>
      </c>
      <c r="AU154" s="25" t="s">
        <v>87</v>
      </c>
      <c r="AY154" s="25" t="s">
        <v>210</v>
      </c>
      <c r="BE154" s="213">
        <f>IF(N154="základní",J154,0)</f>
        <v>0</v>
      </c>
      <c r="BF154" s="213">
        <f>IF(N154="snížená",J154,0)</f>
        <v>790.74</v>
      </c>
      <c r="BG154" s="213">
        <f>IF(N154="zákl. přenesená",J154,0)</f>
        <v>0</v>
      </c>
      <c r="BH154" s="213">
        <f>IF(N154="sníž. přenesená",J154,0)</f>
        <v>0</v>
      </c>
      <c r="BI154" s="213">
        <f>IF(N154="nulová",J154,0)</f>
        <v>0</v>
      </c>
      <c r="BJ154" s="25" t="s">
        <v>87</v>
      </c>
      <c r="BK154" s="213">
        <f>ROUND(I154*H154,2)</f>
        <v>790.74</v>
      </c>
      <c r="BL154" s="25" t="s">
        <v>93</v>
      </c>
      <c r="BM154" s="25" t="s">
        <v>325</v>
      </c>
    </row>
    <row r="155" spans="2:65" s="12" customFormat="1">
      <c r="B155" s="217"/>
      <c r="C155" s="218"/>
      <c r="D155" s="214" t="s">
        <v>220</v>
      </c>
      <c r="E155" s="219" t="s">
        <v>24</v>
      </c>
      <c r="F155" s="220" t="s">
        <v>1705</v>
      </c>
      <c r="G155" s="218"/>
      <c r="H155" s="221">
        <v>0.72</v>
      </c>
      <c r="I155" s="222"/>
      <c r="J155" s="218"/>
      <c r="K155" s="218"/>
      <c r="L155" s="223"/>
      <c r="M155" s="224"/>
      <c r="N155" s="225"/>
      <c r="O155" s="225"/>
      <c r="P155" s="225"/>
      <c r="Q155" s="225"/>
      <c r="R155" s="225"/>
      <c r="S155" s="225"/>
      <c r="T155" s="226"/>
      <c r="AT155" s="227" t="s">
        <v>220</v>
      </c>
      <c r="AU155" s="227" t="s">
        <v>87</v>
      </c>
      <c r="AV155" s="12" t="s">
        <v>87</v>
      </c>
      <c r="AW155" s="12" t="s">
        <v>41</v>
      </c>
      <c r="AX155" s="12" t="s">
        <v>78</v>
      </c>
      <c r="AY155" s="227" t="s">
        <v>210</v>
      </c>
    </row>
    <row r="156" spans="2:65" s="12" customFormat="1">
      <c r="B156" s="217"/>
      <c r="C156" s="218"/>
      <c r="D156" s="214" t="s">
        <v>220</v>
      </c>
      <c r="E156" s="219" t="s">
        <v>24</v>
      </c>
      <c r="F156" s="220" t="s">
        <v>1706</v>
      </c>
      <c r="G156" s="218"/>
      <c r="H156" s="221">
        <v>0.66</v>
      </c>
      <c r="I156" s="222"/>
      <c r="J156" s="218"/>
      <c r="K156" s="218"/>
      <c r="L156" s="223"/>
      <c r="M156" s="224"/>
      <c r="N156" s="225"/>
      <c r="O156" s="225"/>
      <c r="P156" s="225"/>
      <c r="Q156" s="225"/>
      <c r="R156" s="225"/>
      <c r="S156" s="225"/>
      <c r="T156" s="226"/>
      <c r="AT156" s="227" t="s">
        <v>220</v>
      </c>
      <c r="AU156" s="227" t="s">
        <v>87</v>
      </c>
      <c r="AV156" s="12" t="s">
        <v>87</v>
      </c>
      <c r="AW156" s="12" t="s">
        <v>41</v>
      </c>
      <c r="AX156" s="12" t="s">
        <v>78</v>
      </c>
      <c r="AY156" s="227" t="s">
        <v>210</v>
      </c>
    </row>
    <row r="157" spans="2:65" s="13" customFormat="1">
      <c r="B157" s="228"/>
      <c r="C157" s="229"/>
      <c r="D157" s="214" t="s">
        <v>220</v>
      </c>
      <c r="E157" s="230" t="s">
        <v>24</v>
      </c>
      <c r="F157" s="231" t="s">
        <v>235</v>
      </c>
      <c r="G157" s="229"/>
      <c r="H157" s="232">
        <v>1.38</v>
      </c>
      <c r="I157" s="233"/>
      <c r="J157" s="229"/>
      <c r="K157" s="229"/>
      <c r="L157" s="234"/>
      <c r="M157" s="235"/>
      <c r="N157" s="236"/>
      <c r="O157" s="236"/>
      <c r="P157" s="236"/>
      <c r="Q157" s="236"/>
      <c r="R157" s="236"/>
      <c r="S157" s="236"/>
      <c r="T157" s="237"/>
      <c r="AT157" s="238" t="s">
        <v>220</v>
      </c>
      <c r="AU157" s="238" t="s">
        <v>87</v>
      </c>
      <c r="AV157" s="13" t="s">
        <v>93</v>
      </c>
      <c r="AW157" s="13" t="s">
        <v>41</v>
      </c>
      <c r="AX157" s="13" t="s">
        <v>83</v>
      </c>
      <c r="AY157" s="238" t="s">
        <v>210</v>
      </c>
    </row>
    <row r="158" spans="2:65" s="11" customFormat="1" ht="29.85" customHeight="1">
      <c r="B158" s="186"/>
      <c r="C158" s="187"/>
      <c r="D158" s="188" t="s">
        <v>77</v>
      </c>
      <c r="E158" s="200" t="s">
        <v>93</v>
      </c>
      <c r="F158" s="200" t="s">
        <v>333</v>
      </c>
      <c r="G158" s="187"/>
      <c r="H158" s="187"/>
      <c r="I158" s="190"/>
      <c r="J158" s="201">
        <f>BK158</f>
        <v>5175.91</v>
      </c>
      <c r="K158" s="187"/>
      <c r="L158" s="192"/>
      <c r="M158" s="193"/>
      <c r="N158" s="194"/>
      <c r="O158" s="194"/>
      <c r="P158" s="195">
        <f>SUM(P159:P172)</f>
        <v>0</v>
      </c>
      <c r="Q158" s="194"/>
      <c r="R158" s="195">
        <f>SUM(R159:R172)</f>
        <v>0.35109470000000004</v>
      </c>
      <c r="S158" s="194"/>
      <c r="T158" s="196">
        <f>SUM(T159:T172)</f>
        <v>0</v>
      </c>
      <c r="AR158" s="197" t="s">
        <v>83</v>
      </c>
      <c r="AT158" s="198" t="s">
        <v>77</v>
      </c>
      <c r="AU158" s="198" t="s">
        <v>83</v>
      </c>
      <c r="AY158" s="197" t="s">
        <v>210</v>
      </c>
      <c r="BK158" s="199">
        <f>SUM(BK159:BK172)</f>
        <v>5175.91</v>
      </c>
    </row>
    <row r="159" spans="2:65" s="1" customFormat="1" ht="76.5" customHeight="1">
      <c r="B159" s="42"/>
      <c r="C159" s="202" t="s">
        <v>322</v>
      </c>
      <c r="D159" s="202" t="s">
        <v>212</v>
      </c>
      <c r="E159" s="203" t="s">
        <v>335</v>
      </c>
      <c r="F159" s="204" t="s">
        <v>1707</v>
      </c>
      <c r="G159" s="205" t="s">
        <v>215</v>
      </c>
      <c r="H159" s="206">
        <v>3.5</v>
      </c>
      <c r="I159" s="207">
        <v>526</v>
      </c>
      <c r="J159" s="208">
        <f>ROUND(I159*H159,2)</f>
        <v>1841</v>
      </c>
      <c r="K159" s="204" t="s">
        <v>264</v>
      </c>
      <c r="L159" s="62"/>
      <c r="M159" s="209" t="s">
        <v>24</v>
      </c>
      <c r="N159" s="210" t="s">
        <v>50</v>
      </c>
      <c r="O159" s="43"/>
      <c r="P159" s="211">
        <f>O159*H159</f>
        <v>0</v>
      </c>
      <c r="Q159" s="211">
        <v>9.58E-3</v>
      </c>
      <c r="R159" s="211">
        <f>Q159*H159</f>
        <v>3.3529999999999997E-2</v>
      </c>
      <c r="S159" s="211">
        <v>0</v>
      </c>
      <c r="T159" s="212">
        <f>S159*H159</f>
        <v>0</v>
      </c>
      <c r="AR159" s="25" t="s">
        <v>93</v>
      </c>
      <c r="AT159" s="25" t="s">
        <v>212</v>
      </c>
      <c r="AU159" s="25" t="s">
        <v>87</v>
      </c>
      <c r="AY159" s="25" t="s">
        <v>210</v>
      </c>
      <c r="BE159" s="213">
        <f>IF(N159="základní",J159,0)</f>
        <v>0</v>
      </c>
      <c r="BF159" s="213">
        <f>IF(N159="snížená",J159,0)</f>
        <v>1841</v>
      </c>
      <c r="BG159" s="213">
        <f>IF(N159="zákl. přenesená",J159,0)</f>
        <v>0</v>
      </c>
      <c r="BH159" s="213">
        <f>IF(N159="sníž. přenesená",J159,0)</f>
        <v>0</v>
      </c>
      <c r="BI159" s="213">
        <f>IF(N159="nulová",J159,0)</f>
        <v>0</v>
      </c>
      <c r="BJ159" s="25" t="s">
        <v>87</v>
      </c>
      <c r="BK159" s="213">
        <f>ROUND(I159*H159,2)</f>
        <v>1841</v>
      </c>
      <c r="BL159" s="25" t="s">
        <v>93</v>
      </c>
      <c r="BM159" s="25" t="s">
        <v>337</v>
      </c>
    </row>
    <row r="160" spans="2:65" s="12" customFormat="1">
      <c r="B160" s="217"/>
      <c r="C160" s="218"/>
      <c r="D160" s="214" t="s">
        <v>220</v>
      </c>
      <c r="E160" s="219" t="s">
        <v>24</v>
      </c>
      <c r="F160" s="220" t="s">
        <v>1708</v>
      </c>
      <c r="G160" s="218"/>
      <c r="H160" s="221">
        <v>3.5</v>
      </c>
      <c r="I160" s="222"/>
      <c r="J160" s="218"/>
      <c r="K160" s="218"/>
      <c r="L160" s="223"/>
      <c r="M160" s="224"/>
      <c r="N160" s="225"/>
      <c r="O160" s="225"/>
      <c r="P160" s="225"/>
      <c r="Q160" s="225"/>
      <c r="R160" s="225"/>
      <c r="S160" s="225"/>
      <c r="T160" s="226"/>
      <c r="AT160" s="227" t="s">
        <v>220</v>
      </c>
      <c r="AU160" s="227" t="s">
        <v>87</v>
      </c>
      <c r="AV160" s="12" t="s">
        <v>87</v>
      </c>
      <c r="AW160" s="12" t="s">
        <v>41</v>
      </c>
      <c r="AX160" s="12" t="s">
        <v>83</v>
      </c>
      <c r="AY160" s="227" t="s">
        <v>210</v>
      </c>
    </row>
    <row r="161" spans="2:65" s="1" customFormat="1" ht="63.75" customHeight="1">
      <c r="B161" s="42"/>
      <c r="C161" s="202" t="s">
        <v>9</v>
      </c>
      <c r="D161" s="202" t="s">
        <v>212</v>
      </c>
      <c r="E161" s="203" t="s">
        <v>341</v>
      </c>
      <c r="F161" s="204" t="s">
        <v>342</v>
      </c>
      <c r="G161" s="205" t="s">
        <v>248</v>
      </c>
      <c r="H161" s="206">
        <v>8.9999999999999993E-3</v>
      </c>
      <c r="I161" s="207">
        <v>38900</v>
      </c>
      <c r="J161" s="208">
        <f>ROUND(I161*H161,2)</f>
        <v>350.1</v>
      </c>
      <c r="K161" s="204" t="s">
        <v>264</v>
      </c>
      <c r="L161" s="62"/>
      <c r="M161" s="209" t="s">
        <v>24</v>
      </c>
      <c r="N161" s="210" t="s">
        <v>50</v>
      </c>
      <c r="O161" s="43"/>
      <c r="P161" s="211">
        <f>O161*H161</f>
        <v>0</v>
      </c>
      <c r="Q161" s="211">
        <v>1.0551600000000001</v>
      </c>
      <c r="R161" s="211">
        <f>Q161*H161</f>
        <v>9.4964400000000001E-3</v>
      </c>
      <c r="S161" s="211">
        <v>0</v>
      </c>
      <c r="T161" s="212">
        <f>S161*H161</f>
        <v>0</v>
      </c>
      <c r="AR161" s="25" t="s">
        <v>93</v>
      </c>
      <c r="AT161" s="25" t="s">
        <v>212</v>
      </c>
      <c r="AU161" s="25" t="s">
        <v>87</v>
      </c>
      <c r="AY161" s="25" t="s">
        <v>210</v>
      </c>
      <c r="BE161" s="213">
        <f>IF(N161="základní",J161,0)</f>
        <v>0</v>
      </c>
      <c r="BF161" s="213">
        <f>IF(N161="snížená",J161,0)</f>
        <v>350.1</v>
      </c>
      <c r="BG161" s="213">
        <f>IF(N161="zákl. přenesená",J161,0)</f>
        <v>0</v>
      </c>
      <c r="BH161" s="213">
        <f>IF(N161="sníž. přenesená",J161,0)</f>
        <v>0</v>
      </c>
      <c r="BI161" s="213">
        <f>IF(N161="nulová",J161,0)</f>
        <v>0</v>
      </c>
      <c r="BJ161" s="25" t="s">
        <v>87</v>
      </c>
      <c r="BK161" s="213">
        <f>ROUND(I161*H161,2)</f>
        <v>350.1</v>
      </c>
      <c r="BL161" s="25" t="s">
        <v>93</v>
      </c>
      <c r="BM161" s="25" t="s">
        <v>343</v>
      </c>
    </row>
    <row r="162" spans="2:65" s="12" customFormat="1">
      <c r="B162" s="217"/>
      <c r="C162" s="218"/>
      <c r="D162" s="214" t="s">
        <v>220</v>
      </c>
      <c r="E162" s="219" t="s">
        <v>24</v>
      </c>
      <c r="F162" s="220" t="s">
        <v>1709</v>
      </c>
      <c r="G162" s="218"/>
      <c r="H162" s="221">
        <v>8.9999999999999993E-3</v>
      </c>
      <c r="I162" s="222"/>
      <c r="J162" s="218"/>
      <c r="K162" s="218"/>
      <c r="L162" s="223"/>
      <c r="M162" s="224"/>
      <c r="N162" s="225"/>
      <c r="O162" s="225"/>
      <c r="P162" s="225"/>
      <c r="Q162" s="225"/>
      <c r="R162" s="225"/>
      <c r="S162" s="225"/>
      <c r="T162" s="226"/>
      <c r="AT162" s="227" t="s">
        <v>220</v>
      </c>
      <c r="AU162" s="227" t="s">
        <v>87</v>
      </c>
      <c r="AV162" s="12" t="s">
        <v>87</v>
      </c>
      <c r="AW162" s="12" t="s">
        <v>41</v>
      </c>
      <c r="AX162" s="12" t="s">
        <v>83</v>
      </c>
      <c r="AY162" s="227" t="s">
        <v>210</v>
      </c>
    </row>
    <row r="163" spans="2:65" s="1" customFormat="1" ht="25.5" customHeight="1">
      <c r="B163" s="42"/>
      <c r="C163" s="202" t="s">
        <v>334</v>
      </c>
      <c r="D163" s="202" t="s">
        <v>212</v>
      </c>
      <c r="E163" s="203" t="s">
        <v>346</v>
      </c>
      <c r="F163" s="204" t="s">
        <v>347</v>
      </c>
      <c r="G163" s="205" t="s">
        <v>348</v>
      </c>
      <c r="H163" s="206">
        <v>4</v>
      </c>
      <c r="I163" s="207">
        <v>153</v>
      </c>
      <c r="J163" s="208">
        <f>ROUND(I163*H163,2)</f>
        <v>612</v>
      </c>
      <c r="K163" s="204" t="s">
        <v>264</v>
      </c>
      <c r="L163" s="62"/>
      <c r="M163" s="209" t="s">
        <v>24</v>
      </c>
      <c r="N163" s="210" t="s">
        <v>50</v>
      </c>
      <c r="O163" s="43"/>
      <c r="P163" s="211">
        <f>O163*H163</f>
        <v>0</v>
      </c>
      <c r="Q163" s="211">
        <v>5.8180000000000003E-2</v>
      </c>
      <c r="R163" s="211">
        <f>Q163*H163</f>
        <v>0.23272000000000001</v>
      </c>
      <c r="S163" s="211">
        <v>0</v>
      </c>
      <c r="T163" s="212">
        <f>S163*H163</f>
        <v>0</v>
      </c>
      <c r="AR163" s="25" t="s">
        <v>93</v>
      </c>
      <c r="AT163" s="25" t="s">
        <v>212</v>
      </c>
      <c r="AU163" s="25" t="s">
        <v>87</v>
      </c>
      <c r="AY163" s="25" t="s">
        <v>210</v>
      </c>
      <c r="BE163" s="213">
        <f>IF(N163="základní",J163,0)</f>
        <v>0</v>
      </c>
      <c r="BF163" s="213">
        <f>IF(N163="snížená",J163,0)</f>
        <v>612</v>
      </c>
      <c r="BG163" s="213">
        <f>IF(N163="zákl. přenesená",J163,0)</f>
        <v>0</v>
      </c>
      <c r="BH163" s="213">
        <f>IF(N163="sníž. přenesená",J163,0)</f>
        <v>0</v>
      </c>
      <c r="BI163" s="213">
        <f>IF(N163="nulová",J163,0)</f>
        <v>0</v>
      </c>
      <c r="BJ163" s="25" t="s">
        <v>87</v>
      </c>
      <c r="BK163" s="213">
        <f>ROUND(I163*H163,2)</f>
        <v>612</v>
      </c>
      <c r="BL163" s="25" t="s">
        <v>93</v>
      </c>
      <c r="BM163" s="25" t="s">
        <v>349</v>
      </c>
    </row>
    <row r="164" spans="2:65" s="12" customFormat="1">
      <c r="B164" s="217"/>
      <c r="C164" s="218"/>
      <c r="D164" s="214" t="s">
        <v>220</v>
      </c>
      <c r="E164" s="219" t="s">
        <v>24</v>
      </c>
      <c r="F164" s="220" t="s">
        <v>1710</v>
      </c>
      <c r="G164" s="218"/>
      <c r="H164" s="221">
        <v>4</v>
      </c>
      <c r="I164" s="222"/>
      <c r="J164" s="218"/>
      <c r="K164" s="218"/>
      <c r="L164" s="223"/>
      <c r="M164" s="224"/>
      <c r="N164" s="225"/>
      <c r="O164" s="225"/>
      <c r="P164" s="225"/>
      <c r="Q164" s="225"/>
      <c r="R164" s="225"/>
      <c r="S164" s="225"/>
      <c r="T164" s="226"/>
      <c r="AT164" s="227" t="s">
        <v>220</v>
      </c>
      <c r="AU164" s="227" t="s">
        <v>87</v>
      </c>
      <c r="AV164" s="12" t="s">
        <v>87</v>
      </c>
      <c r="AW164" s="12" t="s">
        <v>41</v>
      </c>
      <c r="AX164" s="12" t="s">
        <v>83</v>
      </c>
      <c r="AY164" s="227" t="s">
        <v>210</v>
      </c>
    </row>
    <row r="165" spans="2:65" s="1" customFormat="1" ht="25.5" customHeight="1">
      <c r="B165" s="42"/>
      <c r="C165" s="202" t="s">
        <v>340</v>
      </c>
      <c r="D165" s="202" t="s">
        <v>212</v>
      </c>
      <c r="E165" s="203" t="s">
        <v>352</v>
      </c>
      <c r="F165" s="204" t="s">
        <v>353</v>
      </c>
      <c r="G165" s="205" t="s">
        <v>248</v>
      </c>
      <c r="H165" s="206">
        <v>6.9000000000000006E-2</v>
      </c>
      <c r="I165" s="207">
        <v>8090</v>
      </c>
      <c r="J165" s="208">
        <f>ROUND(I165*H165,2)</f>
        <v>558.21</v>
      </c>
      <c r="K165" s="204" t="s">
        <v>264</v>
      </c>
      <c r="L165" s="62"/>
      <c r="M165" s="209" t="s">
        <v>24</v>
      </c>
      <c r="N165" s="210" t="s">
        <v>50</v>
      </c>
      <c r="O165" s="43"/>
      <c r="P165" s="211">
        <f>O165*H165</f>
        <v>0</v>
      </c>
      <c r="Q165" s="211">
        <v>1.9539999999999998E-2</v>
      </c>
      <c r="R165" s="211">
        <f>Q165*H165</f>
        <v>1.34826E-3</v>
      </c>
      <c r="S165" s="211">
        <v>0</v>
      </c>
      <c r="T165" s="212">
        <f>S165*H165</f>
        <v>0</v>
      </c>
      <c r="AR165" s="25" t="s">
        <v>93</v>
      </c>
      <c r="AT165" s="25" t="s">
        <v>212</v>
      </c>
      <c r="AU165" s="25" t="s">
        <v>87</v>
      </c>
      <c r="AY165" s="25" t="s">
        <v>210</v>
      </c>
      <c r="BE165" s="213">
        <f>IF(N165="základní",J165,0)</f>
        <v>0</v>
      </c>
      <c r="BF165" s="213">
        <f>IF(N165="snížená",J165,0)</f>
        <v>558.21</v>
      </c>
      <c r="BG165" s="213">
        <f>IF(N165="zákl. přenesená",J165,0)</f>
        <v>0</v>
      </c>
      <c r="BH165" s="213">
        <f>IF(N165="sníž. přenesená",J165,0)</f>
        <v>0</v>
      </c>
      <c r="BI165" s="213">
        <f>IF(N165="nulová",J165,0)</f>
        <v>0</v>
      </c>
      <c r="BJ165" s="25" t="s">
        <v>87</v>
      </c>
      <c r="BK165" s="213">
        <f>ROUND(I165*H165,2)</f>
        <v>558.21</v>
      </c>
      <c r="BL165" s="25" t="s">
        <v>93</v>
      </c>
      <c r="BM165" s="25" t="s">
        <v>354</v>
      </c>
    </row>
    <row r="166" spans="2:65" s="12" customFormat="1">
      <c r="B166" s="217"/>
      <c r="C166" s="218"/>
      <c r="D166" s="214" t="s">
        <v>220</v>
      </c>
      <c r="E166" s="219" t="s">
        <v>24</v>
      </c>
      <c r="F166" s="220" t="s">
        <v>1711</v>
      </c>
      <c r="G166" s="218"/>
      <c r="H166" s="221">
        <v>6.9000000000000006E-2</v>
      </c>
      <c r="I166" s="222"/>
      <c r="J166" s="218"/>
      <c r="K166" s="218"/>
      <c r="L166" s="223"/>
      <c r="M166" s="224"/>
      <c r="N166" s="225"/>
      <c r="O166" s="225"/>
      <c r="P166" s="225"/>
      <c r="Q166" s="225"/>
      <c r="R166" s="225"/>
      <c r="S166" s="225"/>
      <c r="T166" s="226"/>
      <c r="AT166" s="227" t="s">
        <v>220</v>
      </c>
      <c r="AU166" s="227" t="s">
        <v>87</v>
      </c>
      <c r="AV166" s="12" t="s">
        <v>87</v>
      </c>
      <c r="AW166" s="12" t="s">
        <v>41</v>
      </c>
      <c r="AX166" s="12" t="s">
        <v>83</v>
      </c>
      <c r="AY166" s="227" t="s">
        <v>210</v>
      </c>
    </row>
    <row r="167" spans="2:65" s="1" customFormat="1" ht="16.5" customHeight="1">
      <c r="B167" s="42"/>
      <c r="C167" s="239" t="s">
        <v>345</v>
      </c>
      <c r="D167" s="239" t="s">
        <v>358</v>
      </c>
      <c r="E167" s="240" t="s">
        <v>1712</v>
      </c>
      <c r="F167" s="241" t="s">
        <v>1713</v>
      </c>
      <c r="G167" s="242" t="s">
        <v>248</v>
      </c>
      <c r="H167" s="243">
        <v>4.9000000000000002E-2</v>
      </c>
      <c r="I167" s="244">
        <v>25400</v>
      </c>
      <c r="J167" s="245">
        <f>ROUND(I167*H167,2)</f>
        <v>1244.5999999999999</v>
      </c>
      <c r="K167" s="241" t="s">
        <v>264</v>
      </c>
      <c r="L167" s="246"/>
      <c r="M167" s="247" t="s">
        <v>24</v>
      </c>
      <c r="N167" s="248" t="s">
        <v>50</v>
      </c>
      <c r="O167" s="43"/>
      <c r="P167" s="211">
        <f>O167*H167</f>
        <v>0</v>
      </c>
      <c r="Q167" s="211">
        <v>1</v>
      </c>
      <c r="R167" s="211">
        <f>Q167*H167</f>
        <v>4.9000000000000002E-2</v>
      </c>
      <c r="S167" s="211">
        <v>0</v>
      </c>
      <c r="T167" s="212">
        <f>S167*H167</f>
        <v>0</v>
      </c>
      <c r="AR167" s="25" t="s">
        <v>119</v>
      </c>
      <c r="AT167" s="25" t="s">
        <v>358</v>
      </c>
      <c r="AU167" s="25" t="s">
        <v>87</v>
      </c>
      <c r="AY167" s="25" t="s">
        <v>210</v>
      </c>
      <c r="BE167" s="213">
        <f>IF(N167="základní",J167,0)</f>
        <v>0</v>
      </c>
      <c r="BF167" s="213">
        <f>IF(N167="snížená",J167,0)</f>
        <v>1244.5999999999999</v>
      </c>
      <c r="BG167" s="213">
        <f>IF(N167="zákl. přenesená",J167,0)</f>
        <v>0</v>
      </c>
      <c r="BH167" s="213">
        <f>IF(N167="sníž. přenesená",J167,0)</f>
        <v>0</v>
      </c>
      <c r="BI167" s="213">
        <f>IF(N167="nulová",J167,0)</f>
        <v>0</v>
      </c>
      <c r="BJ167" s="25" t="s">
        <v>87</v>
      </c>
      <c r="BK167" s="213">
        <f>ROUND(I167*H167,2)</f>
        <v>1244.5999999999999</v>
      </c>
      <c r="BL167" s="25" t="s">
        <v>93</v>
      </c>
      <c r="BM167" s="25" t="s">
        <v>1714</v>
      </c>
    </row>
    <row r="168" spans="2:65" s="1" customFormat="1" ht="27">
      <c r="B168" s="42"/>
      <c r="C168" s="64"/>
      <c r="D168" s="214" t="s">
        <v>362</v>
      </c>
      <c r="E168" s="64"/>
      <c r="F168" s="215" t="s">
        <v>1715</v>
      </c>
      <c r="G168" s="64"/>
      <c r="H168" s="64"/>
      <c r="I168" s="173"/>
      <c r="J168" s="64"/>
      <c r="K168" s="64"/>
      <c r="L168" s="62"/>
      <c r="M168" s="216"/>
      <c r="N168" s="43"/>
      <c r="O168" s="43"/>
      <c r="P168" s="43"/>
      <c r="Q168" s="43"/>
      <c r="R168" s="43"/>
      <c r="S168" s="43"/>
      <c r="T168" s="79"/>
      <c r="AT168" s="25" t="s">
        <v>362</v>
      </c>
      <c r="AU168" s="25" t="s">
        <v>87</v>
      </c>
    </row>
    <row r="169" spans="2:65" s="12" customFormat="1">
      <c r="B169" s="217"/>
      <c r="C169" s="218"/>
      <c r="D169" s="214" t="s">
        <v>220</v>
      </c>
      <c r="E169" s="219" t="s">
        <v>24</v>
      </c>
      <c r="F169" s="220" t="s">
        <v>1716</v>
      </c>
      <c r="G169" s="218"/>
      <c r="H169" s="221">
        <v>4.9000000000000002E-2</v>
      </c>
      <c r="I169" s="222"/>
      <c r="J169" s="218"/>
      <c r="K169" s="218"/>
      <c r="L169" s="223"/>
      <c r="M169" s="224"/>
      <c r="N169" s="225"/>
      <c r="O169" s="225"/>
      <c r="P169" s="225"/>
      <c r="Q169" s="225"/>
      <c r="R169" s="225"/>
      <c r="S169" s="225"/>
      <c r="T169" s="226"/>
      <c r="AT169" s="227" t="s">
        <v>220</v>
      </c>
      <c r="AU169" s="227" t="s">
        <v>87</v>
      </c>
      <c r="AV169" s="12" t="s">
        <v>87</v>
      </c>
      <c r="AW169" s="12" t="s">
        <v>41</v>
      </c>
      <c r="AX169" s="12" t="s">
        <v>83</v>
      </c>
      <c r="AY169" s="227" t="s">
        <v>210</v>
      </c>
    </row>
    <row r="170" spans="2:65" s="1" customFormat="1" ht="25.5" customHeight="1">
      <c r="B170" s="42"/>
      <c r="C170" s="239" t="s">
        <v>351</v>
      </c>
      <c r="D170" s="239" t="s">
        <v>358</v>
      </c>
      <c r="E170" s="240" t="s">
        <v>1717</v>
      </c>
      <c r="F170" s="241" t="s">
        <v>1718</v>
      </c>
      <c r="G170" s="242" t="s">
        <v>248</v>
      </c>
      <c r="H170" s="243">
        <v>2.5000000000000001E-2</v>
      </c>
      <c r="I170" s="244">
        <v>22800</v>
      </c>
      <c r="J170" s="245">
        <f>ROUND(I170*H170,2)</f>
        <v>570</v>
      </c>
      <c r="K170" s="241" t="s">
        <v>264</v>
      </c>
      <c r="L170" s="246"/>
      <c r="M170" s="247" t="s">
        <v>24</v>
      </c>
      <c r="N170" s="248" t="s">
        <v>50</v>
      </c>
      <c r="O170" s="43"/>
      <c r="P170" s="211">
        <f>O170*H170</f>
        <v>0</v>
      </c>
      <c r="Q170" s="211">
        <v>1</v>
      </c>
      <c r="R170" s="211">
        <f>Q170*H170</f>
        <v>2.5000000000000001E-2</v>
      </c>
      <c r="S170" s="211">
        <v>0</v>
      </c>
      <c r="T170" s="212">
        <f>S170*H170</f>
        <v>0</v>
      </c>
      <c r="AR170" s="25" t="s">
        <v>119</v>
      </c>
      <c r="AT170" s="25" t="s">
        <v>358</v>
      </c>
      <c r="AU170" s="25" t="s">
        <v>87</v>
      </c>
      <c r="AY170" s="25" t="s">
        <v>210</v>
      </c>
      <c r="BE170" s="213">
        <f>IF(N170="základní",J170,0)</f>
        <v>0</v>
      </c>
      <c r="BF170" s="213">
        <f>IF(N170="snížená",J170,0)</f>
        <v>570</v>
      </c>
      <c r="BG170" s="213">
        <f>IF(N170="zákl. přenesená",J170,0)</f>
        <v>0</v>
      </c>
      <c r="BH170" s="213">
        <f>IF(N170="sníž. přenesená",J170,0)</f>
        <v>0</v>
      </c>
      <c r="BI170" s="213">
        <f>IF(N170="nulová",J170,0)</f>
        <v>0</v>
      </c>
      <c r="BJ170" s="25" t="s">
        <v>87</v>
      </c>
      <c r="BK170" s="213">
        <f>ROUND(I170*H170,2)</f>
        <v>570</v>
      </c>
      <c r="BL170" s="25" t="s">
        <v>93</v>
      </c>
      <c r="BM170" s="25" t="s">
        <v>1719</v>
      </c>
    </row>
    <row r="171" spans="2:65" s="1" customFormat="1" ht="27">
      <c r="B171" s="42"/>
      <c r="C171" s="64"/>
      <c r="D171" s="214" t="s">
        <v>362</v>
      </c>
      <c r="E171" s="64"/>
      <c r="F171" s="215" t="s">
        <v>1720</v>
      </c>
      <c r="G171" s="64"/>
      <c r="H171" s="64"/>
      <c r="I171" s="173"/>
      <c r="J171" s="64"/>
      <c r="K171" s="64"/>
      <c r="L171" s="62"/>
      <c r="M171" s="216"/>
      <c r="N171" s="43"/>
      <c r="O171" s="43"/>
      <c r="P171" s="43"/>
      <c r="Q171" s="43"/>
      <c r="R171" s="43"/>
      <c r="S171" s="43"/>
      <c r="T171" s="79"/>
      <c r="AT171" s="25" t="s">
        <v>362</v>
      </c>
      <c r="AU171" s="25" t="s">
        <v>87</v>
      </c>
    </row>
    <row r="172" spans="2:65" s="12" customFormat="1">
      <c r="B172" s="217"/>
      <c r="C172" s="218"/>
      <c r="D172" s="214" t="s">
        <v>220</v>
      </c>
      <c r="E172" s="219" t="s">
        <v>24</v>
      </c>
      <c r="F172" s="220" t="s">
        <v>1721</v>
      </c>
      <c r="G172" s="218"/>
      <c r="H172" s="221">
        <v>2.5000000000000001E-2</v>
      </c>
      <c r="I172" s="222"/>
      <c r="J172" s="218"/>
      <c r="K172" s="218"/>
      <c r="L172" s="223"/>
      <c r="M172" s="224"/>
      <c r="N172" s="225"/>
      <c r="O172" s="225"/>
      <c r="P172" s="225"/>
      <c r="Q172" s="225"/>
      <c r="R172" s="225"/>
      <c r="S172" s="225"/>
      <c r="T172" s="226"/>
      <c r="AT172" s="227" t="s">
        <v>220</v>
      </c>
      <c r="AU172" s="227" t="s">
        <v>87</v>
      </c>
      <c r="AV172" s="12" t="s">
        <v>87</v>
      </c>
      <c r="AW172" s="12" t="s">
        <v>41</v>
      </c>
      <c r="AX172" s="12" t="s">
        <v>83</v>
      </c>
      <c r="AY172" s="227" t="s">
        <v>210</v>
      </c>
    </row>
    <row r="173" spans="2:65" s="11" customFormat="1" ht="29.85" customHeight="1">
      <c r="B173" s="186"/>
      <c r="C173" s="187"/>
      <c r="D173" s="188" t="s">
        <v>77</v>
      </c>
      <c r="E173" s="200" t="s">
        <v>96</v>
      </c>
      <c r="F173" s="200" t="s">
        <v>365</v>
      </c>
      <c r="G173" s="187"/>
      <c r="H173" s="187"/>
      <c r="I173" s="190"/>
      <c r="J173" s="201">
        <f>BK173</f>
        <v>1106.28</v>
      </c>
      <c r="K173" s="187"/>
      <c r="L173" s="192"/>
      <c r="M173" s="193"/>
      <c r="N173" s="194"/>
      <c r="O173" s="194"/>
      <c r="P173" s="195">
        <f>SUM(P174:P181)</f>
        <v>0</v>
      </c>
      <c r="Q173" s="194"/>
      <c r="R173" s="195">
        <f>SUM(R174:R181)</f>
        <v>0.32957999999999998</v>
      </c>
      <c r="S173" s="194"/>
      <c r="T173" s="196">
        <f>SUM(T174:T181)</f>
        <v>0</v>
      </c>
      <c r="AR173" s="197" t="s">
        <v>83</v>
      </c>
      <c r="AT173" s="198" t="s">
        <v>77</v>
      </c>
      <c r="AU173" s="198" t="s">
        <v>83</v>
      </c>
      <c r="AY173" s="197" t="s">
        <v>210</v>
      </c>
      <c r="BK173" s="199">
        <f>SUM(BK174:BK181)</f>
        <v>1106.28</v>
      </c>
    </row>
    <row r="174" spans="2:65" s="1" customFormat="1" ht="25.5" customHeight="1">
      <c r="B174" s="42"/>
      <c r="C174" s="202" t="s">
        <v>357</v>
      </c>
      <c r="D174" s="202" t="s">
        <v>212</v>
      </c>
      <c r="E174" s="203" t="s">
        <v>367</v>
      </c>
      <c r="F174" s="204" t="s">
        <v>368</v>
      </c>
      <c r="G174" s="205" t="s">
        <v>215</v>
      </c>
      <c r="H174" s="206">
        <v>1.2</v>
      </c>
      <c r="I174" s="207">
        <v>181</v>
      </c>
      <c r="J174" s="208">
        <f>ROUND(I174*H174,2)</f>
        <v>217.2</v>
      </c>
      <c r="K174" s="204" t="s">
        <v>264</v>
      </c>
      <c r="L174" s="62"/>
      <c r="M174" s="209" t="s">
        <v>24</v>
      </c>
      <c r="N174" s="210" t="s">
        <v>50</v>
      </c>
      <c r="O174" s="43"/>
      <c r="P174" s="211">
        <f>O174*H174</f>
        <v>0</v>
      </c>
      <c r="Q174" s="211">
        <v>0</v>
      </c>
      <c r="R174" s="211">
        <f>Q174*H174</f>
        <v>0</v>
      </c>
      <c r="S174" s="211">
        <v>0</v>
      </c>
      <c r="T174" s="212">
        <f>S174*H174</f>
        <v>0</v>
      </c>
      <c r="AR174" s="25" t="s">
        <v>93</v>
      </c>
      <c r="AT174" s="25" t="s">
        <v>212</v>
      </c>
      <c r="AU174" s="25" t="s">
        <v>87</v>
      </c>
      <c r="AY174" s="25" t="s">
        <v>210</v>
      </c>
      <c r="BE174" s="213">
        <f>IF(N174="základní",J174,0)</f>
        <v>0</v>
      </c>
      <c r="BF174" s="213">
        <f>IF(N174="snížená",J174,0)</f>
        <v>217.2</v>
      </c>
      <c r="BG174" s="213">
        <f>IF(N174="zákl. přenesená",J174,0)</f>
        <v>0</v>
      </c>
      <c r="BH174" s="213">
        <f>IF(N174="sníž. přenesená",J174,0)</f>
        <v>0</v>
      </c>
      <c r="BI174" s="213">
        <f>IF(N174="nulová",J174,0)</f>
        <v>0</v>
      </c>
      <c r="BJ174" s="25" t="s">
        <v>87</v>
      </c>
      <c r="BK174" s="213">
        <f>ROUND(I174*H174,2)</f>
        <v>217.2</v>
      </c>
      <c r="BL174" s="25" t="s">
        <v>93</v>
      </c>
      <c r="BM174" s="25" t="s">
        <v>369</v>
      </c>
    </row>
    <row r="175" spans="2:65" s="12" customFormat="1">
      <c r="B175" s="217"/>
      <c r="C175" s="218"/>
      <c r="D175" s="214" t="s">
        <v>220</v>
      </c>
      <c r="E175" s="219" t="s">
        <v>24</v>
      </c>
      <c r="F175" s="220" t="s">
        <v>1722</v>
      </c>
      <c r="G175" s="218"/>
      <c r="H175" s="221">
        <v>1.2</v>
      </c>
      <c r="I175" s="222"/>
      <c r="J175" s="218"/>
      <c r="K175" s="218"/>
      <c r="L175" s="223"/>
      <c r="M175" s="224"/>
      <c r="N175" s="225"/>
      <c r="O175" s="225"/>
      <c r="P175" s="225"/>
      <c r="Q175" s="225"/>
      <c r="R175" s="225"/>
      <c r="S175" s="225"/>
      <c r="T175" s="226"/>
      <c r="AT175" s="227" t="s">
        <v>220</v>
      </c>
      <c r="AU175" s="227" t="s">
        <v>87</v>
      </c>
      <c r="AV175" s="12" t="s">
        <v>87</v>
      </c>
      <c r="AW175" s="12" t="s">
        <v>41</v>
      </c>
      <c r="AX175" s="12" t="s">
        <v>83</v>
      </c>
      <c r="AY175" s="227" t="s">
        <v>210</v>
      </c>
    </row>
    <row r="176" spans="2:65" s="1" customFormat="1" ht="25.5" customHeight="1">
      <c r="B176" s="42"/>
      <c r="C176" s="202" t="s">
        <v>366</v>
      </c>
      <c r="D176" s="202" t="s">
        <v>212</v>
      </c>
      <c r="E176" s="203" t="s">
        <v>372</v>
      </c>
      <c r="F176" s="204" t="s">
        <v>373</v>
      </c>
      <c r="G176" s="205" t="s">
        <v>215</v>
      </c>
      <c r="H176" s="206">
        <v>1.2</v>
      </c>
      <c r="I176" s="207">
        <v>141</v>
      </c>
      <c r="J176" s="208">
        <f>ROUND(I176*H176,2)</f>
        <v>169.2</v>
      </c>
      <c r="K176" s="204" t="s">
        <v>264</v>
      </c>
      <c r="L176" s="62"/>
      <c r="M176" s="209" t="s">
        <v>24</v>
      </c>
      <c r="N176" s="210" t="s">
        <v>50</v>
      </c>
      <c r="O176" s="43"/>
      <c r="P176" s="211">
        <f>O176*H176</f>
        <v>0</v>
      </c>
      <c r="Q176" s="211">
        <v>0</v>
      </c>
      <c r="R176" s="211">
        <f>Q176*H176</f>
        <v>0</v>
      </c>
      <c r="S176" s="211">
        <v>0</v>
      </c>
      <c r="T176" s="212">
        <f>S176*H176</f>
        <v>0</v>
      </c>
      <c r="AR176" s="25" t="s">
        <v>93</v>
      </c>
      <c r="AT176" s="25" t="s">
        <v>212</v>
      </c>
      <c r="AU176" s="25" t="s">
        <v>87</v>
      </c>
      <c r="AY176" s="25" t="s">
        <v>210</v>
      </c>
      <c r="BE176" s="213">
        <f>IF(N176="základní",J176,0)</f>
        <v>0</v>
      </c>
      <c r="BF176" s="213">
        <f>IF(N176="snížená",J176,0)</f>
        <v>169.2</v>
      </c>
      <c r="BG176" s="213">
        <f>IF(N176="zákl. přenesená",J176,0)</f>
        <v>0</v>
      </c>
      <c r="BH176" s="213">
        <f>IF(N176="sníž. přenesená",J176,0)</f>
        <v>0</v>
      </c>
      <c r="BI176" s="213">
        <f>IF(N176="nulová",J176,0)</f>
        <v>0</v>
      </c>
      <c r="BJ176" s="25" t="s">
        <v>87</v>
      </c>
      <c r="BK176" s="213">
        <f>ROUND(I176*H176,2)</f>
        <v>169.2</v>
      </c>
      <c r="BL176" s="25" t="s">
        <v>93</v>
      </c>
      <c r="BM176" s="25" t="s">
        <v>374</v>
      </c>
    </row>
    <row r="177" spans="2:65" s="12" customFormat="1">
      <c r="B177" s="217"/>
      <c r="C177" s="218"/>
      <c r="D177" s="214" t="s">
        <v>220</v>
      </c>
      <c r="E177" s="219" t="s">
        <v>24</v>
      </c>
      <c r="F177" s="220" t="s">
        <v>1722</v>
      </c>
      <c r="G177" s="218"/>
      <c r="H177" s="221">
        <v>1.2</v>
      </c>
      <c r="I177" s="222"/>
      <c r="J177" s="218"/>
      <c r="K177" s="218"/>
      <c r="L177" s="223"/>
      <c r="M177" s="224"/>
      <c r="N177" s="225"/>
      <c r="O177" s="225"/>
      <c r="P177" s="225"/>
      <c r="Q177" s="225"/>
      <c r="R177" s="225"/>
      <c r="S177" s="225"/>
      <c r="T177" s="226"/>
      <c r="AT177" s="227" t="s">
        <v>220</v>
      </c>
      <c r="AU177" s="227" t="s">
        <v>87</v>
      </c>
      <c r="AV177" s="12" t="s">
        <v>87</v>
      </c>
      <c r="AW177" s="12" t="s">
        <v>41</v>
      </c>
      <c r="AX177" s="12" t="s">
        <v>83</v>
      </c>
      <c r="AY177" s="227" t="s">
        <v>210</v>
      </c>
    </row>
    <row r="178" spans="2:65" s="1" customFormat="1" ht="51" customHeight="1">
      <c r="B178" s="42"/>
      <c r="C178" s="202" t="s">
        <v>371</v>
      </c>
      <c r="D178" s="202" t="s">
        <v>212</v>
      </c>
      <c r="E178" s="203" t="s">
        <v>376</v>
      </c>
      <c r="F178" s="204" t="s">
        <v>377</v>
      </c>
      <c r="G178" s="205" t="s">
        <v>215</v>
      </c>
      <c r="H178" s="206">
        <v>1.2</v>
      </c>
      <c r="I178" s="207">
        <v>308</v>
      </c>
      <c r="J178" s="208">
        <f>ROUND(I178*H178,2)</f>
        <v>369.6</v>
      </c>
      <c r="K178" s="204" t="s">
        <v>264</v>
      </c>
      <c r="L178" s="62"/>
      <c r="M178" s="209" t="s">
        <v>24</v>
      </c>
      <c r="N178" s="210" t="s">
        <v>50</v>
      </c>
      <c r="O178" s="43"/>
      <c r="P178" s="211">
        <f>O178*H178</f>
        <v>0</v>
      </c>
      <c r="Q178" s="211">
        <v>8.5650000000000004E-2</v>
      </c>
      <c r="R178" s="211">
        <f>Q178*H178</f>
        <v>0.10278</v>
      </c>
      <c r="S178" s="211">
        <v>0</v>
      </c>
      <c r="T178" s="212">
        <f>S178*H178</f>
        <v>0</v>
      </c>
      <c r="AR178" s="25" t="s">
        <v>93</v>
      </c>
      <c r="AT178" s="25" t="s">
        <v>212</v>
      </c>
      <c r="AU178" s="25" t="s">
        <v>87</v>
      </c>
      <c r="AY178" s="25" t="s">
        <v>210</v>
      </c>
      <c r="BE178" s="213">
        <f>IF(N178="základní",J178,0)</f>
        <v>0</v>
      </c>
      <c r="BF178" s="213">
        <f>IF(N178="snížená",J178,0)</f>
        <v>369.6</v>
      </c>
      <c r="BG178" s="213">
        <f>IF(N178="zákl. přenesená",J178,0)</f>
        <v>0</v>
      </c>
      <c r="BH178" s="213">
        <f>IF(N178="sníž. přenesená",J178,0)</f>
        <v>0</v>
      </c>
      <c r="BI178" s="213">
        <f>IF(N178="nulová",J178,0)</f>
        <v>0</v>
      </c>
      <c r="BJ178" s="25" t="s">
        <v>87</v>
      </c>
      <c r="BK178" s="213">
        <f>ROUND(I178*H178,2)</f>
        <v>369.6</v>
      </c>
      <c r="BL178" s="25" t="s">
        <v>93</v>
      </c>
      <c r="BM178" s="25" t="s">
        <v>378</v>
      </c>
    </row>
    <row r="179" spans="2:65" s="12" customFormat="1">
      <c r="B179" s="217"/>
      <c r="C179" s="218"/>
      <c r="D179" s="214" t="s">
        <v>220</v>
      </c>
      <c r="E179" s="219" t="s">
        <v>24</v>
      </c>
      <c r="F179" s="220" t="s">
        <v>1722</v>
      </c>
      <c r="G179" s="218"/>
      <c r="H179" s="221">
        <v>1.2</v>
      </c>
      <c r="I179" s="222"/>
      <c r="J179" s="218"/>
      <c r="K179" s="218"/>
      <c r="L179" s="223"/>
      <c r="M179" s="224"/>
      <c r="N179" s="225"/>
      <c r="O179" s="225"/>
      <c r="P179" s="225"/>
      <c r="Q179" s="225"/>
      <c r="R179" s="225"/>
      <c r="S179" s="225"/>
      <c r="T179" s="226"/>
      <c r="AT179" s="227" t="s">
        <v>220</v>
      </c>
      <c r="AU179" s="227" t="s">
        <v>87</v>
      </c>
      <c r="AV179" s="12" t="s">
        <v>87</v>
      </c>
      <c r="AW179" s="12" t="s">
        <v>41</v>
      </c>
      <c r="AX179" s="12" t="s">
        <v>83</v>
      </c>
      <c r="AY179" s="227" t="s">
        <v>210</v>
      </c>
    </row>
    <row r="180" spans="2:65" s="1" customFormat="1" ht="25.5" customHeight="1">
      <c r="B180" s="42"/>
      <c r="C180" s="239" t="s">
        <v>375</v>
      </c>
      <c r="D180" s="239" t="s">
        <v>358</v>
      </c>
      <c r="E180" s="240" t="s">
        <v>381</v>
      </c>
      <c r="F180" s="241" t="s">
        <v>1723</v>
      </c>
      <c r="G180" s="242" t="s">
        <v>215</v>
      </c>
      <c r="H180" s="243">
        <v>1.26</v>
      </c>
      <c r="I180" s="244">
        <v>278</v>
      </c>
      <c r="J180" s="245">
        <f>ROUND(I180*H180,2)</f>
        <v>350.28</v>
      </c>
      <c r="K180" s="241" t="s">
        <v>264</v>
      </c>
      <c r="L180" s="246"/>
      <c r="M180" s="247" t="s">
        <v>24</v>
      </c>
      <c r="N180" s="248" t="s">
        <v>50</v>
      </c>
      <c r="O180" s="43"/>
      <c r="P180" s="211">
        <f>O180*H180</f>
        <v>0</v>
      </c>
      <c r="Q180" s="211">
        <v>0.18</v>
      </c>
      <c r="R180" s="211">
        <f>Q180*H180</f>
        <v>0.2268</v>
      </c>
      <c r="S180" s="211">
        <v>0</v>
      </c>
      <c r="T180" s="212">
        <f>S180*H180</f>
        <v>0</v>
      </c>
      <c r="AR180" s="25" t="s">
        <v>119</v>
      </c>
      <c r="AT180" s="25" t="s">
        <v>358</v>
      </c>
      <c r="AU180" s="25" t="s">
        <v>87</v>
      </c>
      <c r="AY180" s="25" t="s">
        <v>210</v>
      </c>
      <c r="BE180" s="213">
        <f>IF(N180="základní",J180,0)</f>
        <v>0</v>
      </c>
      <c r="BF180" s="213">
        <f>IF(N180="snížená",J180,0)</f>
        <v>350.28</v>
      </c>
      <c r="BG180" s="213">
        <f>IF(N180="zákl. přenesená",J180,0)</f>
        <v>0</v>
      </c>
      <c r="BH180" s="213">
        <f>IF(N180="sníž. přenesená",J180,0)</f>
        <v>0</v>
      </c>
      <c r="BI180" s="213">
        <f>IF(N180="nulová",J180,0)</f>
        <v>0</v>
      </c>
      <c r="BJ180" s="25" t="s">
        <v>87</v>
      </c>
      <c r="BK180" s="213">
        <f>ROUND(I180*H180,2)</f>
        <v>350.28</v>
      </c>
      <c r="BL180" s="25" t="s">
        <v>93</v>
      </c>
      <c r="BM180" s="25" t="s">
        <v>383</v>
      </c>
    </row>
    <row r="181" spans="2:65" s="12" customFormat="1">
      <c r="B181" s="217"/>
      <c r="C181" s="218"/>
      <c r="D181" s="214" t="s">
        <v>220</v>
      </c>
      <c r="E181" s="219" t="s">
        <v>24</v>
      </c>
      <c r="F181" s="220" t="s">
        <v>1724</v>
      </c>
      <c r="G181" s="218"/>
      <c r="H181" s="221">
        <v>1.26</v>
      </c>
      <c r="I181" s="222"/>
      <c r="J181" s="218"/>
      <c r="K181" s="218"/>
      <c r="L181" s="223"/>
      <c r="M181" s="224"/>
      <c r="N181" s="225"/>
      <c r="O181" s="225"/>
      <c r="P181" s="225"/>
      <c r="Q181" s="225"/>
      <c r="R181" s="225"/>
      <c r="S181" s="225"/>
      <c r="T181" s="226"/>
      <c r="AT181" s="227" t="s">
        <v>220</v>
      </c>
      <c r="AU181" s="227" t="s">
        <v>87</v>
      </c>
      <c r="AV181" s="12" t="s">
        <v>87</v>
      </c>
      <c r="AW181" s="12" t="s">
        <v>41</v>
      </c>
      <c r="AX181" s="12" t="s">
        <v>83</v>
      </c>
      <c r="AY181" s="227" t="s">
        <v>210</v>
      </c>
    </row>
    <row r="182" spans="2:65" s="11" customFormat="1" ht="29.85" customHeight="1">
      <c r="B182" s="186"/>
      <c r="C182" s="187"/>
      <c r="D182" s="188" t="s">
        <v>77</v>
      </c>
      <c r="E182" s="200" t="s">
        <v>99</v>
      </c>
      <c r="F182" s="200" t="s">
        <v>384</v>
      </c>
      <c r="G182" s="187"/>
      <c r="H182" s="187"/>
      <c r="I182" s="190"/>
      <c r="J182" s="201">
        <f>BK182</f>
        <v>597822.41</v>
      </c>
      <c r="K182" s="187"/>
      <c r="L182" s="192"/>
      <c r="M182" s="193"/>
      <c r="N182" s="194"/>
      <c r="O182" s="194"/>
      <c r="P182" s="195">
        <f>SUM(P183:P314)</f>
        <v>0</v>
      </c>
      <c r="Q182" s="194"/>
      <c r="R182" s="195">
        <f>SUM(R183:R314)</f>
        <v>37.578971240000001</v>
      </c>
      <c r="S182" s="194"/>
      <c r="T182" s="196">
        <f>SUM(T183:T314)</f>
        <v>0</v>
      </c>
      <c r="AR182" s="197" t="s">
        <v>83</v>
      </c>
      <c r="AT182" s="198" t="s">
        <v>77</v>
      </c>
      <c r="AU182" s="198" t="s">
        <v>83</v>
      </c>
      <c r="AY182" s="197" t="s">
        <v>210</v>
      </c>
      <c r="BK182" s="199">
        <f>SUM(BK183:BK314)</f>
        <v>597822.41</v>
      </c>
    </row>
    <row r="183" spans="2:65" s="1" customFormat="1" ht="38.25" customHeight="1">
      <c r="B183" s="42"/>
      <c r="C183" s="202" t="s">
        <v>380</v>
      </c>
      <c r="D183" s="202" t="s">
        <v>212</v>
      </c>
      <c r="E183" s="203" t="s">
        <v>386</v>
      </c>
      <c r="F183" s="204" t="s">
        <v>387</v>
      </c>
      <c r="G183" s="205" t="s">
        <v>215</v>
      </c>
      <c r="H183" s="206">
        <v>368.39800000000002</v>
      </c>
      <c r="I183" s="207">
        <v>275</v>
      </c>
      <c r="J183" s="208">
        <f>ROUND(I183*H183,2)</f>
        <v>101309.45</v>
      </c>
      <c r="K183" s="204" t="s">
        <v>264</v>
      </c>
      <c r="L183" s="62"/>
      <c r="M183" s="209" t="s">
        <v>24</v>
      </c>
      <c r="N183" s="210" t="s">
        <v>50</v>
      </c>
      <c r="O183" s="43"/>
      <c r="P183" s="211">
        <f>O183*H183</f>
        <v>0</v>
      </c>
      <c r="Q183" s="211">
        <v>2.8400000000000002E-2</v>
      </c>
      <c r="R183" s="211">
        <f>Q183*H183</f>
        <v>10.4625032</v>
      </c>
      <c r="S183" s="211">
        <v>0</v>
      </c>
      <c r="T183" s="212">
        <f>S183*H183</f>
        <v>0</v>
      </c>
      <c r="AR183" s="25" t="s">
        <v>93</v>
      </c>
      <c r="AT183" s="25" t="s">
        <v>212</v>
      </c>
      <c r="AU183" s="25" t="s">
        <v>87</v>
      </c>
      <c r="AY183" s="25" t="s">
        <v>210</v>
      </c>
      <c r="BE183" s="213">
        <f>IF(N183="základní",J183,0)</f>
        <v>0</v>
      </c>
      <c r="BF183" s="213">
        <f>IF(N183="snížená",J183,0)</f>
        <v>101309.45</v>
      </c>
      <c r="BG183" s="213">
        <f>IF(N183="zákl. přenesená",J183,0)</f>
        <v>0</v>
      </c>
      <c r="BH183" s="213">
        <f>IF(N183="sníž. přenesená",J183,0)</f>
        <v>0</v>
      </c>
      <c r="BI183" s="213">
        <f>IF(N183="nulová",J183,0)</f>
        <v>0</v>
      </c>
      <c r="BJ183" s="25" t="s">
        <v>87</v>
      </c>
      <c r="BK183" s="213">
        <f>ROUND(I183*H183,2)</f>
        <v>101309.45</v>
      </c>
      <c r="BL183" s="25" t="s">
        <v>93</v>
      </c>
      <c r="BM183" s="25" t="s">
        <v>388</v>
      </c>
    </row>
    <row r="184" spans="2:65" s="12" customFormat="1" ht="27">
      <c r="B184" s="217"/>
      <c r="C184" s="218"/>
      <c r="D184" s="214" t="s">
        <v>220</v>
      </c>
      <c r="E184" s="219" t="s">
        <v>24</v>
      </c>
      <c r="F184" s="220" t="s">
        <v>1725</v>
      </c>
      <c r="G184" s="218"/>
      <c r="H184" s="221">
        <v>220.67699999999999</v>
      </c>
      <c r="I184" s="222"/>
      <c r="J184" s="218"/>
      <c r="K184" s="218"/>
      <c r="L184" s="223"/>
      <c r="M184" s="224"/>
      <c r="N184" s="225"/>
      <c r="O184" s="225"/>
      <c r="P184" s="225"/>
      <c r="Q184" s="225"/>
      <c r="R184" s="225"/>
      <c r="S184" s="225"/>
      <c r="T184" s="226"/>
      <c r="AT184" s="227" t="s">
        <v>220</v>
      </c>
      <c r="AU184" s="227" t="s">
        <v>87</v>
      </c>
      <c r="AV184" s="12" t="s">
        <v>87</v>
      </c>
      <c r="AW184" s="12" t="s">
        <v>41</v>
      </c>
      <c r="AX184" s="12" t="s">
        <v>78</v>
      </c>
      <c r="AY184" s="227" t="s">
        <v>210</v>
      </c>
    </row>
    <row r="185" spans="2:65" s="12" customFormat="1">
      <c r="B185" s="217"/>
      <c r="C185" s="218"/>
      <c r="D185" s="214" t="s">
        <v>220</v>
      </c>
      <c r="E185" s="219" t="s">
        <v>24</v>
      </c>
      <c r="F185" s="220" t="s">
        <v>1726</v>
      </c>
      <c r="G185" s="218"/>
      <c r="H185" s="221">
        <v>-14.808999999999999</v>
      </c>
      <c r="I185" s="222"/>
      <c r="J185" s="218"/>
      <c r="K185" s="218"/>
      <c r="L185" s="223"/>
      <c r="M185" s="224"/>
      <c r="N185" s="225"/>
      <c r="O185" s="225"/>
      <c r="P185" s="225"/>
      <c r="Q185" s="225"/>
      <c r="R185" s="225"/>
      <c r="S185" s="225"/>
      <c r="T185" s="226"/>
      <c r="AT185" s="227" t="s">
        <v>220</v>
      </c>
      <c r="AU185" s="227" t="s">
        <v>87</v>
      </c>
      <c r="AV185" s="12" t="s">
        <v>87</v>
      </c>
      <c r="AW185" s="12" t="s">
        <v>41</v>
      </c>
      <c r="AX185" s="12" t="s">
        <v>78</v>
      </c>
      <c r="AY185" s="227" t="s">
        <v>210</v>
      </c>
    </row>
    <row r="186" spans="2:65" s="12" customFormat="1" ht="27">
      <c r="B186" s="217"/>
      <c r="C186" s="218"/>
      <c r="D186" s="214" t="s">
        <v>220</v>
      </c>
      <c r="E186" s="219" t="s">
        <v>24</v>
      </c>
      <c r="F186" s="220" t="s">
        <v>1727</v>
      </c>
      <c r="G186" s="218"/>
      <c r="H186" s="221">
        <v>162.53</v>
      </c>
      <c r="I186" s="222"/>
      <c r="J186" s="218"/>
      <c r="K186" s="218"/>
      <c r="L186" s="223"/>
      <c r="M186" s="224"/>
      <c r="N186" s="225"/>
      <c r="O186" s="225"/>
      <c r="P186" s="225"/>
      <c r="Q186" s="225"/>
      <c r="R186" s="225"/>
      <c r="S186" s="225"/>
      <c r="T186" s="226"/>
      <c r="AT186" s="227" t="s">
        <v>220</v>
      </c>
      <c r="AU186" s="227" t="s">
        <v>87</v>
      </c>
      <c r="AV186" s="12" t="s">
        <v>87</v>
      </c>
      <c r="AW186" s="12" t="s">
        <v>41</v>
      </c>
      <c r="AX186" s="12" t="s">
        <v>78</v>
      </c>
      <c r="AY186" s="227" t="s">
        <v>210</v>
      </c>
    </row>
    <row r="187" spans="2:65" s="13" customFormat="1">
      <c r="B187" s="228"/>
      <c r="C187" s="229"/>
      <c r="D187" s="214" t="s">
        <v>220</v>
      </c>
      <c r="E187" s="230" t="s">
        <v>24</v>
      </c>
      <c r="F187" s="231" t="s">
        <v>235</v>
      </c>
      <c r="G187" s="229"/>
      <c r="H187" s="232">
        <v>368.39800000000002</v>
      </c>
      <c r="I187" s="233"/>
      <c r="J187" s="229"/>
      <c r="K187" s="229"/>
      <c r="L187" s="234"/>
      <c r="M187" s="235"/>
      <c r="N187" s="236"/>
      <c r="O187" s="236"/>
      <c r="P187" s="236"/>
      <c r="Q187" s="236"/>
      <c r="R187" s="236"/>
      <c r="S187" s="236"/>
      <c r="T187" s="237"/>
      <c r="AT187" s="238" t="s">
        <v>220</v>
      </c>
      <c r="AU187" s="238" t="s">
        <v>87</v>
      </c>
      <c r="AV187" s="13" t="s">
        <v>93</v>
      </c>
      <c r="AW187" s="13" t="s">
        <v>41</v>
      </c>
      <c r="AX187" s="13" t="s">
        <v>83</v>
      </c>
      <c r="AY187" s="238" t="s">
        <v>210</v>
      </c>
    </row>
    <row r="188" spans="2:65" s="1" customFormat="1" ht="25.5" customHeight="1">
      <c r="B188" s="42"/>
      <c r="C188" s="202" t="s">
        <v>385</v>
      </c>
      <c r="D188" s="202" t="s">
        <v>212</v>
      </c>
      <c r="E188" s="203" t="s">
        <v>398</v>
      </c>
      <c r="F188" s="204" t="s">
        <v>399</v>
      </c>
      <c r="G188" s="205" t="s">
        <v>215</v>
      </c>
      <c r="H188" s="206">
        <v>22.393999999999998</v>
      </c>
      <c r="I188" s="207">
        <v>293</v>
      </c>
      <c r="J188" s="208">
        <f>ROUND(I188*H188,2)</f>
        <v>6561.44</v>
      </c>
      <c r="K188" s="204" t="s">
        <v>264</v>
      </c>
      <c r="L188" s="62"/>
      <c r="M188" s="209" t="s">
        <v>24</v>
      </c>
      <c r="N188" s="210" t="s">
        <v>50</v>
      </c>
      <c r="O188" s="43"/>
      <c r="P188" s="211">
        <f>O188*H188</f>
        <v>0</v>
      </c>
      <c r="Q188" s="211">
        <v>8.0000000000000002E-3</v>
      </c>
      <c r="R188" s="211">
        <f>Q188*H188</f>
        <v>0.17915199999999998</v>
      </c>
      <c r="S188" s="211">
        <v>0</v>
      </c>
      <c r="T188" s="212">
        <f>S188*H188</f>
        <v>0</v>
      </c>
      <c r="AR188" s="25" t="s">
        <v>93</v>
      </c>
      <c r="AT188" s="25" t="s">
        <v>212</v>
      </c>
      <c r="AU188" s="25" t="s">
        <v>87</v>
      </c>
      <c r="AY188" s="25" t="s">
        <v>210</v>
      </c>
      <c r="BE188" s="213">
        <f>IF(N188="základní",J188,0)</f>
        <v>0</v>
      </c>
      <c r="BF188" s="213">
        <f>IF(N188="snížená",J188,0)</f>
        <v>6561.44</v>
      </c>
      <c r="BG188" s="213">
        <f>IF(N188="zákl. přenesená",J188,0)</f>
        <v>0</v>
      </c>
      <c r="BH188" s="213">
        <f>IF(N188="sníž. přenesená",J188,0)</f>
        <v>0</v>
      </c>
      <c r="BI188" s="213">
        <f>IF(N188="nulová",J188,0)</f>
        <v>0</v>
      </c>
      <c r="BJ188" s="25" t="s">
        <v>87</v>
      </c>
      <c r="BK188" s="213">
        <f>ROUND(I188*H188,2)</f>
        <v>6561.44</v>
      </c>
      <c r="BL188" s="25" t="s">
        <v>93</v>
      </c>
      <c r="BM188" s="25" t="s">
        <v>400</v>
      </c>
    </row>
    <row r="189" spans="2:65" s="12" customFormat="1">
      <c r="B189" s="217"/>
      <c r="C189" s="218"/>
      <c r="D189" s="214" t="s">
        <v>220</v>
      </c>
      <c r="E189" s="219" t="s">
        <v>24</v>
      </c>
      <c r="F189" s="220" t="s">
        <v>1728</v>
      </c>
      <c r="G189" s="218"/>
      <c r="H189" s="221">
        <v>11.505000000000001</v>
      </c>
      <c r="I189" s="222"/>
      <c r="J189" s="218"/>
      <c r="K189" s="218"/>
      <c r="L189" s="223"/>
      <c r="M189" s="224"/>
      <c r="N189" s="225"/>
      <c r="O189" s="225"/>
      <c r="P189" s="225"/>
      <c r="Q189" s="225"/>
      <c r="R189" s="225"/>
      <c r="S189" s="225"/>
      <c r="T189" s="226"/>
      <c r="AT189" s="227" t="s">
        <v>220</v>
      </c>
      <c r="AU189" s="227" t="s">
        <v>87</v>
      </c>
      <c r="AV189" s="12" t="s">
        <v>87</v>
      </c>
      <c r="AW189" s="12" t="s">
        <v>41</v>
      </c>
      <c r="AX189" s="12" t="s">
        <v>78</v>
      </c>
      <c r="AY189" s="227" t="s">
        <v>210</v>
      </c>
    </row>
    <row r="190" spans="2:65" s="12" customFormat="1">
      <c r="B190" s="217"/>
      <c r="C190" s="218"/>
      <c r="D190" s="214" t="s">
        <v>220</v>
      </c>
      <c r="E190" s="219" t="s">
        <v>24</v>
      </c>
      <c r="F190" s="220" t="s">
        <v>1729</v>
      </c>
      <c r="G190" s="218"/>
      <c r="H190" s="221">
        <v>10.888999999999999</v>
      </c>
      <c r="I190" s="222"/>
      <c r="J190" s="218"/>
      <c r="K190" s="218"/>
      <c r="L190" s="223"/>
      <c r="M190" s="224"/>
      <c r="N190" s="225"/>
      <c r="O190" s="225"/>
      <c r="P190" s="225"/>
      <c r="Q190" s="225"/>
      <c r="R190" s="225"/>
      <c r="S190" s="225"/>
      <c r="T190" s="226"/>
      <c r="AT190" s="227" t="s">
        <v>220</v>
      </c>
      <c r="AU190" s="227" t="s">
        <v>87</v>
      </c>
      <c r="AV190" s="12" t="s">
        <v>87</v>
      </c>
      <c r="AW190" s="12" t="s">
        <v>41</v>
      </c>
      <c r="AX190" s="12" t="s">
        <v>78</v>
      </c>
      <c r="AY190" s="227" t="s">
        <v>210</v>
      </c>
    </row>
    <row r="191" spans="2:65" s="13" customFormat="1">
      <c r="B191" s="228"/>
      <c r="C191" s="229"/>
      <c r="D191" s="214" t="s">
        <v>220</v>
      </c>
      <c r="E191" s="230" t="s">
        <v>24</v>
      </c>
      <c r="F191" s="231" t="s">
        <v>235</v>
      </c>
      <c r="G191" s="229"/>
      <c r="H191" s="232">
        <v>22.393999999999998</v>
      </c>
      <c r="I191" s="233"/>
      <c r="J191" s="229"/>
      <c r="K191" s="229"/>
      <c r="L191" s="234"/>
      <c r="M191" s="235"/>
      <c r="N191" s="236"/>
      <c r="O191" s="236"/>
      <c r="P191" s="236"/>
      <c r="Q191" s="236"/>
      <c r="R191" s="236"/>
      <c r="S191" s="236"/>
      <c r="T191" s="237"/>
      <c r="AT191" s="238" t="s">
        <v>220</v>
      </c>
      <c r="AU191" s="238" t="s">
        <v>87</v>
      </c>
      <c r="AV191" s="13" t="s">
        <v>93</v>
      </c>
      <c r="AW191" s="13" t="s">
        <v>41</v>
      </c>
      <c r="AX191" s="13" t="s">
        <v>83</v>
      </c>
      <c r="AY191" s="238" t="s">
        <v>210</v>
      </c>
    </row>
    <row r="192" spans="2:65" s="1" customFormat="1" ht="25.5" customHeight="1">
      <c r="B192" s="42"/>
      <c r="C192" s="202" t="s">
        <v>397</v>
      </c>
      <c r="D192" s="202" t="s">
        <v>212</v>
      </c>
      <c r="E192" s="203" t="s">
        <v>1730</v>
      </c>
      <c r="F192" s="204" t="s">
        <v>1731</v>
      </c>
      <c r="G192" s="205" t="s">
        <v>295</v>
      </c>
      <c r="H192" s="206">
        <v>10.26</v>
      </c>
      <c r="I192" s="207">
        <v>510</v>
      </c>
      <c r="J192" s="208">
        <f>ROUND(I192*H192,2)</f>
        <v>5232.6000000000004</v>
      </c>
      <c r="K192" s="204" t="s">
        <v>24</v>
      </c>
      <c r="L192" s="62"/>
      <c r="M192" s="209" t="s">
        <v>24</v>
      </c>
      <c r="N192" s="210" t="s">
        <v>50</v>
      </c>
      <c r="O192" s="43"/>
      <c r="P192" s="211">
        <f>O192*H192</f>
        <v>0</v>
      </c>
      <c r="Q192" s="211">
        <v>3.2000000000000002E-3</v>
      </c>
      <c r="R192" s="211">
        <f>Q192*H192</f>
        <v>3.2832E-2</v>
      </c>
      <c r="S192" s="211">
        <v>0</v>
      </c>
      <c r="T192" s="212">
        <f>S192*H192</f>
        <v>0</v>
      </c>
      <c r="AR192" s="25" t="s">
        <v>93</v>
      </c>
      <c r="AT192" s="25" t="s">
        <v>212</v>
      </c>
      <c r="AU192" s="25" t="s">
        <v>87</v>
      </c>
      <c r="AY192" s="25" t="s">
        <v>210</v>
      </c>
      <c r="BE192" s="213">
        <f>IF(N192="základní",J192,0)</f>
        <v>0</v>
      </c>
      <c r="BF192" s="213">
        <f>IF(N192="snížená",J192,0)</f>
        <v>5232.6000000000004</v>
      </c>
      <c r="BG192" s="213">
        <f>IF(N192="zákl. přenesená",J192,0)</f>
        <v>0</v>
      </c>
      <c r="BH192" s="213">
        <f>IF(N192="sníž. přenesená",J192,0)</f>
        <v>0</v>
      </c>
      <c r="BI192" s="213">
        <f>IF(N192="nulová",J192,0)</f>
        <v>0</v>
      </c>
      <c r="BJ192" s="25" t="s">
        <v>87</v>
      </c>
      <c r="BK192" s="213">
        <f>ROUND(I192*H192,2)</f>
        <v>5232.6000000000004</v>
      </c>
      <c r="BL192" s="25" t="s">
        <v>93</v>
      </c>
      <c r="BM192" s="25" t="s">
        <v>1732</v>
      </c>
    </row>
    <row r="193" spans="2:65" s="12" customFormat="1">
      <c r="B193" s="217"/>
      <c r="C193" s="218"/>
      <c r="D193" s="214" t="s">
        <v>220</v>
      </c>
      <c r="E193" s="219" t="s">
        <v>24</v>
      </c>
      <c r="F193" s="220" t="s">
        <v>1733</v>
      </c>
      <c r="G193" s="218"/>
      <c r="H193" s="221">
        <v>4.87</v>
      </c>
      <c r="I193" s="222"/>
      <c r="J193" s="218"/>
      <c r="K193" s="218"/>
      <c r="L193" s="223"/>
      <c r="M193" s="224"/>
      <c r="N193" s="225"/>
      <c r="O193" s="225"/>
      <c r="P193" s="225"/>
      <c r="Q193" s="225"/>
      <c r="R193" s="225"/>
      <c r="S193" s="225"/>
      <c r="T193" s="226"/>
      <c r="AT193" s="227" t="s">
        <v>220</v>
      </c>
      <c r="AU193" s="227" t="s">
        <v>87</v>
      </c>
      <c r="AV193" s="12" t="s">
        <v>87</v>
      </c>
      <c r="AW193" s="12" t="s">
        <v>41</v>
      </c>
      <c r="AX193" s="12" t="s">
        <v>78</v>
      </c>
      <c r="AY193" s="227" t="s">
        <v>210</v>
      </c>
    </row>
    <row r="194" spans="2:65" s="12" customFormat="1">
      <c r="B194" s="217"/>
      <c r="C194" s="218"/>
      <c r="D194" s="214" t="s">
        <v>220</v>
      </c>
      <c r="E194" s="219" t="s">
        <v>24</v>
      </c>
      <c r="F194" s="220" t="s">
        <v>1734</v>
      </c>
      <c r="G194" s="218"/>
      <c r="H194" s="221">
        <v>5.39</v>
      </c>
      <c r="I194" s="222"/>
      <c r="J194" s="218"/>
      <c r="K194" s="218"/>
      <c r="L194" s="223"/>
      <c r="M194" s="224"/>
      <c r="N194" s="225"/>
      <c r="O194" s="225"/>
      <c r="P194" s="225"/>
      <c r="Q194" s="225"/>
      <c r="R194" s="225"/>
      <c r="S194" s="225"/>
      <c r="T194" s="226"/>
      <c r="AT194" s="227" t="s">
        <v>220</v>
      </c>
      <c r="AU194" s="227" t="s">
        <v>87</v>
      </c>
      <c r="AV194" s="12" t="s">
        <v>87</v>
      </c>
      <c r="AW194" s="12" t="s">
        <v>41</v>
      </c>
      <c r="AX194" s="12" t="s">
        <v>78</v>
      </c>
      <c r="AY194" s="227" t="s">
        <v>210</v>
      </c>
    </row>
    <row r="195" spans="2:65" s="13" customFormat="1">
      <c r="B195" s="228"/>
      <c r="C195" s="229"/>
      <c r="D195" s="214" t="s">
        <v>220</v>
      </c>
      <c r="E195" s="230" t="s">
        <v>24</v>
      </c>
      <c r="F195" s="231" t="s">
        <v>235</v>
      </c>
      <c r="G195" s="229"/>
      <c r="H195" s="232">
        <v>10.26</v>
      </c>
      <c r="I195" s="233"/>
      <c r="J195" s="229"/>
      <c r="K195" s="229"/>
      <c r="L195" s="234"/>
      <c r="M195" s="235"/>
      <c r="N195" s="236"/>
      <c r="O195" s="236"/>
      <c r="P195" s="236"/>
      <c r="Q195" s="236"/>
      <c r="R195" s="236"/>
      <c r="S195" s="236"/>
      <c r="T195" s="237"/>
      <c r="AT195" s="238" t="s">
        <v>220</v>
      </c>
      <c r="AU195" s="238" t="s">
        <v>87</v>
      </c>
      <c r="AV195" s="13" t="s">
        <v>93</v>
      </c>
      <c r="AW195" s="13" t="s">
        <v>41</v>
      </c>
      <c r="AX195" s="13" t="s">
        <v>83</v>
      </c>
      <c r="AY195" s="238" t="s">
        <v>210</v>
      </c>
    </row>
    <row r="196" spans="2:65" s="1" customFormat="1" ht="38.25" customHeight="1">
      <c r="B196" s="42"/>
      <c r="C196" s="239" t="s">
        <v>404</v>
      </c>
      <c r="D196" s="239" t="s">
        <v>358</v>
      </c>
      <c r="E196" s="240" t="s">
        <v>1735</v>
      </c>
      <c r="F196" s="241" t="s">
        <v>1736</v>
      </c>
      <c r="G196" s="242" t="s">
        <v>215</v>
      </c>
      <c r="H196" s="243">
        <v>35.918999999999997</v>
      </c>
      <c r="I196" s="244">
        <v>1375</v>
      </c>
      <c r="J196" s="245">
        <f>ROUND(I196*H196,2)</f>
        <v>49388.63</v>
      </c>
      <c r="K196" s="241" t="s">
        <v>264</v>
      </c>
      <c r="L196" s="246"/>
      <c r="M196" s="247" t="s">
        <v>24</v>
      </c>
      <c r="N196" s="248" t="s">
        <v>50</v>
      </c>
      <c r="O196" s="43"/>
      <c r="P196" s="211">
        <f>O196*H196</f>
        <v>0</v>
      </c>
      <c r="Q196" s="211">
        <v>1E-3</v>
      </c>
      <c r="R196" s="211">
        <f>Q196*H196</f>
        <v>3.5919E-2</v>
      </c>
      <c r="S196" s="211">
        <v>0</v>
      </c>
      <c r="T196" s="212">
        <f>S196*H196</f>
        <v>0</v>
      </c>
      <c r="AR196" s="25" t="s">
        <v>119</v>
      </c>
      <c r="AT196" s="25" t="s">
        <v>358</v>
      </c>
      <c r="AU196" s="25" t="s">
        <v>87</v>
      </c>
      <c r="AY196" s="25" t="s">
        <v>210</v>
      </c>
      <c r="BE196" s="213">
        <f>IF(N196="základní",J196,0)</f>
        <v>0</v>
      </c>
      <c r="BF196" s="213">
        <f>IF(N196="snížená",J196,0)</f>
        <v>49388.63</v>
      </c>
      <c r="BG196" s="213">
        <f>IF(N196="zákl. přenesená",J196,0)</f>
        <v>0</v>
      </c>
      <c r="BH196" s="213">
        <f>IF(N196="sníž. přenesená",J196,0)</f>
        <v>0</v>
      </c>
      <c r="BI196" s="213">
        <f>IF(N196="nulová",J196,0)</f>
        <v>0</v>
      </c>
      <c r="BJ196" s="25" t="s">
        <v>87</v>
      </c>
      <c r="BK196" s="213">
        <f>ROUND(I196*H196,2)</f>
        <v>49388.63</v>
      </c>
      <c r="BL196" s="25" t="s">
        <v>93</v>
      </c>
      <c r="BM196" s="25" t="s">
        <v>1737</v>
      </c>
    </row>
    <row r="197" spans="2:65" s="12" customFormat="1">
      <c r="B197" s="217"/>
      <c r="C197" s="218"/>
      <c r="D197" s="214" t="s">
        <v>220</v>
      </c>
      <c r="E197" s="219" t="s">
        <v>24</v>
      </c>
      <c r="F197" s="220" t="s">
        <v>1738</v>
      </c>
      <c r="G197" s="218"/>
      <c r="H197" s="221">
        <v>35.918999999999997</v>
      </c>
      <c r="I197" s="222"/>
      <c r="J197" s="218"/>
      <c r="K197" s="218"/>
      <c r="L197" s="223"/>
      <c r="M197" s="224"/>
      <c r="N197" s="225"/>
      <c r="O197" s="225"/>
      <c r="P197" s="225"/>
      <c r="Q197" s="225"/>
      <c r="R197" s="225"/>
      <c r="S197" s="225"/>
      <c r="T197" s="226"/>
      <c r="AT197" s="227" t="s">
        <v>220</v>
      </c>
      <c r="AU197" s="227" t="s">
        <v>87</v>
      </c>
      <c r="AV197" s="12" t="s">
        <v>87</v>
      </c>
      <c r="AW197" s="12" t="s">
        <v>41</v>
      </c>
      <c r="AX197" s="12" t="s">
        <v>83</v>
      </c>
      <c r="AY197" s="227" t="s">
        <v>210</v>
      </c>
    </row>
    <row r="198" spans="2:65" s="1" customFormat="1" ht="16.5" customHeight="1">
      <c r="B198" s="42"/>
      <c r="C198" s="202" t="s">
        <v>411</v>
      </c>
      <c r="D198" s="202" t="s">
        <v>212</v>
      </c>
      <c r="E198" s="203" t="s">
        <v>417</v>
      </c>
      <c r="F198" s="204" t="s">
        <v>418</v>
      </c>
      <c r="G198" s="205" t="s">
        <v>215</v>
      </c>
      <c r="H198" s="206">
        <v>40.920999999999999</v>
      </c>
      <c r="I198" s="207">
        <v>594</v>
      </c>
      <c r="J198" s="208">
        <f>ROUND(I198*H198,2)</f>
        <v>24307.07</v>
      </c>
      <c r="K198" s="204" t="s">
        <v>264</v>
      </c>
      <c r="L198" s="62"/>
      <c r="M198" s="209" t="s">
        <v>24</v>
      </c>
      <c r="N198" s="210" t="s">
        <v>50</v>
      </c>
      <c r="O198" s="43"/>
      <c r="P198" s="211">
        <f>O198*H198</f>
        <v>0</v>
      </c>
      <c r="Q198" s="211">
        <v>3.3579999999999999E-2</v>
      </c>
      <c r="R198" s="211">
        <f>Q198*H198</f>
        <v>1.3741271799999999</v>
      </c>
      <c r="S198" s="211">
        <v>0</v>
      </c>
      <c r="T198" s="212">
        <f>S198*H198</f>
        <v>0</v>
      </c>
      <c r="AR198" s="25" t="s">
        <v>93</v>
      </c>
      <c r="AT198" s="25" t="s">
        <v>212</v>
      </c>
      <c r="AU198" s="25" t="s">
        <v>87</v>
      </c>
      <c r="AY198" s="25" t="s">
        <v>210</v>
      </c>
      <c r="BE198" s="213">
        <f>IF(N198="základní",J198,0)</f>
        <v>0</v>
      </c>
      <c r="BF198" s="213">
        <f>IF(N198="snížená",J198,0)</f>
        <v>24307.07</v>
      </c>
      <c r="BG198" s="213">
        <f>IF(N198="zákl. přenesená",J198,0)</f>
        <v>0</v>
      </c>
      <c r="BH198" s="213">
        <f>IF(N198="sníž. přenesená",J198,0)</f>
        <v>0</v>
      </c>
      <c r="BI198" s="213">
        <f>IF(N198="nulová",J198,0)</f>
        <v>0</v>
      </c>
      <c r="BJ198" s="25" t="s">
        <v>87</v>
      </c>
      <c r="BK198" s="213">
        <f>ROUND(I198*H198,2)</f>
        <v>24307.07</v>
      </c>
      <c r="BL198" s="25" t="s">
        <v>93</v>
      </c>
      <c r="BM198" s="25" t="s">
        <v>419</v>
      </c>
    </row>
    <row r="199" spans="2:65" s="12" customFormat="1">
      <c r="B199" s="217"/>
      <c r="C199" s="218"/>
      <c r="D199" s="214" t="s">
        <v>220</v>
      </c>
      <c r="E199" s="219" t="s">
        <v>24</v>
      </c>
      <c r="F199" s="220" t="s">
        <v>1739</v>
      </c>
      <c r="G199" s="218"/>
      <c r="H199" s="221">
        <v>11.521000000000001</v>
      </c>
      <c r="I199" s="222"/>
      <c r="J199" s="218"/>
      <c r="K199" s="218"/>
      <c r="L199" s="223"/>
      <c r="M199" s="224"/>
      <c r="N199" s="225"/>
      <c r="O199" s="225"/>
      <c r="P199" s="225"/>
      <c r="Q199" s="225"/>
      <c r="R199" s="225"/>
      <c r="S199" s="225"/>
      <c r="T199" s="226"/>
      <c r="AT199" s="227" t="s">
        <v>220</v>
      </c>
      <c r="AU199" s="227" t="s">
        <v>87</v>
      </c>
      <c r="AV199" s="12" t="s">
        <v>87</v>
      </c>
      <c r="AW199" s="12" t="s">
        <v>41</v>
      </c>
      <c r="AX199" s="12" t="s">
        <v>78</v>
      </c>
      <c r="AY199" s="227" t="s">
        <v>210</v>
      </c>
    </row>
    <row r="200" spans="2:65" s="12" customFormat="1">
      <c r="B200" s="217"/>
      <c r="C200" s="218"/>
      <c r="D200" s="214" t="s">
        <v>220</v>
      </c>
      <c r="E200" s="219" t="s">
        <v>24</v>
      </c>
      <c r="F200" s="220" t="s">
        <v>1740</v>
      </c>
      <c r="G200" s="218"/>
      <c r="H200" s="221">
        <v>2.4</v>
      </c>
      <c r="I200" s="222"/>
      <c r="J200" s="218"/>
      <c r="K200" s="218"/>
      <c r="L200" s="223"/>
      <c r="M200" s="224"/>
      <c r="N200" s="225"/>
      <c r="O200" s="225"/>
      <c r="P200" s="225"/>
      <c r="Q200" s="225"/>
      <c r="R200" s="225"/>
      <c r="S200" s="225"/>
      <c r="T200" s="226"/>
      <c r="AT200" s="227" t="s">
        <v>220</v>
      </c>
      <c r="AU200" s="227" t="s">
        <v>87</v>
      </c>
      <c r="AV200" s="12" t="s">
        <v>87</v>
      </c>
      <c r="AW200" s="12" t="s">
        <v>41</v>
      </c>
      <c r="AX200" s="12" t="s">
        <v>78</v>
      </c>
      <c r="AY200" s="227" t="s">
        <v>210</v>
      </c>
    </row>
    <row r="201" spans="2:65" s="12" customFormat="1">
      <c r="B201" s="217"/>
      <c r="C201" s="218"/>
      <c r="D201" s="214" t="s">
        <v>220</v>
      </c>
      <c r="E201" s="219" t="s">
        <v>24</v>
      </c>
      <c r="F201" s="220" t="s">
        <v>1741</v>
      </c>
      <c r="G201" s="218"/>
      <c r="H201" s="221">
        <v>27</v>
      </c>
      <c r="I201" s="222"/>
      <c r="J201" s="218"/>
      <c r="K201" s="218"/>
      <c r="L201" s="223"/>
      <c r="M201" s="224"/>
      <c r="N201" s="225"/>
      <c r="O201" s="225"/>
      <c r="P201" s="225"/>
      <c r="Q201" s="225"/>
      <c r="R201" s="225"/>
      <c r="S201" s="225"/>
      <c r="T201" s="226"/>
      <c r="AT201" s="227" t="s">
        <v>220</v>
      </c>
      <c r="AU201" s="227" t="s">
        <v>87</v>
      </c>
      <c r="AV201" s="12" t="s">
        <v>87</v>
      </c>
      <c r="AW201" s="12" t="s">
        <v>41</v>
      </c>
      <c r="AX201" s="12" t="s">
        <v>78</v>
      </c>
      <c r="AY201" s="227" t="s">
        <v>210</v>
      </c>
    </row>
    <row r="202" spans="2:65" s="13" customFormat="1">
      <c r="B202" s="228"/>
      <c r="C202" s="229"/>
      <c r="D202" s="214" t="s">
        <v>220</v>
      </c>
      <c r="E202" s="230" t="s">
        <v>24</v>
      </c>
      <c r="F202" s="231" t="s">
        <v>235</v>
      </c>
      <c r="G202" s="229"/>
      <c r="H202" s="232">
        <v>40.920999999999999</v>
      </c>
      <c r="I202" s="233"/>
      <c r="J202" s="229"/>
      <c r="K202" s="229"/>
      <c r="L202" s="234"/>
      <c r="M202" s="235"/>
      <c r="N202" s="236"/>
      <c r="O202" s="236"/>
      <c r="P202" s="236"/>
      <c r="Q202" s="236"/>
      <c r="R202" s="236"/>
      <c r="S202" s="236"/>
      <c r="T202" s="237"/>
      <c r="AT202" s="238" t="s">
        <v>220</v>
      </c>
      <c r="AU202" s="238" t="s">
        <v>87</v>
      </c>
      <c r="AV202" s="13" t="s">
        <v>93</v>
      </c>
      <c r="AW202" s="13" t="s">
        <v>41</v>
      </c>
      <c r="AX202" s="13" t="s">
        <v>83</v>
      </c>
      <c r="AY202" s="238" t="s">
        <v>210</v>
      </c>
    </row>
    <row r="203" spans="2:65" s="1" customFormat="1" ht="16.5" customHeight="1">
      <c r="B203" s="42"/>
      <c r="C203" s="202" t="s">
        <v>416</v>
      </c>
      <c r="D203" s="202" t="s">
        <v>212</v>
      </c>
      <c r="E203" s="203" t="s">
        <v>424</v>
      </c>
      <c r="F203" s="204" t="s">
        <v>425</v>
      </c>
      <c r="G203" s="205" t="s">
        <v>215</v>
      </c>
      <c r="H203" s="206">
        <v>31.638999999999999</v>
      </c>
      <c r="I203" s="207">
        <v>360</v>
      </c>
      <c r="J203" s="208">
        <f>ROUND(I203*H203,2)</f>
        <v>11390.04</v>
      </c>
      <c r="K203" s="204" t="s">
        <v>24</v>
      </c>
      <c r="L203" s="62"/>
      <c r="M203" s="209" t="s">
        <v>24</v>
      </c>
      <c r="N203" s="210" t="s">
        <v>50</v>
      </c>
      <c r="O203" s="43"/>
      <c r="P203" s="211">
        <f>O203*H203</f>
        <v>0</v>
      </c>
      <c r="Q203" s="211">
        <v>1.5E-3</v>
      </c>
      <c r="R203" s="211">
        <f>Q203*H203</f>
        <v>4.7458500000000001E-2</v>
      </c>
      <c r="S203" s="211">
        <v>0</v>
      </c>
      <c r="T203" s="212">
        <f>S203*H203</f>
        <v>0</v>
      </c>
      <c r="AR203" s="25" t="s">
        <v>93</v>
      </c>
      <c r="AT203" s="25" t="s">
        <v>212</v>
      </c>
      <c r="AU203" s="25" t="s">
        <v>87</v>
      </c>
      <c r="AY203" s="25" t="s">
        <v>210</v>
      </c>
      <c r="BE203" s="213">
        <f>IF(N203="základní",J203,0)</f>
        <v>0</v>
      </c>
      <c r="BF203" s="213">
        <f>IF(N203="snížená",J203,0)</f>
        <v>11390.04</v>
      </c>
      <c r="BG203" s="213">
        <f>IF(N203="zákl. přenesená",J203,0)</f>
        <v>0</v>
      </c>
      <c r="BH203" s="213">
        <f>IF(N203="sníž. přenesená",J203,0)</f>
        <v>0</v>
      </c>
      <c r="BI203" s="213">
        <f>IF(N203="nulová",J203,0)</f>
        <v>0</v>
      </c>
      <c r="BJ203" s="25" t="s">
        <v>87</v>
      </c>
      <c r="BK203" s="213">
        <f>ROUND(I203*H203,2)</f>
        <v>11390.04</v>
      </c>
      <c r="BL203" s="25" t="s">
        <v>93</v>
      </c>
      <c r="BM203" s="25" t="s">
        <v>426</v>
      </c>
    </row>
    <row r="204" spans="2:65" s="12" customFormat="1">
      <c r="B204" s="217"/>
      <c r="C204" s="218"/>
      <c r="D204" s="214" t="s">
        <v>220</v>
      </c>
      <c r="E204" s="219" t="s">
        <v>24</v>
      </c>
      <c r="F204" s="220" t="s">
        <v>1742</v>
      </c>
      <c r="G204" s="218"/>
      <c r="H204" s="221">
        <v>31.638999999999999</v>
      </c>
      <c r="I204" s="222"/>
      <c r="J204" s="218"/>
      <c r="K204" s="218"/>
      <c r="L204" s="223"/>
      <c r="M204" s="224"/>
      <c r="N204" s="225"/>
      <c r="O204" s="225"/>
      <c r="P204" s="225"/>
      <c r="Q204" s="225"/>
      <c r="R204" s="225"/>
      <c r="S204" s="225"/>
      <c r="T204" s="226"/>
      <c r="AT204" s="227" t="s">
        <v>220</v>
      </c>
      <c r="AU204" s="227" t="s">
        <v>87</v>
      </c>
      <c r="AV204" s="12" t="s">
        <v>87</v>
      </c>
      <c r="AW204" s="12" t="s">
        <v>41</v>
      </c>
      <c r="AX204" s="12" t="s">
        <v>83</v>
      </c>
      <c r="AY204" s="227" t="s">
        <v>210</v>
      </c>
    </row>
    <row r="205" spans="2:65" s="1" customFormat="1" ht="25.5" customHeight="1">
      <c r="B205" s="42"/>
      <c r="C205" s="202" t="s">
        <v>423</v>
      </c>
      <c r="D205" s="202" t="s">
        <v>212</v>
      </c>
      <c r="E205" s="203" t="s">
        <v>1743</v>
      </c>
      <c r="F205" s="204" t="s">
        <v>1744</v>
      </c>
      <c r="G205" s="205" t="s">
        <v>215</v>
      </c>
      <c r="H205" s="206">
        <v>42</v>
      </c>
      <c r="I205" s="207">
        <v>66.8</v>
      </c>
      <c r="J205" s="208">
        <f>ROUND(I205*H205,2)</f>
        <v>2805.6</v>
      </c>
      <c r="K205" s="204" t="s">
        <v>264</v>
      </c>
      <c r="L205" s="62"/>
      <c r="M205" s="209" t="s">
        <v>24</v>
      </c>
      <c r="N205" s="210" t="s">
        <v>50</v>
      </c>
      <c r="O205" s="43"/>
      <c r="P205" s="211">
        <f>O205*H205</f>
        <v>0</v>
      </c>
      <c r="Q205" s="211">
        <v>1.4E-3</v>
      </c>
      <c r="R205" s="211">
        <f>Q205*H205</f>
        <v>5.8799999999999998E-2</v>
      </c>
      <c r="S205" s="211">
        <v>0</v>
      </c>
      <c r="T205" s="212">
        <f>S205*H205</f>
        <v>0</v>
      </c>
      <c r="AR205" s="25" t="s">
        <v>93</v>
      </c>
      <c r="AT205" s="25" t="s">
        <v>212</v>
      </c>
      <c r="AU205" s="25" t="s">
        <v>87</v>
      </c>
      <c r="AY205" s="25" t="s">
        <v>210</v>
      </c>
      <c r="BE205" s="213">
        <f>IF(N205="základní",J205,0)</f>
        <v>0</v>
      </c>
      <c r="BF205" s="213">
        <f>IF(N205="snížená",J205,0)</f>
        <v>2805.6</v>
      </c>
      <c r="BG205" s="213">
        <f>IF(N205="zákl. přenesená",J205,0)</f>
        <v>0</v>
      </c>
      <c r="BH205" s="213">
        <f>IF(N205="sníž. přenesená",J205,0)</f>
        <v>0</v>
      </c>
      <c r="BI205" s="213">
        <f>IF(N205="nulová",J205,0)</f>
        <v>0</v>
      </c>
      <c r="BJ205" s="25" t="s">
        <v>87</v>
      </c>
      <c r="BK205" s="213">
        <f>ROUND(I205*H205,2)</f>
        <v>2805.6</v>
      </c>
      <c r="BL205" s="25" t="s">
        <v>93</v>
      </c>
      <c r="BM205" s="25" t="s">
        <v>1745</v>
      </c>
    </row>
    <row r="206" spans="2:65" s="12" customFormat="1">
      <c r="B206" s="217"/>
      <c r="C206" s="218"/>
      <c r="D206" s="214" t="s">
        <v>220</v>
      </c>
      <c r="E206" s="219" t="s">
        <v>24</v>
      </c>
      <c r="F206" s="220" t="s">
        <v>1746</v>
      </c>
      <c r="G206" s="218"/>
      <c r="H206" s="221">
        <v>42</v>
      </c>
      <c r="I206" s="222"/>
      <c r="J206" s="218"/>
      <c r="K206" s="218"/>
      <c r="L206" s="223"/>
      <c r="M206" s="224"/>
      <c r="N206" s="225"/>
      <c r="O206" s="225"/>
      <c r="P206" s="225"/>
      <c r="Q206" s="225"/>
      <c r="R206" s="225"/>
      <c r="S206" s="225"/>
      <c r="T206" s="226"/>
      <c r="AT206" s="227" t="s">
        <v>220</v>
      </c>
      <c r="AU206" s="227" t="s">
        <v>87</v>
      </c>
      <c r="AV206" s="12" t="s">
        <v>87</v>
      </c>
      <c r="AW206" s="12" t="s">
        <v>41</v>
      </c>
      <c r="AX206" s="12" t="s">
        <v>83</v>
      </c>
      <c r="AY206" s="227" t="s">
        <v>210</v>
      </c>
    </row>
    <row r="207" spans="2:65" s="1" customFormat="1" ht="16.5" customHeight="1">
      <c r="B207" s="42"/>
      <c r="C207" s="202" t="s">
        <v>428</v>
      </c>
      <c r="D207" s="202" t="s">
        <v>212</v>
      </c>
      <c r="E207" s="203" t="s">
        <v>429</v>
      </c>
      <c r="F207" s="204" t="s">
        <v>430</v>
      </c>
      <c r="G207" s="205" t="s">
        <v>215</v>
      </c>
      <c r="H207" s="206">
        <v>20.652999999999999</v>
      </c>
      <c r="I207" s="207">
        <v>32</v>
      </c>
      <c r="J207" s="208">
        <f>ROUND(I207*H207,2)</f>
        <v>660.9</v>
      </c>
      <c r="K207" s="204" t="s">
        <v>24</v>
      </c>
      <c r="L207" s="62"/>
      <c r="M207" s="209" t="s">
        <v>24</v>
      </c>
      <c r="N207" s="210" t="s">
        <v>50</v>
      </c>
      <c r="O207" s="43"/>
      <c r="P207" s="211">
        <f>O207*H207</f>
        <v>0</v>
      </c>
      <c r="Q207" s="211">
        <v>0</v>
      </c>
      <c r="R207" s="211">
        <f>Q207*H207</f>
        <v>0</v>
      </c>
      <c r="S207" s="211">
        <v>0</v>
      </c>
      <c r="T207" s="212">
        <f>S207*H207</f>
        <v>0</v>
      </c>
      <c r="AR207" s="25" t="s">
        <v>93</v>
      </c>
      <c r="AT207" s="25" t="s">
        <v>212</v>
      </c>
      <c r="AU207" s="25" t="s">
        <v>87</v>
      </c>
      <c r="AY207" s="25" t="s">
        <v>210</v>
      </c>
      <c r="BE207" s="213">
        <f>IF(N207="základní",J207,0)</f>
        <v>0</v>
      </c>
      <c r="BF207" s="213">
        <f>IF(N207="snížená",J207,0)</f>
        <v>660.9</v>
      </c>
      <c r="BG207" s="213">
        <f>IF(N207="zákl. přenesená",J207,0)</f>
        <v>0</v>
      </c>
      <c r="BH207" s="213">
        <f>IF(N207="sníž. přenesená",J207,0)</f>
        <v>0</v>
      </c>
      <c r="BI207" s="213">
        <f>IF(N207="nulová",J207,0)</f>
        <v>0</v>
      </c>
      <c r="BJ207" s="25" t="s">
        <v>87</v>
      </c>
      <c r="BK207" s="213">
        <f>ROUND(I207*H207,2)</f>
        <v>660.9</v>
      </c>
      <c r="BL207" s="25" t="s">
        <v>93</v>
      </c>
      <c r="BM207" s="25" t="s">
        <v>431</v>
      </c>
    </row>
    <row r="208" spans="2:65" s="12" customFormat="1" ht="27">
      <c r="B208" s="217"/>
      <c r="C208" s="218"/>
      <c r="D208" s="214" t="s">
        <v>220</v>
      </c>
      <c r="E208" s="219" t="s">
        <v>24</v>
      </c>
      <c r="F208" s="220" t="s">
        <v>1747</v>
      </c>
      <c r="G208" s="218"/>
      <c r="H208" s="221">
        <v>20.652999999999999</v>
      </c>
      <c r="I208" s="222"/>
      <c r="J208" s="218"/>
      <c r="K208" s="218"/>
      <c r="L208" s="223"/>
      <c r="M208" s="224"/>
      <c r="N208" s="225"/>
      <c r="O208" s="225"/>
      <c r="P208" s="225"/>
      <c r="Q208" s="225"/>
      <c r="R208" s="225"/>
      <c r="S208" s="225"/>
      <c r="T208" s="226"/>
      <c r="AT208" s="227" t="s">
        <v>220</v>
      </c>
      <c r="AU208" s="227" t="s">
        <v>87</v>
      </c>
      <c r="AV208" s="12" t="s">
        <v>87</v>
      </c>
      <c r="AW208" s="12" t="s">
        <v>41</v>
      </c>
      <c r="AX208" s="12" t="s">
        <v>83</v>
      </c>
      <c r="AY208" s="227" t="s">
        <v>210</v>
      </c>
    </row>
    <row r="209" spans="2:65" s="1" customFormat="1" ht="16.5" customHeight="1">
      <c r="B209" s="42"/>
      <c r="C209" s="202" t="s">
        <v>433</v>
      </c>
      <c r="D209" s="202" t="s">
        <v>212</v>
      </c>
      <c r="E209" s="203" t="s">
        <v>434</v>
      </c>
      <c r="F209" s="204" t="s">
        <v>435</v>
      </c>
      <c r="G209" s="205" t="s">
        <v>295</v>
      </c>
      <c r="H209" s="206">
        <v>100</v>
      </c>
      <c r="I209" s="207">
        <v>134</v>
      </c>
      <c r="J209" s="208">
        <f>ROUND(I209*H209,2)</f>
        <v>13400</v>
      </c>
      <c r="K209" s="204" t="s">
        <v>264</v>
      </c>
      <c r="L209" s="62"/>
      <c r="M209" s="209" t="s">
        <v>24</v>
      </c>
      <c r="N209" s="210" t="s">
        <v>50</v>
      </c>
      <c r="O209" s="43"/>
      <c r="P209" s="211">
        <f>O209*H209</f>
        <v>0</v>
      </c>
      <c r="Q209" s="211">
        <v>1.5E-3</v>
      </c>
      <c r="R209" s="211">
        <f>Q209*H209</f>
        <v>0.15</v>
      </c>
      <c r="S209" s="211">
        <v>0</v>
      </c>
      <c r="T209" s="212">
        <f>S209*H209</f>
        <v>0</v>
      </c>
      <c r="AR209" s="25" t="s">
        <v>93</v>
      </c>
      <c r="AT209" s="25" t="s">
        <v>212</v>
      </c>
      <c r="AU209" s="25" t="s">
        <v>87</v>
      </c>
      <c r="AY209" s="25" t="s">
        <v>210</v>
      </c>
      <c r="BE209" s="213">
        <f>IF(N209="základní",J209,0)</f>
        <v>0</v>
      </c>
      <c r="BF209" s="213">
        <f>IF(N209="snížená",J209,0)</f>
        <v>13400</v>
      </c>
      <c r="BG209" s="213">
        <f>IF(N209="zákl. přenesená",J209,0)</f>
        <v>0</v>
      </c>
      <c r="BH209" s="213">
        <f>IF(N209="sníž. přenesená",J209,0)</f>
        <v>0</v>
      </c>
      <c r="BI209" s="213">
        <f>IF(N209="nulová",J209,0)</f>
        <v>0</v>
      </c>
      <c r="BJ209" s="25" t="s">
        <v>87</v>
      </c>
      <c r="BK209" s="213">
        <f>ROUND(I209*H209,2)</f>
        <v>13400</v>
      </c>
      <c r="BL209" s="25" t="s">
        <v>93</v>
      </c>
      <c r="BM209" s="25" t="s">
        <v>436</v>
      </c>
    </row>
    <row r="210" spans="2:65" s="12" customFormat="1">
      <c r="B210" s="217"/>
      <c r="C210" s="218"/>
      <c r="D210" s="214" t="s">
        <v>220</v>
      </c>
      <c r="E210" s="219" t="s">
        <v>24</v>
      </c>
      <c r="F210" s="220" t="s">
        <v>1748</v>
      </c>
      <c r="G210" s="218"/>
      <c r="H210" s="221">
        <v>100</v>
      </c>
      <c r="I210" s="222"/>
      <c r="J210" s="218"/>
      <c r="K210" s="218"/>
      <c r="L210" s="223"/>
      <c r="M210" s="224"/>
      <c r="N210" s="225"/>
      <c r="O210" s="225"/>
      <c r="P210" s="225"/>
      <c r="Q210" s="225"/>
      <c r="R210" s="225"/>
      <c r="S210" s="225"/>
      <c r="T210" s="226"/>
      <c r="AT210" s="227" t="s">
        <v>220</v>
      </c>
      <c r="AU210" s="227" t="s">
        <v>87</v>
      </c>
      <c r="AV210" s="12" t="s">
        <v>87</v>
      </c>
      <c r="AW210" s="12" t="s">
        <v>41</v>
      </c>
      <c r="AX210" s="12" t="s">
        <v>83</v>
      </c>
      <c r="AY210" s="227" t="s">
        <v>210</v>
      </c>
    </row>
    <row r="211" spans="2:65" s="1" customFormat="1" ht="25.5" customHeight="1">
      <c r="B211" s="42"/>
      <c r="C211" s="202" t="s">
        <v>439</v>
      </c>
      <c r="D211" s="202" t="s">
        <v>212</v>
      </c>
      <c r="E211" s="203" t="s">
        <v>445</v>
      </c>
      <c r="F211" s="204" t="s">
        <v>446</v>
      </c>
      <c r="G211" s="205" t="s">
        <v>215</v>
      </c>
      <c r="H211" s="206">
        <v>16.533000000000001</v>
      </c>
      <c r="I211" s="207">
        <v>182</v>
      </c>
      <c r="J211" s="208">
        <f>ROUND(I211*H211,2)</f>
        <v>3009.01</v>
      </c>
      <c r="K211" s="204" t="s">
        <v>264</v>
      </c>
      <c r="L211" s="62"/>
      <c r="M211" s="209" t="s">
        <v>24</v>
      </c>
      <c r="N211" s="210" t="s">
        <v>50</v>
      </c>
      <c r="O211" s="43"/>
      <c r="P211" s="211">
        <f>O211*H211</f>
        <v>0</v>
      </c>
      <c r="Q211" s="211">
        <v>4.8900000000000002E-3</v>
      </c>
      <c r="R211" s="211">
        <f>Q211*H211</f>
        <v>8.0846370000000015E-2</v>
      </c>
      <c r="S211" s="211">
        <v>0</v>
      </c>
      <c r="T211" s="212">
        <f>S211*H211</f>
        <v>0</v>
      </c>
      <c r="AR211" s="25" t="s">
        <v>93</v>
      </c>
      <c r="AT211" s="25" t="s">
        <v>212</v>
      </c>
      <c r="AU211" s="25" t="s">
        <v>87</v>
      </c>
      <c r="AY211" s="25" t="s">
        <v>210</v>
      </c>
      <c r="BE211" s="213">
        <f>IF(N211="základní",J211,0)</f>
        <v>0</v>
      </c>
      <c r="BF211" s="213">
        <f>IF(N211="snížená",J211,0)</f>
        <v>3009.01</v>
      </c>
      <c r="BG211" s="213">
        <f>IF(N211="zákl. přenesená",J211,0)</f>
        <v>0</v>
      </c>
      <c r="BH211" s="213">
        <f>IF(N211="sníž. přenesená",J211,0)</f>
        <v>0</v>
      </c>
      <c r="BI211" s="213">
        <f>IF(N211="nulová",J211,0)</f>
        <v>0</v>
      </c>
      <c r="BJ211" s="25" t="s">
        <v>87</v>
      </c>
      <c r="BK211" s="213">
        <f>ROUND(I211*H211,2)</f>
        <v>3009.01</v>
      </c>
      <c r="BL211" s="25" t="s">
        <v>93</v>
      </c>
      <c r="BM211" s="25" t="s">
        <v>447</v>
      </c>
    </row>
    <row r="212" spans="2:65" s="12" customFormat="1">
      <c r="B212" s="217"/>
      <c r="C212" s="218"/>
      <c r="D212" s="214" t="s">
        <v>220</v>
      </c>
      <c r="E212" s="219" t="s">
        <v>24</v>
      </c>
      <c r="F212" s="220" t="s">
        <v>1749</v>
      </c>
      <c r="G212" s="218"/>
      <c r="H212" s="221">
        <v>16.533000000000001</v>
      </c>
      <c r="I212" s="222"/>
      <c r="J212" s="218"/>
      <c r="K212" s="218"/>
      <c r="L212" s="223"/>
      <c r="M212" s="224"/>
      <c r="N212" s="225"/>
      <c r="O212" s="225"/>
      <c r="P212" s="225"/>
      <c r="Q212" s="225"/>
      <c r="R212" s="225"/>
      <c r="S212" s="225"/>
      <c r="T212" s="226"/>
      <c r="AT212" s="227" t="s">
        <v>220</v>
      </c>
      <c r="AU212" s="227" t="s">
        <v>87</v>
      </c>
      <c r="AV212" s="12" t="s">
        <v>87</v>
      </c>
      <c r="AW212" s="12" t="s">
        <v>41</v>
      </c>
      <c r="AX212" s="12" t="s">
        <v>83</v>
      </c>
      <c r="AY212" s="227" t="s">
        <v>210</v>
      </c>
    </row>
    <row r="213" spans="2:65" s="1" customFormat="1" ht="16.5" customHeight="1">
      <c r="B213" s="42"/>
      <c r="C213" s="202" t="s">
        <v>444</v>
      </c>
      <c r="D213" s="202" t="s">
        <v>212</v>
      </c>
      <c r="E213" s="203" t="s">
        <v>451</v>
      </c>
      <c r="F213" s="204" t="s">
        <v>1750</v>
      </c>
      <c r="G213" s="205" t="s">
        <v>215</v>
      </c>
      <c r="H213" s="206">
        <v>15.686</v>
      </c>
      <c r="I213" s="207">
        <v>575</v>
      </c>
      <c r="J213" s="208">
        <f>ROUND(I213*H213,2)</f>
        <v>9019.4500000000007</v>
      </c>
      <c r="K213" s="204" t="s">
        <v>24</v>
      </c>
      <c r="L213" s="62"/>
      <c r="M213" s="209" t="s">
        <v>24</v>
      </c>
      <c r="N213" s="210" t="s">
        <v>50</v>
      </c>
      <c r="O213" s="43"/>
      <c r="P213" s="211">
        <f>O213*H213</f>
        <v>0</v>
      </c>
      <c r="Q213" s="211">
        <v>4.8900000000000002E-3</v>
      </c>
      <c r="R213" s="211">
        <f>Q213*H213</f>
        <v>7.6704540000000002E-2</v>
      </c>
      <c r="S213" s="211">
        <v>0</v>
      </c>
      <c r="T213" s="212">
        <f>S213*H213</f>
        <v>0</v>
      </c>
      <c r="AR213" s="25" t="s">
        <v>93</v>
      </c>
      <c r="AT213" s="25" t="s">
        <v>212</v>
      </c>
      <c r="AU213" s="25" t="s">
        <v>87</v>
      </c>
      <c r="AY213" s="25" t="s">
        <v>210</v>
      </c>
      <c r="BE213" s="213">
        <f>IF(N213="základní",J213,0)</f>
        <v>0</v>
      </c>
      <c r="BF213" s="213">
        <f>IF(N213="snížená",J213,0)</f>
        <v>9019.4500000000007</v>
      </c>
      <c r="BG213" s="213">
        <f>IF(N213="zákl. přenesená",J213,0)</f>
        <v>0</v>
      </c>
      <c r="BH213" s="213">
        <f>IF(N213="sníž. přenesená",J213,0)</f>
        <v>0</v>
      </c>
      <c r="BI213" s="213">
        <f>IF(N213="nulová",J213,0)</f>
        <v>0</v>
      </c>
      <c r="BJ213" s="25" t="s">
        <v>87</v>
      </c>
      <c r="BK213" s="213">
        <f>ROUND(I213*H213,2)</f>
        <v>9019.4500000000007</v>
      </c>
      <c r="BL213" s="25" t="s">
        <v>93</v>
      </c>
      <c r="BM213" s="25" t="s">
        <v>452</v>
      </c>
    </row>
    <row r="214" spans="2:65" s="12" customFormat="1">
      <c r="B214" s="217"/>
      <c r="C214" s="218"/>
      <c r="D214" s="214" t="s">
        <v>220</v>
      </c>
      <c r="E214" s="219" t="s">
        <v>24</v>
      </c>
      <c r="F214" s="220" t="s">
        <v>1751</v>
      </c>
      <c r="G214" s="218"/>
      <c r="H214" s="221">
        <v>10.098000000000001</v>
      </c>
      <c r="I214" s="222"/>
      <c r="J214" s="218"/>
      <c r="K214" s="218"/>
      <c r="L214" s="223"/>
      <c r="M214" s="224"/>
      <c r="N214" s="225"/>
      <c r="O214" s="225"/>
      <c r="P214" s="225"/>
      <c r="Q214" s="225"/>
      <c r="R214" s="225"/>
      <c r="S214" s="225"/>
      <c r="T214" s="226"/>
      <c r="AT214" s="227" t="s">
        <v>220</v>
      </c>
      <c r="AU214" s="227" t="s">
        <v>87</v>
      </c>
      <c r="AV214" s="12" t="s">
        <v>87</v>
      </c>
      <c r="AW214" s="12" t="s">
        <v>41</v>
      </c>
      <c r="AX214" s="12" t="s">
        <v>78</v>
      </c>
      <c r="AY214" s="227" t="s">
        <v>210</v>
      </c>
    </row>
    <row r="215" spans="2:65" s="12" customFormat="1">
      <c r="B215" s="217"/>
      <c r="C215" s="218"/>
      <c r="D215" s="214" t="s">
        <v>220</v>
      </c>
      <c r="E215" s="219" t="s">
        <v>24</v>
      </c>
      <c r="F215" s="220" t="s">
        <v>1752</v>
      </c>
      <c r="G215" s="218"/>
      <c r="H215" s="221">
        <v>5.5880000000000001</v>
      </c>
      <c r="I215" s="222"/>
      <c r="J215" s="218"/>
      <c r="K215" s="218"/>
      <c r="L215" s="223"/>
      <c r="M215" s="224"/>
      <c r="N215" s="225"/>
      <c r="O215" s="225"/>
      <c r="P215" s="225"/>
      <c r="Q215" s="225"/>
      <c r="R215" s="225"/>
      <c r="S215" s="225"/>
      <c r="T215" s="226"/>
      <c r="AT215" s="227" t="s">
        <v>220</v>
      </c>
      <c r="AU215" s="227" t="s">
        <v>87</v>
      </c>
      <c r="AV215" s="12" t="s">
        <v>87</v>
      </c>
      <c r="AW215" s="12" t="s">
        <v>41</v>
      </c>
      <c r="AX215" s="12" t="s">
        <v>78</v>
      </c>
      <c r="AY215" s="227" t="s">
        <v>210</v>
      </c>
    </row>
    <row r="216" spans="2:65" s="13" customFormat="1">
      <c r="B216" s="228"/>
      <c r="C216" s="229"/>
      <c r="D216" s="214" t="s">
        <v>220</v>
      </c>
      <c r="E216" s="230" t="s">
        <v>24</v>
      </c>
      <c r="F216" s="231" t="s">
        <v>235</v>
      </c>
      <c r="G216" s="229"/>
      <c r="H216" s="232">
        <v>15.686</v>
      </c>
      <c r="I216" s="233"/>
      <c r="J216" s="229"/>
      <c r="K216" s="229"/>
      <c r="L216" s="234"/>
      <c r="M216" s="235"/>
      <c r="N216" s="236"/>
      <c r="O216" s="236"/>
      <c r="P216" s="236"/>
      <c r="Q216" s="236"/>
      <c r="R216" s="236"/>
      <c r="S216" s="236"/>
      <c r="T216" s="237"/>
      <c r="AT216" s="238" t="s">
        <v>220</v>
      </c>
      <c r="AU216" s="238" t="s">
        <v>87</v>
      </c>
      <c r="AV216" s="13" t="s">
        <v>93</v>
      </c>
      <c r="AW216" s="13" t="s">
        <v>41</v>
      </c>
      <c r="AX216" s="13" t="s">
        <v>83</v>
      </c>
      <c r="AY216" s="238" t="s">
        <v>210</v>
      </c>
    </row>
    <row r="217" spans="2:65" s="1" customFormat="1" ht="25.5" customHeight="1">
      <c r="B217" s="42"/>
      <c r="C217" s="202" t="s">
        <v>450</v>
      </c>
      <c r="D217" s="202" t="s">
        <v>212</v>
      </c>
      <c r="E217" s="203" t="s">
        <v>456</v>
      </c>
      <c r="F217" s="204" t="s">
        <v>457</v>
      </c>
      <c r="G217" s="205" t="s">
        <v>295</v>
      </c>
      <c r="H217" s="206">
        <v>34.799999999999997</v>
      </c>
      <c r="I217" s="207">
        <v>32.700000000000003</v>
      </c>
      <c r="J217" s="208">
        <f>ROUND(I217*H217,2)</f>
        <v>1137.96</v>
      </c>
      <c r="K217" s="204" t="s">
        <v>264</v>
      </c>
      <c r="L217" s="62"/>
      <c r="M217" s="209" t="s">
        <v>24</v>
      </c>
      <c r="N217" s="210" t="s">
        <v>50</v>
      </c>
      <c r="O217" s="43"/>
      <c r="P217" s="211">
        <f>O217*H217</f>
        <v>0</v>
      </c>
      <c r="Q217" s="211">
        <v>0</v>
      </c>
      <c r="R217" s="211">
        <f>Q217*H217</f>
        <v>0</v>
      </c>
      <c r="S217" s="211">
        <v>0</v>
      </c>
      <c r="T217" s="212">
        <f>S217*H217</f>
        <v>0</v>
      </c>
      <c r="AR217" s="25" t="s">
        <v>93</v>
      </c>
      <c r="AT217" s="25" t="s">
        <v>212</v>
      </c>
      <c r="AU217" s="25" t="s">
        <v>87</v>
      </c>
      <c r="AY217" s="25" t="s">
        <v>210</v>
      </c>
      <c r="BE217" s="213">
        <f>IF(N217="základní",J217,0)</f>
        <v>0</v>
      </c>
      <c r="BF217" s="213">
        <f>IF(N217="snížená",J217,0)</f>
        <v>1137.96</v>
      </c>
      <c r="BG217" s="213">
        <f>IF(N217="zákl. přenesená",J217,0)</f>
        <v>0</v>
      </c>
      <c r="BH217" s="213">
        <f>IF(N217="sníž. přenesená",J217,0)</f>
        <v>0</v>
      </c>
      <c r="BI217" s="213">
        <f>IF(N217="nulová",J217,0)</f>
        <v>0</v>
      </c>
      <c r="BJ217" s="25" t="s">
        <v>87</v>
      </c>
      <c r="BK217" s="213">
        <f>ROUND(I217*H217,2)</f>
        <v>1137.96</v>
      </c>
      <c r="BL217" s="25" t="s">
        <v>93</v>
      </c>
      <c r="BM217" s="25" t="s">
        <v>458</v>
      </c>
    </row>
    <row r="218" spans="2:65" s="12" customFormat="1" ht="27">
      <c r="B218" s="217"/>
      <c r="C218" s="218"/>
      <c r="D218" s="214" t="s">
        <v>220</v>
      </c>
      <c r="E218" s="219" t="s">
        <v>24</v>
      </c>
      <c r="F218" s="220" t="s">
        <v>1753</v>
      </c>
      <c r="G218" s="218"/>
      <c r="H218" s="221">
        <v>34.799999999999997</v>
      </c>
      <c r="I218" s="222"/>
      <c r="J218" s="218"/>
      <c r="K218" s="218"/>
      <c r="L218" s="223"/>
      <c r="M218" s="224"/>
      <c r="N218" s="225"/>
      <c r="O218" s="225"/>
      <c r="P218" s="225"/>
      <c r="Q218" s="225"/>
      <c r="R218" s="225"/>
      <c r="S218" s="225"/>
      <c r="T218" s="226"/>
      <c r="AT218" s="227" t="s">
        <v>220</v>
      </c>
      <c r="AU218" s="227" t="s">
        <v>87</v>
      </c>
      <c r="AV218" s="12" t="s">
        <v>87</v>
      </c>
      <c r="AW218" s="12" t="s">
        <v>41</v>
      </c>
      <c r="AX218" s="12" t="s">
        <v>83</v>
      </c>
      <c r="AY218" s="227" t="s">
        <v>210</v>
      </c>
    </row>
    <row r="219" spans="2:65" s="1" customFormat="1" ht="25.5" customHeight="1">
      <c r="B219" s="42"/>
      <c r="C219" s="239" t="s">
        <v>455</v>
      </c>
      <c r="D219" s="239" t="s">
        <v>358</v>
      </c>
      <c r="E219" s="240" t="s">
        <v>462</v>
      </c>
      <c r="F219" s="241" t="s">
        <v>1754</v>
      </c>
      <c r="G219" s="242" t="s">
        <v>295</v>
      </c>
      <c r="H219" s="243">
        <v>22.44</v>
      </c>
      <c r="I219" s="244">
        <v>18.100000000000001</v>
      </c>
      <c r="J219" s="245">
        <f>ROUND(I219*H219,2)</f>
        <v>406.16</v>
      </c>
      <c r="K219" s="241" t="s">
        <v>264</v>
      </c>
      <c r="L219" s="246"/>
      <c r="M219" s="247" t="s">
        <v>24</v>
      </c>
      <c r="N219" s="248" t="s">
        <v>50</v>
      </c>
      <c r="O219" s="43"/>
      <c r="P219" s="211">
        <f>O219*H219</f>
        <v>0</v>
      </c>
      <c r="Q219" s="211">
        <v>3.0000000000000001E-5</v>
      </c>
      <c r="R219" s="211">
        <f>Q219*H219</f>
        <v>6.732000000000001E-4</v>
      </c>
      <c r="S219" s="211">
        <v>0</v>
      </c>
      <c r="T219" s="212">
        <f>S219*H219</f>
        <v>0</v>
      </c>
      <c r="AR219" s="25" t="s">
        <v>119</v>
      </c>
      <c r="AT219" s="25" t="s">
        <v>358</v>
      </c>
      <c r="AU219" s="25" t="s">
        <v>87</v>
      </c>
      <c r="AY219" s="25" t="s">
        <v>210</v>
      </c>
      <c r="BE219" s="213">
        <f>IF(N219="základní",J219,0)</f>
        <v>0</v>
      </c>
      <c r="BF219" s="213">
        <f>IF(N219="snížená",J219,0)</f>
        <v>406.16</v>
      </c>
      <c r="BG219" s="213">
        <f>IF(N219="zákl. přenesená",J219,0)</f>
        <v>0</v>
      </c>
      <c r="BH219" s="213">
        <f>IF(N219="sníž. přenesená",J219,0)</f>
        <v>0</v>
      </c>
      <c r="BI219" s="213">
        <f>IF(N219="nulová",J219,0)</f>
        <v>0</v>
      </c>
      <c r="BJ219" s="25" t="s">
        <v>87</v>
      </c>
      <c r="BK219" s="213">
        <f>ROUND(I219*H219,2)</f>
        <v>406.16</v>
      </c>
      <c r="BL219" s="25" t="s">
        <v>93</v>
      </c>
      <c r="BM219" s="25" t="s">
        <v>464</v>
      </c>
    </row>
    <row r="220" spans="2:65" s="12" customFormat="1">
      <c r="B220" s="217"/>
      <c r="C220" s="218"/>
      <c r="D220" s="214" t="s">
        <v>220</v>
      </c>
      <c r="E220" s="219" t="s">
        <v>24</v>
      </c>
      <c r="F220" s="220" t="s">
        <v>1755</v>
      </c>
      <c r="G220" s="218"/>
      <c r="H220" s="221">
        <v>22.44</v>
      </c>
      <c r="I220" s="222"/>
      <c r="J220" s="218"/>
      <c r="K220" s="218"/>
      <c r="L220" s="223"/>
      <c r="M220" s="224"/>
      <c r="N220" s="225"/>
      <c r="O220" s="225"/>
      <c r="P220" s="225"/>
      <c r="Q220" s="225"/>
      <c r="R220" s="225"/>
      <c r="S220" s="225"/>
      <c r="T220" s="226"/>
      <c r="AT220" s="227" t="s">
        <v>220</v>
      </c>
      <c r="AU220" s="227" t="s">
        <v>87</v>
      </c>
      <c r="AV220" s="12" t="s">
        <v>87</v>
      </c>
      <c r="AW220" s="12" t="s">
        <v>41</v>
      </c>
      <c r="AX220" s="12" t="s">
        <v>83</v>
      </c>
      <c r="AY220" s="227" t="s">
        <v>210</v>
      </c>
    </row>
    <row r="221" spans="2:65" s="1" customFormat="1" ht="16.5" customHeight="1">
      <c r="B221" s="42"/>
      <c r="C221" s="239" t="s">
        <v>461</v>
      </c>
      <c r="D221" s="239" t="s">
        <v>358</v>
      </c>
      <c r="E221" s="240" t="s">
        <v>467</v>
      </c>
      <c r="F221" s="241" t="s">
        <v>1756</v>
      </c>
      <c r="G221" s="242" t="s">
        <v>295</v>
      </c>
      <c r="H221" s="243">
        <v>8.7889999999999997</v>
      </c>
      <c r="I221" s="244">
        <v>159</v>
      </c>
      <c r="J221" s="245">
        <f>ROUND(I221*H221,2)</f>
        <v>1397.45</v>
      </c>
      <c r="K221" s="241" t="s">
        <v>24</v>
      </c>
      <c r="L221" s="246"/>
      <c r="M221" s="247" t="s">
        <v>24</v>
      </c>
      <c r="N221" s="248" t="s">
        <v>50</v>
      </c>
      <c r="O221" s="43"/>
      <c r="P221" s="211">
        <f>O221*H221</f>
        <v>0</v>
      </c>
      <c r="Q221" s="211">
        <v>3.0000000000000001E-5</v>
      </c>
      <c r="R221" s="211">
        <f>Q221*H221</f>
        <v>2.6366999999999997E-4</v>
      </c>
      <c r="S221" s="211">
        <v>0</v>
      </c>
      <c r="T221" s="212">
        <f>S221*H221</f>
        <v>0</v>
      </c>
      <c r="AR221" s="25" t="s">
        <v>119</v>
      </c>
      <c r="AT221" s="25" t="s">
        <v>358</v>
      </c>
      <c r="AU221" s="25" t="s">
        <v>87</v>
      </c>
      <c r="AY221" s="25" t="s">
        <v>210</v>
      </c>
      <c r="BE221" s="213">
        <f>IF(N221="základní",J221,0)</f>
        <v>0</v>
      </c>
      <c r="BF221" s="213">
        <f>IF(N221="snížená",J221,0)</f>
        <v>1397.45</v>
      </c>
      <c r="BG221" s="213">
        <f>IF(N221="zákl. přenesená",J221,0)</f>
        <v>0</v>
      </c>
      <c r="BH221" s="213">
        <f>IF(N221="sníž. přenesená",J221,0)</f>
        <v>0</v>
      </c>
      <c r="BI221" s="213">
        <f>IF(N221="nulová",J221,0)</f>
        <v>0</v>
      </c>
      <c r="BJ221" s="25" t="s">
        <v>87</v>
      </c>
      <c r="BK221" s="213">
        <f>ROUND(I221*H221,2)</f>
        <v>1397.45</v>
      </c>
      <c r="BL221" s="25" t="s">
        <v>93</v>
      </c>
      <c r="BM221" s="25" t="s">
        <v>469</v>
      </c>
    </row>
    <row r="222" spans="2:65" s="12" customFormat="1">
      <c r="B222" s="217"/>
      <c r="C222" s="218"/>
      <c r="D222" s="214" t="s">
        <v>220</v>
      </c>
      <c r="E222" s="219" t="s">
        <v>24</v>
      </c>
      <c r="F222" s="220" t="s">
        <v>1757</v>
      </c>
      <c r="G222" s="218"/>
      <c r="H222" s="221">
        <v>8.7889999999999997</v>
      </c>
      <c r="I222" s="222"/>
      <c r="J222" s="218"/>
      <c r="K222" s="218"/>
      <c r="L222" s="223"/>
      <c r="M222" s="224"/>
      <c r="N222" s="225"/>
      <c r="O222" s="225"/>
      <c r="P222" s="225"/>
      <c r="Q222" s="225"/>
      <c r="R222" s="225"/>
      <c r="S222" s="225"/>
      <c r="T222" s="226"/>
      <c r="AT222" s="227" t="s">
        <v>220</v>
      </c>
      <c r="AU222" s="227" t="s">
        <v>87</v>
      </c>
      <c r="AV222" s="12" t="s">
        <v>87</v>
      </c>
      <c r="AW222" s="12" t="s">
        <v>41</v>
      </c>
      <c r="AX222" s="12" t="s">
        <v>83</v>
      </c>
      <c r="AY222" s="227" t="s">
        <v>210</v>
      </c>
    </row>
    <row r="223" spans="2:65" s="1" customFormat="1" ht="25.5" customHeight="1">
      <c r="B223" s="42"/>
      <c r="C223" s="239" t="s">
        <v>466</v>
      </c>
      <c r="D223" s="239" t="s">
        <v>358</v>
      </c>
      <c r="E223" s="240" t="s">
        <v>472</v>
      </c>
      <c r="F223" s="241" t="s">
        <v>1758</v>
      </c>
      <c r="G223" s="242" t="s">
        <v>295</v>
      </c>
      <c r="H223" s="243">
        <v>8.7889999999999997</v>
      </c>
      <c r="I223" s="244">
        <v>38.9</v>
      </c>
      <c r="J223" s="245">
        <f>ROUND(I223*H223,2)</f>
        <v>341.89</v>
      </c>
      <c r="K223" s="241" t="s">
        <v>264</v>
      </c>
      <c r="L223" s="246"/>
      <c r="M223" s="247" t="s">
        <v>24</v>
      </c>
      <c r="N223" s="248" t="s">
        <v>50</v>
      </c>
      <c r="O223" s="43"/>
      <c r="P223" s="211">
        <f>O223*H223</f>
        <v>0</v>
      </c>
      <c r="Q223" s="211">
        <v>2.0000000000000001E-4</v>
      </c>
      <c r="R223" s="211">
        <f>Q223*H223</f>
        <v>1.7578000000000001E-3</v>
      </c>
      <c r="S223" s="211">
        <v>0</v>
      </c>
      <c r="T223" s="212">
        <f>S223*H223</f>
        <v>0</v>
      </c>
      <c r="AR223" s="25" t="s">
        <v>119</v>
      </c>
      <c r="AT223" s="25" t="s">
        <v>358</v>
      </c>
      <c r="AU223" s="25" t="s">
        <v>87</v>
      </c>
      <c r="AY223" s="25" t="s">
        <v>210</v>
      </c>
      <c r="BE223" s="213">
        <f>IF(N223="základní",J223,0)</f>
        <v>0</v>
      </c>
      <c r="BF223" s="213">
        <f>IF(N223="snížená",J223,0)</f>
        <v>341.89</v>
      </c>
      <c r="BG223" s="213">
        <f>IF(N223="zákl. přenesená",J223,0)</f>
        <v>0</v>
      </c>
      <c r="BH223" s="213">
        <f>IF(N223="sníž. přenesená",J223,0)</f>
        <v>0</v>
      </c>
      <c r="BI223" s="213">
        <f>IF(N223="nulová",J223,0)</f>
        <v>0</v>
      </c>
      <c r="BJ223" s="25" t="s">
        <v>87</v>
      </c>
      <c r="BK223" s="213">
        <f>ROUND(I223*H223,2)</f>
        <v>341.89</v>
      </c>
      <c r="BL223" s="25" t="s">
        <v>93</v>
      </c>
      <c r="BM223" s="25" t="s">
        <v>1759</v>
      </c>
    </row>
    <row r="224" spans="2:65" s="12" customFormat="1">
      <c r="B224" s="217"/>
      <c r="C224" s="218"/>
      <c r="D224" s="214" t="s">
        <v>220</v>
      </c>
      <c r="E224" s="219" t="s">
        <v>24</v>
      </c>
      <c r="F224" s="220" t="s">
        <v>1757</v>
      </c>
      <c r="G224" s="218"/>
      <c r="H224" s="221">
        <v>8.7889999999999997</v>
      </c>
      <c r="I224" s="222"/>
      <c r="J224" s="218"/>
      <c r="K224" s="218"/>
      <c r="L224" s="223"/>
      <c r="M224" s="224"/>
      <c r="N224" s="225"/>
      <c r="O224" s="225"/>
      <c r="P224" s="225"/>
      <c r="Q224" s="225"/>
      <c r="R224" s="225"/>
      <c r="S224" s="225"/>
      <c r="T224" s="226"/>
      <c r="AT224" s="227" t="s">
        <v>220</v>
      </c>
      <c r="AU224" s="227" t="s">
        <v>87</v>
      </c>
      <c r="AV224" s="12" t="s">
        <v>87</v>
      </c>
      <c r="AW224" s="12" t="s">
        <v>41</v>
      </c>
      <c r="AX224" s="12" t="s">
        <v>83</v>
      </c>
      <c r="AY224" s="227" t="s">
        <v>210</v>
      </c>
    </row>
    <row r="225" spans="2:65" s="1" customFormat="1" ht="38.25" customHeight="1">
      <c r="B225" s="42"/>
      <c r="C225" s="202" t="s">
        <v>471</v>
      </c>
      <c r="D225" s="202" t="s">
        <v>212</v>
      </c>
      <c r="E225" s="203" t="s">
        <v>476</v>
      </c>
      <c r="F225" s="204" t="s">
        <v>1760</v>
      </c>
      <c r="G225" s="205" t="s">
        <v>295</v>
      </c>
      <c r="H225" s="206">
        <v>82.74</v>
      </c>
      <c r="I225" s="207">
        <v>28.5</v>
      </c>
      <c r="J225" s="208">
        <f>ROUND(I225*H225,2)</f>
        <v>2358.09</v>
      </c>
      <c r="K225" s="204" t="s">
        <v>264</v>
      </c>
      <c r="L225" s="62"/>
      <c r="M225" s="209" t="s">
        <v>24</v>
      </c>
      <c r="N225" s="210" t="s">
        <v>50</v>
      </c>
      <c r="O225" s="43"/>
      <c r="P225" s="211">
        <f>O225*H225</f>
        <v>0</v>
      </c>
      <c r="Q225" s="211">
        <v>0</v>
      </c>
      <c r="R225" s="211">
        <f>Q225*H225</f>
        <v>0</v>
      </c>
      <c r="S225" s="211">
        <v>0</v>
      </c>
      <c r="T225" s="212">
        <f>S225*H225</f>
        <v>0</v>
      </c>
      <c r="AR225" s="25" t="s">
        <v>93</v>
      </c>
      <c r="AT225" s="25" t="s">
        <v>212</v>
      </c>
      <c r="AU225" s="25" t="s">
        <v>87</v>
      </c>
      <c r="AY225" s="25" t="s">
        <v>210</v>
      </c>
      <c r="BE225" s="213">
        <f>IF(N225="základní",J225,0)</f>
        <v>0</v>
      </c>
      <c r="BF225" s="213">
        <f>IF(N225="snížená",J225,0)</f>
        <v>2358.09</v>
      </c>
      <c r="BG225" s="213">
        <f>IF(N225="zákl. přenesená",J225,0)</f>
        <v>0</v>
      </c>
      <c r="BH225" s="213">
        <f>IF(N225="sníž. přenesená",J225,0)</f>
        <v>0</v>
      </c>
      <c r="BI225" s="213">
        <f>IF(N225="nulová",J225,0)</f>
        <v>0</v>
      </c>
      <c r="BJ225" s="25" t="s">
        <v>87</v>
      </c>
      <c r="BK225" s="213">
        <f>ROUND(I225*H225,2)</f>
        <v>2358.09</v>
      </c>
      <c r="BL225" s="25" t="s">
        <v>93</v>
      </c>
      <c r="BM225" s="25" t="s">
        <v>478</v>
      </c>
    </row>
    <row r="226" spans="2:65" s="12" customFormat="1" ht="27">
      <c r="B226" s="217"/>
      <c r="C226" s="218"/>
      <c r="D226" s="214" t="s">
        <v>220</v>
      </c>
      <c r="E226" s="219" t="s">
        <v>24</v>
      </c>
      <c r="F226" s="220" t="s">
        <v>1761</v>
      </c>
      <c r="G226" s="218"/>
      <c r="H226" s="221">
        <v>82.74</v>
      </c>
      <c r="I226" s="222"/>
      <c r="J226" s="218"/>
      <c r="K226" s="218"/>
      <c r="L226" s="223"/>
      <c r="M226" s="224"/>
      <c r="N226" s="225"/>
      <c r="O226" s="225"/>
      <c r="P226" s="225"/>
      <c r="Q226" s="225"/>
      <c r="R226" s="225"/>
      <c r="S226" s="225"/>
      <c r="T226" s="226"/>
      <c r="AT226" s="227" t="s">
        <v>220</v>
      </c>
      <c r="AU226" s="227" t="s">
        <v>87</v>
      </c>
      <c r="AV226" s="12" t="s">
        <v>87</v>
      </c>
      <c r="AW226" s="12" t="s">
        <v>41</v>
      </c>
      <c r="AX226" s="12" t="s">
        <v>83</v>
      </c>
      <c r="AY226" s="227" t="s">
        <v>210</v>
      </c>
    </row>
    <row r="227" spans="2:65" s="1" customFormat="1" ht="16.5" customHeight="1">
      <c r="B227" s="42"/>
      <c r="C227" s="239" t="s">
        <v>475</v>
      </c>
      <c r="D227" s="239" t="s">
        <v>358</v>
      </c>
      <c r="E227" s="240" t="s">
        <v>481</v>
      </c>
      <c r="F227" s="241" t="s">
        <v>1762</v>
      </c>
      <c r="G227" s="242" t="s">
        <v>295</v>
      </c>
      <c r="H227" s="243">
        <v>91.013999999999996</v>
      </c>
      <c r="I227" s="244">
        <v>34</v>
      </c>
      <c r="J227" s="245">
        <f>ROUND(I227*H227,2)</f>
        <v>3094.48</v>
      </c>
      <c r="K227" s="241" t="s">
        <v>264</v>
      </c>
      <c r="L227" s="246"/>
      <c r="M227" s="247" t="s">
        <v>24</v>
      </c>
      <c r="N227" s="248" t="s">
        <v>50</v>
      </c>
      <c r="O227" s="43"/>
      <c r="P227" s="211">
        <f>O227*H227</f>
        <v>0</v>
      </c>
      <c r="Q227" s="211">
        <v>2.9999999999999997E-4</v>
      </c>
      <c r="R227" s="211">
        <f>Q227*H227</f>
        <v>2.7304199999999997E-2</v>
      </c>
      <c r="S227" s="211">
        <v>0</v>
      </c>
      <c r="T227" s="212">
        <f>S227*H227</f>
        <v>0</v>
      </c>
      <c r="AR227" s="25" t="s">
        <v>119</v>
      </c>
      <c r="AT227" s="25" t="s">
        <v>358</v>
      </c>
      <c r="AU227" s="25" t="s">
        <v>87</v>
      </c>
      <c r="AY227" s="25" t="s">
        <v>210</v>
      </c>
      <c r="BE227" s="213">
        <f>IF(N227="základní",J227,0)</f>
        <v>0</v>
      </c>
      <c r="BF227" s="213">
        <f>IF(N227="snížená",J227,0)</f>
        <v>3094.48</v>
      </c>
      <c r="BG227" s="213">
        <f>IF(N227="zákl. přenesená",J227,0)</f>
        <v>0</v>
      </c>
      <c r="BH227" s="213">
        <f>IF(N227="sníž. přenesená",J227,0)</f>
        <v>0</v>
      </c>
      <c r="BI227" s="213">
        <f>IF(N227="nulová",J227,0)</f>
        <v>0</v>
      </c>
      <c r="BJ227" s="25" t="s">
        <v>87</v>
      </c>
      <c r="BK227" s="213">
        <f>ROUND(I227*H227,2)</f>
        <v>3094.48</v>
      </c>
      <c r="BL227" s="25" t="s">
        <v>93</v>
      </c>
      <c r="BM227" s="25" t="s">
        <v>483</v>
      </c>
    </row>
    <row r="228" spans="2:65" s="12" customFormat="1">
      <c r="B228" s="217"/>
      <c r="C228" s="218"/>
      <c r="D228" s="214" t="s">
        <v>220</v>
      </c>
      <c r="E228" s="219" t="s">
        <v>24</v>
      </c>
      <c r="F228" s="220" t="s">
        <v>1763</v>
      </c>
      <c r="G228" s="218"/>
      <c r="H228" s="221">
        <v>91.013999999999996</v>
      </c>
      <c r="I228" s="222"/>
      <c r="J228" s="218"/>
      <c r="K228" s="218"/>
      <c r="L228" s="223"/>
      <c r="M228" s="224"/>
      <c r="N228" s="225"/>
      <c r="O228" s="225"/>
      <c r="P228" s="225"/>
      <c r="Q228" s="225"/>
      <c r="R228" s="225"/>
      <c r="S228" s="225"/>
      <c r="T228" s="226"/>
      <c r="AT228" s="227" t="s">
        <v>220</v>
      </c>
      <c r="AU228" s="227" t="s">
        <v>87</v>
      </c>
      <c r="AV228" s="12" t="s">
        <v>87</v>
      </c>
      <c r="AW228" s="12" t="s">
        <v>41</v>
      </c>
      <c r="AX228" s="12" t="s">
        <v>83</v>
      </c>
      <c r="AY228" s="227" t="s">
        <v>210</v>
      </c>
    </row>
    <row r="229" spans="2:65" s="1" customFormat="1" ht="25.5" customHeight="1">
      <c r="B229" s="42"/>
      <c r="C229" s="202" t="s">
        <v>480</v>
      </c>
      <c r="D229" s="202" t="s">
        <v>212</v>
      </c>
      <c r="E229" s="203" t="s">
        <v>487</v>
      </c>
      <c r="F229" s="204" t="s">
        <v>488</v>
      </c>
      <c r="G229" s="205" t="s">
        <v>295</v>
      </c>
      <c r="H229" s="206">
        <v>30.1</v>
      </c>
      <c r="I229" s="207">
        <v>11.9</v>
      </c>
      <c r="J229" s="208">
        <f>ROUND(I229*H229,2)</f>
        <v>358.19</v>
      </c>
      <c r="K229" s="204" t="s">
        <v>264</v>
      </c>
      <c r="L229" s="62"/>
      <c r="M229" s="209" t="s">
        <v>24</v>
      </c>
      <c r="N229" s="210" t="s">
        <v>50</v>
      </c>
      <c r="O229" s="43"/>
      <c r="P229" s="211">
        <f>O229*H229</f>
        <v>0</v>
      </c>
      <c r="Q229" s="211">
        <v>0</v>
      </c>
      <c r="R229" s="211">
        <f>Q229*H229</f>
        <v>0</v>
      </c>
      <c r="S229" s="211">
        <v>0</v>
      </c>
      <c r="T229" s="212">
        <f>S229*H229</f>
        <v>0</v>
      </c>
      <c r="AR229" s="25" t="s">
        <v>93</v>
      </c>
      <c r="AT229" s="25" t="s">
        <v>212</v>
      </c>
      <c r="AU229" s="25" t="s">
        <v>87</v>
      </c>
      <c r="AY229" s="25" t="s">
        <v>210</v>
      </c>
      <c r="BE229" s="213">
        <f>IF(N229="základní",J229,0)</f>
        <v>0</v>
      </c>
      <c r="BF229" s="213">
        <f>IF(N229="snížená",J229,0)</f>
        <v>358.19</v>
      </c>
      <c r="BG229" s="213">
        <f>IF(N229="zákl. přenesená",J229,0)</f>
        <v>0</v>
      </c>
      <c r="BH229" s="213">
        <f>IF(N229="sníž. přenesená",J229,0)</f>
        <v>0</v>
      </c>
      <c r="BI229" s="213">
        <f>IF(N229="nulová",J229,0)</f>
        <v>0</v>
      </c>
      <c r="BJ229" s="25" t="s">
        <v>87</v>
      </c>
      <c r="BK229" s="213">
        <f>ROUND(I229*H229,2)</f>
        <v>358.19</v>
      </c>
      <c r="BL229" s="25" t="s">
        <v>93</v>
      </c>
      <c r="BM229" s="25" t="s">
        <v>489</v>
      </c>
    </row>
    <row r="230" spans="2:65" s="12" customFormat="1">
      <c r="B230" s="217"/>
      <c r="C230" s="218"/>
      <c r="D230" s="214" t="s">
        <v>220</v>
      </c>
      <c r="E230" s="219" t="s">
        <v>24</v>
      </c>
      <c r="F230" s="220" t="s">
        <v>1764</v>
      </c>
      <c r="G230" s="218"/>
      <c r="H230" s="221">
        <v>30.1</v>
      </c>
      <c r="I230" s="222"/>
      <c r="J230" s="218"/>
      <c r="K230" s="218"/>
      <c r="L230" s="223"/>
      <c r="M230" s="224"/>
      <c r="N230" s="225"/>
      <c r="O230" s="225"/>
      <c r="P230" s="225"/>
      <c r="Q230" s="225"/>
      <c r="R230" s="225"/>
      <c r="S230" s="225"/>
      <c r="T230" s="226"/>
      <c r="AT230" s="227" t="s">
        <v>220</v>
      </c>
      <c r="AU230" s="227" t="s">
        <v>87</v>
      </c>
      <c r="AV230" s="12" t="s">
        <v>87</v>
      </c>
      <c r="AW230" s="12" t="s">
        <v>41</v>
      </c>
      <c r="AX230" s="12" t="s">
        <v>83</v>
      </c>
      <c r="AY230" s="227" t="s">
        <v>210</v>
      </c>
    </row>
    <row r="231" spans="2:65" s="1" customFormat="1" ht="25.5" customHeight="1">
      <c r="B231" s="42"/>
      <c r="C231" s="239" t="s">
        <v>486</v>
      </c>
      <c r="D231" s="239" t="s">
        <v>358</v>
      </c>
      <c r="E231" s="240" t="s">
        <v>1765</v>
      </c>
      <c r="F231" s="241" t="s">
        <v>1766</v>
      </c>
      <c r="G231" s="242" t="s">
        <v>295</v>
      </c>
      <c r="H231" s="243">
        <v>33.11</v>
      </c>
      <c r="I231" s="244">
        <v>45</v>
      </c>
      <c r="J231" s="245">
        <f>ROUND(I231*H231,2)</f>
        <v>1489.95</v>
      </c>
      <c r="K231" s="241" t="s">
        <v>264</v>
      </c>
      <c r="L231" s="246"/>
      <c r="M231" s="247" t="s">
        <v>24</v>
      </c>
      <c r="N231" s="248" t="s">
        <v>50</v>
      </c>
      <c r="O231" s="43"/>
      <c r="P231" s="211">
        <f>O231*H231</f>
        <v>0</v>
      </c>
      <c r="Q231" s="211">
        <v>5.0000000000000002E-5</v>
      </c>
      <c r="R231" s="211">
        <f>Q231*H231</f>
        <v>1.6555000000000001E-3</v>
      </c>
      <c r="S231" s="211">
        <v>0</v>
      </c>
      <c r="T231" s="212">
        <f>S231*H231</f>
        <v>0</v>
      </c>
      <c r="AR231" s="25" t="s">
        <v>119</v>
      </c>
      <c r="AT231" s="25" t="s">
        <v>358</v>
      </c>
      <c r="AU231" s="25" t="s">
        <v>87</v>
      </c>
      <c r="AY231" s="25" t="s">
        <v>210</v>
      </c>
      <c r="BE231" s="213">
        <f>IF(N231="základní",J231,0)</f>
        <v>0</v>
      </c>
      <c r="BF231" s="213">
        <f>IF(N231="snížená",J231,0)</f>
        <v>1489.95</v>
      </c>
      <c r="BG231" s="213">
        <f>IF(N231="zákl. přenesená",J231,0)</f>
        <v>0</v>
      </c>
      <c r="BH231" s="213">
        <f>IF(N231="sníž. přenesená",J231,0)</f>
        <v>0</v>
      </c>
      <c r="BI231" s="213">
        <f>IF(N231="nulová",J231,0)</f>
        <v>0</v>
      </c>
      <c r="BJ231" s="25" t="s">
        <v>87</v>
      </c>
      <c r="BK231" s="213">
        <f>ROUND(I231*H231,2)</f>
        <v>1489.95</v>
      </c>
      <c r="BL231" s="25" t="s">
        <v>93</v>
      </c>
      <c r="BM231" s="25" t="s">
        <v>1767</v>
      </c>
    </row>
    <row r="232" spans="2:65" s="12" customFormat="1">
      <c r="B232" s="217"/>
      <c r="C232" s="218"/>
      <c r="D232" s="214" t="s">
        <v>220</v>
      </c>
      <c r="E232" s="219" t="s">
        <v>24</v>
      </c>
      <c r="F232" s="220" t="s">
        <v>1768</v>
      </c>
      <c r="G232" s="218"/>
      <c r="H232" s="221">
        <v>33.11</v>
      </c>
      <c r="I232" s="222"/>
      <c r="J232" s="218"/>
      <c r="K232" s="218"/>
      <c r="L232" s="223"/>
      <c r="M232" s="224"/>
      <c r="N232" s="225"/>
      <c r="O232" s="225"/>
      <c r="P232" s="225"/>
      <c r="Q232" s="225"/>
      <c r="R232" s="225"/>
      <c r="S232" s="225"/>
      <c r="T232" s="226"/>
      <c r="AT232" s="227" t="s">
        <v>220</v>
      </c>
      <c r="AU232" s="227" t="s">
        <v>87</v>
      </c>
      <c r="AV232" s="12" t="s">
        <v>87</v>
      </c>
      <c r="AW232" s="12" t="s">
        <v>41</v>
      </c>
      <c r="AX232" s="12" t="s">
        <v>83</v>
      </c>
      <c r="AY232" s="227" t="s">
        <v>210</v>
      </c>
    </row>
    <row r="233" spans="2:65" s="1" customFormat="1" ht="25.5" customHeight="1">
      <c r="B233" s="42"/>
      <c r="C233" s="202" t="s">
        <v>491</v>
      </c>
      <c r="D233" s="202" t="s">
        <v>212</v>
      </c>
      <c r="E233" s="203" t="s">
        <v>497</v>
      </c>
      <c r="F233" s="204" t="s">
        <v>498</v>
      </c>
      <c r="G233" s="205" t="s">
        <v>215</v>
      </c>
      <c r="H233" s="206">
        <v>9.9700000000000006</v>
      </c>
      <c r="I233" s="207">
        <v>497</v>
      </c>
      <c r="J233" s="208">
        <f>ROUND(I233*H233,2)</f>
        <v>4955.09</v>
      </c>
      <c r="K233" s="204" t="s">
        <v>264</v>
      </c>
      <c r="L233" s="62"/>
      <c r="M233" s="209" t="s">
        <v>24</v>
      </c>
      <c r="N233" s="210" t="s">
        <v>50</v>
      </c>
      <c r="O233" s="43"/>
      <c r="P233" s="211">
        <f>O233*H233</f>
        <v>0</v>
      </c>
      <c r="Q233" s="211">
        <v>8.3199999999999993E-3</v>
      </c>
      <c r="R233" s="211">
        <f>Q233*H233</f>
        <v>8.2950399999999994E-2</v>
      </c>
      <c r="S233" s="211">
        <v>0</v>
      </c>
      <c r="T233" s="212">
        <f>S233*H233</f>
        <v>0</v>
      </c>
      <c r="AR233" s="25" t="s">
        <v>93</v>
      </c>
      <c r="AT233" s="25" t="s">
        <v>212</v>
      </c>
      <c r="AU233" s="25" t="s">
        <v>87</v>
      </c>
      <c r="AY233" s="25" t="s">
        <v>210</v>
      </c>
      <c r="BE233" s="213">
        <f>IF(N233="základní",J233,0)</f>
        <v>0</v>
      </c>
      <c r="BF233" s="213">
        <f>IF(N233="snížená",J233,0)</f>
        <v>4955.09</v>
      </c>
      <c r="BG233" s="213">
        <f>IF(N233="zákl. přenesená",J233,0)</f>
        <v>0</v>
      </c>
      <c r="BH233" s="213">
        <f>IF(N233="sníž. přenesená",J233,0)</f>
        <v>0</v>
      </c>
      <c r="BI233" s="213">
        <f>IF(N233="nulová",J233,0)</f>
        <v>0</v>
      </c>
      <c r="BJ233" s="25" t="s">
        <v>87</v>
      </c>
      <c r="BK233" s="213">
        <f>ROUND(I233*H233,2)</f>
        <v>4955.09</v>
      </c>
      <c r="BL233" s="25" t="s">
        <v>93</v>
      </c>
      <c r="BM233" s="25" t="s">
        <v>499</v>
      </c>
    </row>
    <row r="234" spans="2:65" s="12" customFormat="1">
      <c r="B234" s="217"/>
      <c r="C234" s="218"/>
      <c r="D234" s="214" t="s">
        <v>220</v>
      </c>
      <c r="E234" s="219" t="s">
        <v>24</v>
      </c>
      <c r="F234" s="220" t="s">
        <v>1769</v>
      </c>
      <c r="G234" s="218"/>
      <c r="H234" s="221">
        <v>9.9700000000000006</v>
      </c>
      <c r="I234" s="222"/>
      <c r="J234" s="218"/>
      <c r="K234" s="218"/>
      <c r="L234" s="223"/>
      <c r="M234" s="224"/>
      <c r="N234" s="225"/>
      <c r="O234" s="225"/>
      <c r="P234" s="225"/>
      <c r="Q234" s="225"/>
      <c r="R234" s="225"/>
      <c r="S234" s="225"/>
      <c r="T234" s="226"/>
      <c r="AT234" s="227" t="s">
        <v>220</v>
      </c>
      <c r="AU234" s="227" t="s">
        <v>87</v>
      </c>
      <c r="AV234" s="12" t="s">
        <v>87</v>
      </c>
      <c r="AW234" s="12" t="s">
        <v>41</v>
      </c>
      <c r="AX234" s="12" t="s">
        <v>83</v>
      </c>
      <c r="AY234" s="227" t="s">
        <v>210</v>
      </c>
    </row>
    <row r="235" spans="2:65" s="1" customFormat="1" ht="16.5" customHeight="1">
      <c r="B235" s="42"/>
      <c r="C235" s="239" t="s">
        <v>496</v>
      </c>
      <c r="D235" s="239" t="s">
        <v>358</v>
      </c>
      <c r="E235" s="240" t="s">
        <v>510</v>
      </c>
      <c r="F235" s="241" t="s">
        <v>1770</v>
      </c>
      <c r="G235" s="242" t="s">
        <v>215</v>
      </c>
      <c r="H235" s="243">
        <v>10.965999999999999</v>
      </c>
      <c r="I235" s="244">
        <v>413</v>
      </c>
      <c r="J235" s="245">
        <f>ROUND(I235*H235,2)</f>
        <v>4528.96</v>
      </c>
      <c r="K235" s="241" t="s">
        <v>264</v>
      </c>
      <c r="L235" s="246"/>
      <c r="M235" s="247" t="s">
        <v>24</v>
      </c>
      <c r="N235" s="248" t="s">
        <v>50</v>
      </c>
      <c r="O235" s="43"/>
      <c r="P235" s="211">
        <f>O235*H235</f>
        <v>0</v>
      </c>
      <c r="Q235" s="211">
        <v>2.3999999999999998E-3</v>
      </c>
      <c r="R235" s="211">
        <f>Q235*H235</f>
        <v>2.6318399999999995E-2</v>
      </c>
      <c r="S235" s="211">
        <v>0</v>
      </c>
      <c r="T235" s="212">
        <f>S235*H235</f>
        <v>0</v>
      </c>
      <c r="AR235" s="25" t="s">
        <v>119</v>
      </c>
      <c r="AT235" s="25" t="s">
        <v>358</v>
      </c>
      <c r="AU235" s="25" t="s">
        <v>87</v>
      </c>
      <c r="AY235" s="25" t="s">
        <v>210</v>
      </c>
      <c r="BE235" s="213">
        <f>IF(N235="základní",J235,0)</f>
        <v>0</v>
      </c>
      <c r="BF235" s="213">
        <f>IF(N235="snížená",J235,0)</f>
        <v>4528.96</v>
      </c>
      <c r="BG235" s="213">
        <f>IF(N235="zákl. přenesená",J235,0)</f>
        <v>0</v>
      </c>
      <c r="BH235" s="213">
        <f>IF(N235="sníž. přenesená",J235,0)</f>
        <v>0</v>
      </c>
      <c r="BI235" s="213">
        <f>IF(N235="nulová",J235,0)</f>
        <v>0</v>
      </c>
      <c r="BJ235" s="25" t="s">
        <v>87</v>
      </c>
      <c r="BK235" s="213">
        <f>ROUND(I235*H235,2)</f>
        <v>4528.96</v>
      </c>
      <c r="BL235" s="25" t="s">
        <v>93</v>
      </c>
      <c r="BM235" s="25" t="s">
        <v>1771</v>
      </c>
    </row>
    <row r="236" spans="2:65" s="12" customFormat="1">
      <c r="B236" s="217"/>
      <c r="C236" s="218"/>
      <c r="D236" s="214" t="s">
        <v>220</v>
      </c>
      <c r="E236" s="219" t="s">
        <v>24</v>
      </c>
      <c r="F236" s="220" t="s">
        <v>1772</v>
      </c>
      <c r="G236" s="218"/>
      <c r="H236" s="221">
        <v>10.965999999999999</v>
      </c>
      <c r="I236" s="222"/>
      <c r="J236" s="218"/>
      <c r="K236" s="218"/>
      <c r="L236" s="223"/>
      <c r="M236" s="224"/>
      <c r="N236" s="225"/>
      <c r="O236" s="225"/>
      <c r="P236" s="225"/>
      <c r="Q236" s="225"/>
      <c r="R236" s="225"/>
      <c r="S236" s="225"/>
      <c r="T236" s="226"/>
      <c r="AT236" s="227" t="s">
        <v>220</v>
      </c>
      <c r="AU236" s="227" t="s">
        <v>87</v>
      </c>
      <c r="AV236" s="12" t="s">
        <v>87</v>
      </c>
      <c r="AW236" s="12" t="s">
        <v>41</v>
      </c>
      <c r="AX236" s="12" t="s">
        <v>83</v>
      </c>
      <c r="AY236" s="227" t="s">
        <v>210</v>
      </c>
    </row>
    <row r="237" spans="2:65" s="1" customFormat="1" ht="25.5" customHeight="1">
      <c r="B237" s="42"/>
      <c r="C237" s="202" t="s">
        <v>503</v>
      </c>
      <c r="D237" s="202" t="s">
        <v>212</v>
      </c>
      <c r="E237" s="203" t="s">
        <v>515</v>
      </c>
      <c r="F237" s="204" t="s">
        <v>516</v>
      </c>
      <c r="G237" s="205" t="s">
        <v>215</v>
      </c>
      <c r="H237" s="206">
        <v>111.057</v>
      </c>
      <c r="I237" s="207">
        <v>557</v>
      </c>
      <c r="J237" s="208">
        <f>ROUND(I237*H237,2)</f>
        <v>61858.75</v>
      </c>
      <c r="K237" s="204" t="s">
        <v>264</v>
      </c>
      <c r="L237" s="62"/>
      <c r="M237" s="209" t="s">
        <v>24</v>
      </c>
      <c r="N237" s="210" t="s">
        <v>50</v>
      </c>
      <c r="O237" s="43"/>
      <c r="P237" s="211">
        <f>O237*H237</f>
        <v>0</v>
      </c>
      <c r="Q237" s="211">
        <v>8.5000000000000006E-3</v>
      </c>
      <c r="R237" s="211">
        <f>Q237*H237</f>
        <v>0.94398450000000012</v>
      </c>
      <c r="S237" s="211">
        <v>0</v>
      </c>
      <c r="T237" s="212">
        <f>S237*H237</f>
        <v>0</v>
      </c>
      <c r="AR237" s="25" t="s">
        <v>93</v>
      </c>
      <c r="AT237" s="25" t="s">
        <v>212</v>
      </c>
      <c r="AU237" s="25" t="s">
        <v>87</v>
      </c>
      <c r="AY237" s="25" t="s">
        <v>210</v>
      </c>
      <c r="BE237" s="213">
        <f>IF(N237="základní",J237,0)</f>
        <v>0</v>
      </c>
      <c r="BF237" s="213">
        <f>IF(N237="snížená",J237,0)</f>
        <v>61858.75</v>
      </c>
      <c r="BG237" s="213">
        <f>IF(N237="zákl. přenesená",J237,0)</f>
        <v>0</v>
      </c>
      <c r="BH237" s="213">
        <f>IF(N237="sníž. přenesená",J237,0)</f>
        <v>0</v>
      </c>
      <c r="BI237" s="213">
        <f>IF(N237="nulová",J237,0)</f>
        <v>0</v>
      </c>
      <c r="BJ237" s="25" t="s">
        <v>87</v>
      </c>
      <c r="BK237" s="213">
        <f>ROUND(I237*H237,2)</f>
        <v>61858.75</v>
      </c>
      <c r="BL237" s="25" t="s">
        <v>93</v>
      </c>
      <c r="BM237" s="25" t="s">
        <v>517</v>
      </c>
    </row>
    <row r="238" spans="2:65" s="12" customFormat="1">
      <c r="B238" s="217"/>
      <c r="C238" s="218"/>
      <c r="D238" s="214" t="s">
        <v>220</v>
      </c>
      <c r="E238" s="219" t="s">
        <v>24</v>
      </c>
      <c r="F238" s="220" t="s">
        <v>1773</v>
      </c>
      <c r="G238" s="218"/>
      <c r="H238" s="221">
        <v>111.057</v>
      </c>
      <c r="I238" s="222"/>
      <c r="J238" s="218"/>
      <c r="K238" s="218"/>
      <c r="L238" s="223"/>
      <c r="M238" s="224"/>
      <c r="N238" s="225"/>
      <c r="O238" s="225"/>
      <c r="P238" s="225"/>
      <c r="Q238" s="225"/>
      <c r="R238" s="225"/>
      <c r="S238" s="225"/>
      <c r="T238" s="226"/>
      <c r="AT238" s="227" t="s">
        <v>220</v>
      </c>
      <c r="AU238" s="227" t="s">
        <v>87</v>
      </c>
      <c r="AV238" s="12" t="s">
        <v>87</v>
      </c>
      <c r="AW238" s="12" t="s">
        <v>41</v>
      </c>
      <c r="AX238" s="12" t="s">
        <v>83</v>
      </c>
      <c r="AY238" s="227" t="s">
        <v>210</v>
      </c>
    </row>
    <row r="239" spans="2:65" s="1" customFormat="1" ht="16.5" customHeight="1">
      <c r="B239" s="42"/>
      <c r="C239" s="239" t="s">
        <v>509</v>
      </c>
      <c r="D239" s="239" t="s">
        <v>358</v>
      </c>
      <c r="E239" s="240" t="s">
        <v>520</v>
      </c>
      <c r="F239" s="241" t="s">
        <v>521</v>
      </c>
      <c r="G239" s="242" t="s">
        <v>215</v>
      </c>
      <c r="H239" s="243">
        <v>122.163</v>
      </c>
      <c r="I239" s="244">
        <v>224</v>
      </c>
      <c r="J239" s="245">
        <f>ROUND(I239*H239,2)</f>
        <v>27364.51</v>
      </c>
      <c r="K239" s="241" t="s">
        <v>24</v>
      </c>
      <c r="L239" s="246"/>
      <c r="M239" s="247" t="s">
        <v>24</v>
      </c>
      <c r="N239" s="248" t="s">
        <v>50</v>
      </c>
      <c r="O239" s="43"/>
      <c r="P239" s="211">
        <f>O239*H239</f>
        <v>0</v>
      </c>
      <c r="Q239" s="211">
        <v>2.3800000000000002E-3</v>
      </c>
      <c r="R239" s="211">
        <f>Q239*H239</f>
        <v>0.29074794000000004</v>
      </c>
      <c r="S239" s="211">
        <v>0</v>
      </c>
      <c r="T239" s="212">
        <f>S239*H239</f>
        <v>0</v>
      </c>
      <c r="AR239" s="25" t="s">
        <v>119</v>
      </c>
      <c r="AT239" s="25" t="s">
        <v>358</v>
      </c>
      <c r="AU239" s="25" t="s">
        <v>87</v>
      </c>
      <c r="AY239" s="25" t="s">
        <v>210</v>
      </c>
      <c r="BE239" s="213">
        <f>IF(N239="základní",J239,0)</f>
        <v>0</v>
      </c>
      <c r="BF239" s="213">
        <f>IF(N239="snížená",J239,0)</f>
        <v>27364.51</v>
      </c>
      <c r="BG239" s="213">
        <f>IF(N239="zákl. přenesená",J239,0)</f>
        <v>0</v>
      </c>
      <c r="BH239" s="213">
        <f>IF(N239="sníž. přenesená",J239,0)</f>
        <v>0</v>
      </c>
      <c r="BI239" s="213">
        <f>IF(N239="nulová",J239,0)</f>
        <v>0</v>
      </c>
      <c r="BJ239" s="25" t="s">
        <v>87</v>
      </c>
      <c r="BK239" s="213">
        <f>ROUND(I239*H239,2)</f>
        <v>27364.51</v>
      </c>
      <c r="BL239" s="25" t="s">
        <v>93</v>
      </c>
      <c r="BM239" s="25" t="s">
        <v>522</v>
      </c>
    </row>
    <row r="240" spans="2:65" s="1" customFormat="1" ht="27">
      <c r="B240" s="42"/>
      <c r="C240" s="64"/>
      <c r="D240" s="214" t="s">
        <v>362</v>
      </c>
      <c r="E240" s="64"/>
      <c r="F240" s="215" t="s">
        <v>507</v>
      </c>
      <c r="G240" s="64"/>
      <c r="H240" s="64"/>
      <c r="I240" s="173"/>
      <c r="J240" s="64"/>
      <c r="K240" s="64"/>
      <c r="L240" s="62"/>
      <c r="M240" s="216"/>
      <c r="N240" s="43"/>
      <c r="O240" s="43"/>
      <c r="P240" s="43"/>
      <c r="Q240" s="43"/>
      <c r="R240" s="43"/>
      <c r="S240" s="43"/>
      <c r="T240" s="79"/>
      <c r="AT240" s="25" t="s">
        <v>362</v>
      </c>
      <c r="AU240" s="25" t="s">
        <v>87</v>
      </c>
    </row>
    <row r="241" spans="2:65" s="12" customFormat="1">
      <c r="B241" s="217"/>
      <c r="C241" s="218"/>
      <c r="D241" s="214" t="s">
        <v>220</v>
      </c>
      <c r="E241" s="219" t="s">
        <v>24</v>
      </c>
      <c r="F241" s="220" t="s">
        <v>1774</v>
      </c>
      <c r="G241" s="218"/>
      <c r="H241" s="221">
        <v>122.163</v>
      </c>
      <c r="I241" s="222"/>
      <c r="J241" s="218"/>
      <c r="K241" s="218"/>
      <c r="L241" s="223"/>
      <c r="M241" s="224"/>
      <c r="N241" s="225"/>
      <c r="O241" s="225"/>
      <c r="P241" s="225"/>
      <c r="Q241" s="225"/>
      <c r="R241" s="225"/>
      <c r="S241" s="225"/>
      <c r="T241" s="226"/>
      <c r="AT241" s="227" t="s">
        <v>220</v>
      </c>
      <c r="AU241" s="227" t="s">
        <v>87</v>
      </c>
      <c r="AV241" s="12" t="s">
        <v>87</v>
      </c>
      <c r="AW241" s="12" t="s">
        <v>41</v>
      </c>
      <c r="AX241" s="12" t="s">
        <v>83</v>
      </c>
      <c r="AY241" s="227" t="s">
        <v>210</v>
      </c>
    </row>
    <row r="242" spans="2:65" s="1" customFormat="1" ht="25.5" customHeight="1">
      <c r="B242" s="42"/>
      <c r="C242" s="202" t="s">
        <v>514</v>
      </c>
      <c r="D242" s="202" t="s">
        <v>212</v>
      </c>
      <c r="E242" s="203" t="s">
        <v>525</v>
      </c>
      <c r="F242" s="204" t="s">
        <v>526</v>
      </c>
      <c r="G242" s="205" t="s">
        <v>295</v>
      </c>
      <c r="H242" s="206">
        <v>18.36</v>
      </c>
      <c r="I242" s="207">
        <v>93</v>
      </c>
      <c r="J242" s="208">
        <f>ROUND(I242*H242,2)</f>
        <v>1707.48</v>
      </c>
      <c r="K242" s="204" t="s">
        <v>264</v>
      </c>
      <c r="L242" s="62"/>
      <c r="M242" s="209" t="s">
        <v>24</v>
      </c>
      <c r="N242" s="210" t="s">
        <v>50</v>
      </c>
      <c r="O242" s="43"/>
      <c r="P242" s="211">
        <f>O242*H242</f>
        <v>0</v>
      </c>
      <c r="Q242" s="211">
        <v>6.0000000000000002E-5</v>
      </c>
      <c r="R242" s="211">
        <f>Q242*H242</f>
        <v>1.1015999999999999E-3</v>
      </c>
      <c r="S242" s="211">
        <v>0</v>
      </c>
      <c r="T242" s="212">
        <f>S242*H242</f>
        <v>0</v>
      </c>
      <c r="AR242" s="25" t="s">
        <v>93</v>
      </c>
      <c r="AT242" s="25" t="s">
        <v>212</v>
      </c>
      <c r="AU242" s="25" t="s">
        <v>87</v>
      </c>
      <c r="AY242" s="25" t="s">
        <v>210</v>
      </c>
      <c r="BE242" s="213">
        <f>IF(N242="základní",J242,0)</f>
        <v>0</v>
      </c>
      <c r="BF242" s="213">
        <f>IF(N242="snížená",J242,0)</f>
        <v>1707.48</v>
      </c>
      <c r="BG242" s="213">
        <f>IF(N242="zákl. přenesená",J242,0)</f>
        <v>0</v>
      </c>
      <c r="BH242" s="213">
        <f>IF(N242="sníž. přenesená",J242,0)</f>
        <v>0</v>
      </c>
      <c r="BI242" s="213">
        <f>IF(N242="nulová",J242,0)</f>
        <v>0</v>
      </c>
      <c r="BJ242" s="25" t="s">
        <v>87</v>
      </c>
      <c r="BK242" s="213">
        <f>ROUND(I242*H242,2)</f>
        <v>1707.48</v>
      </c>
      <c r="BL242" s="25" t="s">
        <v>93</v>
      </c>
      <c r="BM242" s="25" t="s">
        <v>527</v>
      </c>
    </row>
    <row r="243" spans="2:65" s="12" customFormat="1">
      <c r="B243" s="217"/>
      <c r="C243" s="218"/>
      <c r="D243" s="214" t="s">
        <v>220</v>
      </c>
      <c r="E243" s="219" t="s">
        <v>24</v>
      </c>
      <c r="F243" s="220" t="s">
        <v>1775</v>
      </c>
      <c r="G243" s="218"/>
      <c r="H243" s="221">
        <v>18.36</v>
      </c>
      <c r="I243" s="222"/>
      <c r="J243" s="218"/>
      <c r="K243" s="218"/>
      <c r="L243" s="223"/>
      <c r="M243" s="224"/>
      <c r="N243" s="225"/>
      <c r="O243" s="225"/>
      <c r="P243" s="225"/>
      <c r="Q243" s="225"/>
      <c r="R243" s="225"/>
      <c r="S243" s="225"/>
      <c r="T243" s="226"/>
      <c r="AT243" s="227" t="s">
        <v>220</v>
      </c>
      <c r="AU243" s="227" t="s">
        <v>87</v>
      </c>
      <c r="AV243" s="12" t="s">
        <v>87</v>
      </c>
      <c r="AW243" s="12" t="s">
        <v>41</v>
      </c>
      <c r="AX243" s="12" t="s">
        <v>83</v>
      </c>
      <c r="AY243" s="227" t="s">
        <v>210</v>
      </c>
    </row>
    <row r="244" spans="2:65" s="1" customFormat="1" ht="38.25" customHeight="1">
      <c r="B244" s="42"/>
      <c r="C244" s="239" t="s">
        <v>519</v>
      </c>
      <c r="D244" s="239" t="s">
        <v>358</v>
      </c>
      <c r="E244" s="240" t="s">
        <v>531</v>
      </c>
      <c r="F244" s="241" t="s">
        <v>1776</v>
      </c>
      <c r="G244" s="242" t="s">
        <v>295</v>
      </c>
      <c r="H244" s="243">
        <v>20.196000000000002</v>
      </c>
      <c r="I244" s="244">
        <v>127</v>
      </c>
      <c r="J244" s="245">
        <f>ROUND(I244*H244,2)</f>
        <v>2564.89</v>
      </c>
      <c r="K244" s="241" t="s">
        <v>264</v>
      </c>
      <c r="L244" s="246"/>
      <c r="M244" s="247" t="s">
        <v>24</v>
      </c>
      <c r="N244" s="248" t="s">
        <v>50</v>
      </c>
      <c r="O244" s="43"/>
      <c r="P244" s="211">
        <f>O244*H244</f>
        <v>0</v>
      </c>
      <c r="Q244" s="211">
        <v>5.0000000000000001E-4</v>
      </c>
      <c r="R244" s="211">
        <f>Q244*H244</f>
        <v>1.0098000000000001E-2</v>
      </c>
      <c r="S244" s="211">
        <v>0</v>
      </c>
      <c r="T244" s="212">
        <f>S244*H244</f>
        <v>0</v>
      </c>
      <c r="AR244" s="25" t="s">
        <v>119</v>
      </c>
      <c r="AT244" s="25" t="s">
        <v>358</v>
      </c>
      <c r="AU244" s="25" t="s">
        <v>87</v>
      </c>
      <c r="AY244" s="25" t="s">
        <v>210</v>
      </c>
      <c r="BE244" s="213">
        <f>IF(N244="základní",J244,0)</f>
        <v>0</v>
      </c>
      <c r="BF244" s="213">
        <f>IF(N244="snížená",J244,0)</f>
        <v>2564.89</v>
      </c>
      <c r="BG244" s="213">
        <f>IF(N244="zákl. přenesená",J244,0)</f>
        <v>0</v>
      </c>
      <c r="BH244" s="213">
        <f>IF(N244="sníž. přenesená",J244,0)</f>
        <v>0</v>
      </c>
      <c r="BI244" s="213">
        <f>IF(N244="nulová",J244,0)</f>
        <v>0</v>
      </c>
      <c r="BJ244" s="25" t="s">
        <v>87</v>
      </c>
      <c r="BK244" s="213">
        <f>ROUND(I244*H244,2)</f>
        <v>2564.89</v>
      </c>
      <c r="BL244" s="25" t="s">
        <v>93</v>
      </c>
      <c r="BM244" s="25" t="s">
        <v>533</v>
      </c>
    </row>
    <row r="245" spans="2:65" s="12" customFormat="1">
      <c r="B245" s="217"/>
      <c r="C245" s="218"/>
      <c r="D245" s="214" t="s">
        <v>220</v>
      </c>
      <c r="E245" s="219" t="s">
        <v>24</v>
      </c>
      <c r="F245" s="220" t="s">
        <v>1777</v>
      </c>
      <c r="G245" s="218"/>
      <c r="H245" s="221">
        <v>20.196000000000002</v>
      </c>
      <c r="I245" s="222"/>
      <c r="J245" s="218"/>
      <c r="K245" s="218"/>
      <c r="L245" s="223"/>
      <c r="M245" s="224"/>
      <c r="N245" s="225"/>
      <c r="O245" s="225"/>
      <c r="P245" s="225"/>
      <c r="Q245" s="225"/>
      <c r="R245" s="225"/>
      <c r="S245" s="225"/>
      <c r="T245" s="226"/>
      <c r="AT245" s="227" t="s">
        <v>220</v>
      </c>
      <c r="AU245" s="227" t="s">
        <v>87</v>
      </c>
      <c r="AV245" s="12" t="s">
        <v>87</v>
      </c>
      <c r="AW245" s="12" t="s">
        <v>41</v>
      </c>
      <c r="AX245" s="12" t="s">
        <v>83</v>
      </c>
      <c r="AY245" s="227" t="s">
        <v>210</v>
      </c>
    </row>
    <row r="246" spans="2:65" s="1" customFormat="1" ht="25.5" customHeight="1">
      <c r="B246" s="42"/>
      <c r="C246" s="239" t="s">
        <v>524</v>
      </c>
      <c r="D246" s="239" t="s">
        <v>358</v>
      </c>
      <c r="E246" s="240" t="s">
        <v>536</v>
      </c>
      <c r="F246" s="241" t="s">
        <v>1778</v>
      </c>
      <c r="G246" s="242" t="s">
        <v>348</v>
      </c>
      <c r="H246" s="243">
        <v>90</v>
      </c>
      <c r="I246" s="244">
        <v>24</v>
      </c>
      <c r="J246" s="245">
        <f>ROUND(I246*H246,2)</f>
        <v>2160</v>
      </c>
      <c r="K246" s="241" t="s">
        <v>264</v>
      </c>
      <c r="L246" s="246"/>
      <c r="M246" s="247" t="s">
        <v>24</v>
      </c>
      <c r="N246" s="248" t="s">
        <v>50</v>
      </c>
      <c r="O246" s="43"/>
      <c r="P246" s="211">
        <f>O246*H246</f>
        <v>0</v>
      </c>
      <c r="Q246" s="211">
        <v>1.0000000000000001E-5</v>
      </c>
      <c r="R246" s="211">
        <f>Q246*H246</f>
        <v>9.0000000000000008E-4</v>
      </c>
      <c r="S246" s="211">
        <v>0</v>
      </c>
      <c r="T246" s="212">
        <f>S246*H246</f>
        <v>0</v>
      </c>
      <c r="AR246" s="25" t="s">
        <v>119</v>
      </c>
      <c r="AT246" s="25" t="s">
        <v>358</v>
      </c>
      <c r="AU246" s="25" t="s">
        <v>87</v>
      </c>
      <c r="AY246" s="25" t="s">
        <v>210</v>
      </c>
      <c r="BE246" s="213">
        <f>IF(N246="základní",J246,0)</f>
        <v>0</v>
      </c>
      <c r="BF246" s="213">
        <f>IF(N246="snížená",J246,0)</f>
        <v>2160</v>
      </c>
      <c r="BG246" s="213">
        <f>IF(N246="zákl. přenesená",J246,0)</f>
        <v>0</v>
      </c>
      <c r="BH246" s="213">
        <f>IF(N246="sníž. přenesená",J246,0)</f>
        <v>0</v>
      </c>
      <c r="BI246" s="213">
        <f>IF(N246="nulová",J246,0)</f>
        <v>0</v>
      </c>
      <c r="BJ246" s="25" t="s">
        <v>87</v>
      </c>
      <c r="BK246" s="213">
        <f>ROUND(I246*H246,2)</f>
        <v>2160</v>
      </c>
      <c r="BL246" s="25" t="s">
        <v>93</v>
      </c>
      <c r="BM246" s="25" t="s">
        <v>538</v>
      </c>
    </row>
    <row r="247" spans="2:65" s="12" customFormat="1">
      <c r="B247" s="217"/>
      <c r="C247" s="218"/>
      <c r="D247" s="214" t="s">
        <v>220</v>
      </c>
      <c r="E247" s="219" t="s">
        <v>24</v>
      </c>
      <c r="F247" s="220" t="s">
        <v>1779</v>
      </c>
      <c r="G247" s="218"/>
      <c r="H247" s="221">
        <v>90</v>
      </c>
      <c r="I247" s="222"/>
      <c r="J247" s="218"/>
      <c r="K247" s="218"/>
      <c r="L247" s="223"/>
      <c r="M247" s="224"/>
      <c r="N247" s="225"/>
      <c r="O247" s="225"/>
      <c r="P247" s="225"/>
      <c r="Q247" s="225"/>
      <c r="R247" s="225"/>
      <c r="S247" s="225"/>
      <c r="T247" s="226"/>
      <c r="AT247" s="227" t="s">
        <v>220</v>
      </c>
      <c r="AU247" s="227" t="s">
        <v>87</v>
      </c>
      <c r="AV247" s="12" t="s">
        <v>87</v>
      </c>
      <c r="AW247" s="12" t="s">
        <v>41</v>
      </c>
      <c r="AX247" s="12" t="s">
        <v>83</v>
      </c>
      <c r="AY247" s="227" t="s">
        <v>210</v>
      </c>
    </row>
    <row r="248" spans="2:65" s="1" customFormat="1" ht="25.5" customHeight="1">
      <c r="B248" s="42"/>
      <c r="C248" s="239" t="s">
        <v>530</v>
      </c>
      <c r="D248" s="239" t="s">
        <v>358</v>
      </c>
      <c r="E248" s="240" t="s">
        <v>541</v>
      </c>
      <c r="F248" s="241" t="s">
        <v>1780</v>
      </c>
      <c r="G248" s="242" t="s">
        <v>348</v>
      </c>
      <c r="H248" s="243">
        <v>9</v>
      </c>
      <c r="I248" s="244">
        <v>2.4</v>
      </c>
      <c r="J248" s="245">
        <f>ROUND(I248*H248,2)</f>
        <v>21.6</v>
      </c>
      <c r="K248" s="241" t="s">
        <v>264</v>
      </c>
      <c r="L248" s="246"/>
      <c r="M248" s="247" t="s">
        <v>24</v>
      </c>
      <c r="N248" s="248" t="s">
        <v>50</v>
      </c>
      <c r="O248" s="43"/>
      <c r="P248" s="211">
        <f>O248*H248</f>
        <v>0</v>
      </c>
      <c r="Q248" s="211">
        <v>0</v>
      </c>
      <c r="R248" s="211">
        <f>Q248*H248</f>
        <v>0</v>
      </c>
      <c r="S248" s="211">
        <v>0</v>
      </c>
      <c r="T248" s="212">
        <f>S248*H248</f>
        <v>0</v>
      </c>
      <c r="AR248" s="25" t="s">
        <v>119</v>
      </c>
      <c r="AT248" s="25" t="s">
        <v>358</v>
      </c>
      <c r="AU248" s="25" t="s">
        <v>87</v>
      </c>
      <c r="AY248" s="25" t="s">
        <v>210</v>
      </c>
      <c r="BE248" s="213">
        <f>IF(N248="základní",J248,0)</f>
        <v>0</v>
      </c>
      <c r="BF248" s="213">
        <f>IF(N248="snížená",J248,0)</f>
        <v>21.6</v>
      </c>
      <c r="BG248" s="213">
        <f>IF(N248="zákl. přenesená",J248,0)</f>
        <v>0</v>
      </c>
      <c r="BH248" s="213">
        <f>IF(N248="sníž. přenesená",J248,0)</f>
        <v>0</v>
      </c>
      <c r="BI248" s="213">
        <f>IF(N248="nulová",J248,0)</f>
        <v>0</v>
      </c>
      <c r="BJ248" s="25" t="s">
        <v>87</v>
      </c>
      <c r="BK248" s="213">
        <f>ROUND(I248*H248,2)</f>
        <v>21.6</v>
      </c>
      <c r="BL248" s="25" t="s">
        <v>93</v>
      </c>
      <c r="BM248" s="25" t="s">
        <v>543</v>
      </c>
    </row>
    <row r="249" spans="2:65" s="12" customFormat="1">
      <c r="B249" s="217"/>
      <c r="C249" s="218"/>
      <c r="D249" s="214" t="s">
        <v>220</v>
      </c>
      <c r="E249" s="219" t="s">
        <v>24</v>
      </c>
      <c r="F249" s="220" t="s">
        <v>1781</v>
      </c>
      <c r="G249" s="218"/>
      <c r="H249" s="221">
        <v>9</v>
      </c>
      <c r="I249" s="222"/>
      <c r="J249" s="218"/>
      <c r="K249" s="218"/>
      <c r="L249" s="223"/>
      <c r="M249" s="224"/>
      <c r="N249" s="225"/>
      <c r="O249" s="225"/>
      <c r="P249" s="225"/>
      <c r="Q249" s="225"/>
      <c r="R249" s="225"/>
      <c r="S249" s="225"/>
      <c r="T249" s="226"/>
      <c r="AT249" s="227" t="s">
        <v>220</v>
      </c>
      <c r="AU249" s="227" t="s">
        <v>87</v>
      </c>
      <c r="AV249" s="12" t="s">
        <v>87</v>
      </c>
      <c r="AW249" s="12" t="s">
        <v>41</v>
      </c>
      <c r="AX249" s="12" t="s">
        <v>83</v>
      </c>
      <c r="AY249" s="227" t="s">
        <v>210</v>
      </c>
    </row>
    <row r="250" spans="2:65" s="1" customFormat="1" ht="25.5" customHeight="1">
      <c r="B250" s="42"/>
      <c r="C250" s="239" t="s">
        <v>535</v>
      </c>
      <c r="D250" s="239" t="s">
        <v>358</v>
      </c>
      <c r="E250" s="240" t="s">
        <v>546</v>
      </c>
      <c r="F250" s="241" t="s">
        <v>1782</v>
      </c>
      <c r="G250" s="242" t="s">
        <v>348</v>
      </c>
      <c r="H250" s="243">
        <v>90</v>
      </c>
      <c r="I250" s="244">
        <v>2.4</v>
      </c>
      <c r="J250" s="245">
        <f>ROUND(I250*H250,2)</f>
        <v>216</v>
      </c>
      <c r="K250" s="241" t="s">
        <v>264</v>
      </c>
      <c r="L250" s="246"/>
      <c r="M250" s="247" t="s">
        <v>24</v>
      </c>
      <c r="N250" s="248" t="s">
        <v>50</v>
      </c>
      <c r="O250" s="43"/>
      <c r="P250" s="211">
        <f>O250*H250</f>
        <v>0</v>
      </c>
      <c r="Q250" s="211">
        <v>1.0000000000000001E-5</v>
      </c>
      <c r="R250" s="211">
        <f>Q250*H250</f>
        <v>9.0000000000000008E-4</v>
      </c>
      <c r="S250" s="211">
        <v>0</v>
      </c>
      <c r="T250" s="212">
        <f>S250*H250</f>
        <v>0</v>
      </c>
      <c r="AR250" s="25" t="s">
        <v>119</v>
      </c>
      <c r="AT250" s="25" t="s">
        <v>358</v>
      </c>
      <c r="AU250" s="25" t="s">
        <v>87</v>
      </c>
      <c r="AY250" s="25" t="s">
        <v>210</v>
      </c>
      <c r="BE250" s="213">
        <f>IF(N250="základní",J250,0)</f>
        <v>0</v>
      </c>
      <c r="BF250" s="213">
        <f>IF(N250="snížená",J250,0)</f>
        <v>216</v>
      </c>
      <c r="BG250" s="213">
        <f>IF(N250="zákl. přenesená",J250,0)</f>
        <v>0</v>
      </c>
      <c r="BH250" s="213">
        <f>IF(N250="sníž. přenesená",J250,0)</f>
        <v>0</v>
      </c>
      <c r="BI250" s="213">
        <f>IF(N250="nulová",J250,0)</f>
        <v>0</v>
      </c>
      <c r="BJ250" s="25" t="s">
        <v>87</v>
      </c>
      <c r="BK250" s="213">
        <f>ROUND(I250*H250,2)</f>
        <v>216</v>
      </c>
      <c r="BL250" s="25" t="s">
        <v>93</v>
      </c>
      <c r="BM250" s="25" t="s">
        <v>548</v>
      </c>
    </row>
    <row r="251" spans="2:65" s="12" customFormat="1">
      <c r="B251" s="217"/>
      <c r="C251" s="218"/>
      <c r="D251" s="214" t="s">
        <v>220</v>
      </c>
      <c r="E251" s="219" t="s">
        <v>24</v>
      </c>
      <c r="F251" s="220" t="s">
        <v>1779</v>
      </c>
      <c r="G251" s="218"/>
      <c r="H251" s="221">
        <v>90</v>
      </c>
      <c r="I251" s="222"/>
      <c r="J251" s="218"/>
      <c r="K251" s="218"/>
      <c r="L251" s="223"/>
      <c r="M251" s="224"/>
      <c r="N251" s="225"/>
      <c r="O251" s="225"/>
      <c r="P251" s="225"/>
      <c r="Q251" s="225"/>
      <c r="R251" s="225"/>
      <c r="S251" s="225"/>
      <c r="T251" s="226"/>
      <c r="AT251" s="227" t="s">
        <v>220</v>
      </c>
      <c r="AU251" s="227" t="s">
        <v>87</v>
      </c>
      <c r="AV251" s="12" t="s">
        <v>87</v>
      </c>
      <c r="AW251" s="12" t="s">
        <v>41</v>
      </c>
      <c r="AX251" s="12" t="s">
        <v>83</v>
      </c>
      <c r="AY251" s="227" t="s">
        <v>210</v>
      </c>
    </row>
    <row r="252" spans="2:65" s="1" customFormat="1" ht="25.5" customHeight="1">
      <c r="B252" s="42"/>
      <c r="C252" s="202" t="s">
        <v>540</v>
      </c>
      <c r="D252" s="202" t="s">
        <v>212</v>
      </c>
      <c r="E252" s="203" t="s">
        <v>550</v>
      </c>
      <c r="F252" s="204" t="s">
        <v>1783</v>
      </c>
      <c r="G252" s="205" t="s">
        <v>215</v>
      </c>
      <c r="H252" s="206">
        <v>38.968000000000004</v>
      </c>
      <c r="I252" s="207">
        <v>387</v>
      </c>
      <c r="J252" s="208">
        <f>ROUND(I252*H252,2)</f>
        <v>15080.62</v>
      </c>
      <c r="K252" s="204" t="s">
        <v>264</v>
      </c>
      <c r="L252" s="62"/>
      <c r="M252" s="209" t="s">
        <v>24</v>
      </c>
      <c r="N252" s="210" t="s">
        <v>50</v>
      </c>
      <c r="O252" s="43"/>
      <c r="P252" s="211">
        <f>O252*H252</f>
        <v>0</v>
      </c>
      <c r="Q252" s="211">
        <v>4.2180000000000002E-2</v>
      </c>
      <c r="R252" s="211">
        <f>Q252*H252</f>
        <v>1.6436702400000003</v>
      </c>
      <c r="S252" s="211">
        <v>0</v>
      </c>
      <c r="T252" s="212">
        <f>S252*H252</f>
        <v>0</v>
      </c>
      <c r="AR252" s="25" t="s">
        <v>93</v>
      </c>
      <c r="AT252" s="25" t="s">
        <v>212</v>
      </c>
      <c r="AU252" s="25" t="s">
        <v>87</v>
      </c>
      <c r="AY252" s="25" t="s">
        <v>210</v>
      </c>
      <c r="BE252" s="213">
        <f>IF(N252="základní",J252,0)</f>
        <v>0</v>
      </c>
      <c r="BF252" s="213">
        <f>IF(N252="snížená",J252,0)</f>
        <v>15080.62</v>
      </c>
      <c r="BG252" s="213">
        <f>IF(N252="zákl. přenesená",J252,0)</f>
        <v>0</v>
      </c>
      <c r="BH252" s="213">
        <f>IF(N252="sníž. přenesená",J252,0)</f>
        <v>0</v>
      </c>
      <c r="BI252" s="213">
        <f>IF(N252="nulová",J252,0)</f>
        <v>0</v>
      </c>
      <c r="BJ252" s="25" t="s">
        <v>87</v>
      </c>
      <c r="BK252" s="213">
        <f>ROUND(I252*H252,2)</f>
        <v>15080.62</v>
      </c>
      <c r="BL252" s="25" t="s">
        <v>93</v>
      </c>
      <c r="BM252" s="25" t="s">
        <v>552</v>
      </c>
    </row>
    <row r="253" spans="2:65" s="15" customFormat="1">
      <c r="B253" s="260"/>
      <c r="C253" s="261"/>
      <c r="D253" s="214" t="s">
        <v>220</v>
      </c>
      <c r="E253" s="262" t="s">
        <v>24</v>
      </c>
      <c r="F253" s="263" t="s">
        <v>1784</v>
      </c>
      <c r="G253" s="261"/>
      <c r="H253" s="262" t="s">
        <v>24</v>
      </c>
      <c r="I253" s="264"/>
      <c r="J253" s="261"/>
      <c r="K253" s="261"/>
      <c r="L253" s="265"/>
      <c r="M253" s="266"/>
      <c r="N253" s="267"/>
      <c r="O253" s="267"/>
      <c r="P253" s="267"/>
      <c r="Q253" s="267"/>
      <c r="R253" s="267"/>
      <c r="S253" s="267"/>
      <c r="T253" s="268"/>
      <c r="AT253" s="269" t="s">
        <v>220</v>
      </c>
      <c r="AU253" s="269" t="s">
        <v>87</v>
      </c>
      <c r="AV253" s="15" t="s">
        <v>83</v>
      </c>
      <c r="AW253" s="15" t="s">
        <v>41</v>
      </c>
      <c r="AX253" s="15" t="s">
        <v>78</v>
      </c>
      <c r="AY253" s="269" t="s">
        <v>210</v>
      </c>
    </row>
    <row r="254" spans="2:65" s="12" customFormat="1">
      <c r="B254" s="217"/>
      <c r="C254" s="218"/>
      <c r="D254" s="214" t="s">
        <v>220</v>
      </c>
      <c r="E254" s="219" t="s">
        <v>24</v>
      </c>
      <c r="F254" s="220" t="s">
        <v>1785</v>
      </c>
      <c r="G254" s="218"/>
      <c r="H254" s="221">
        <v>38.968000000000004</v>
      </c>
      <c r="I254" s="222"/>
      <c r="J254" s="218"/>
      <c r="K254" s="218"/>
      <c r="L254" s="223"/>
      <c r="M254" s="224"/>
      <c r="N254" s="225"/>
      <c r="O254" s="225"/>
      <c r="P254" s="225"/>
      <c r="Q254" s="225"/>
      <c r="R254" s="225"/>
      <c r="S254" s="225"/>
      <c r="T254" s="226"/>
      <c r="AT254" s="227" t="s">
        <v>220</v>
      </c>
      <c r="AU254" s="227" t="s">
        <v>87</v>
      </c>
      <c r="AV254" s="12" t="s">
        <v>87</v>
      </c>
      <c r="AW254" s="12" t="s">
        <v>41</v>
      </c>
      <c r="AX254" s="12" t="s">
        <v>83</v>
      </c>
      <c r="AY254" s="227" t="s">
        <v>210</v>
      </c>
    </row>
    <row r="255" spans="2:65" s="1" customFormat="1" ht="25.5" customHeight="1">
      <c r="B255" s="42"/>
      <c r="C255" s="202" t="s">
        <v>545</v>
      </c>
      <c r="D255" s="202" t="s">
        <v>212</v>
      </c>
      <c r="E255" s="203" t="s">
        <v>555</v>
      </c>
      <c r="F255" s="204" t="s">
        <v>556</v>
      </c>
      <c r="G255" s="205" t="s">
        <v>215</v>
      </c>
      <c r="H255" s="206">
        <v>31.452999999999999</v>
      </c>
      <c r="I255" s="207">
        <v>285</v>
      </c>
      <c r="J255" s="208">
        <f>ROUND(I255*H255,2)</f>
        <v>8964.11</v>
      </c>
      <c r="K255" s="204" t="s">
        <v>1665</v>
      </c>
      <c r="L255" s="62"/>
      <c r="M255" s="209" t="s">
        <v>24</v>
      </c>
      <c r="N255" s="210" t="s">
        <v>50</v>
      </c>
      <c r="O255" s="43"/>
      <c r="P255" s="211">
        <f>O255*H255</f>
        <v>0</v>
      </c>
      <c r="Q255" s="211">
        <v>3.15E-2</v>
      </c>
      <c r="R255" s="211">
        <f>Q255*H255</f>
        <v>0.99076949999999997</v>
      </c>
      <c r="S255" s="211">
        <v>0</v>
      </c>
      <c r="T255" s="212">
        <f>S255*H255</f>
        <v>0</v>
      </c>
      <c r="AR255" s="25" t="s">
        <v>93</v>
      </c>
      <c r="AT255" s="25" t="s">
        <v>212</v>
      </c>
      <c r="AU255" s="25" t="s">
        <v>87</v>
      </c>
      <c r="AY255" s="25" t="s">
        <v>210</v>
      </c>
      <c r="BE255" s="213">
        <f>IF(N255="základní",J255,0)</f>
        <v>0</v>
      </c>
      <c r="BF255" s="213">
        <f>IF(N255="snížená",J255,0)</f>
        <v>8964.11</v>
      </c>
      <c r="BG255" s="213">
        <f>IF(N255="zákl. přenesená",J255,0)</f>
        <v>0</v>
      </c>
      <c r="BH255" s="213">
        <f>IF(N255="sníž. přenesená",J255,0)</f>
        <v>0</v>
      </c>
      <c r="BI255" s="213">
        <f>IF(N255="nulová",J255,0)</f>
        <v>0</v>
      </c>
      <c r="BJ255" s="25" t="s">
        <v>87</v>
      </c>
      <c r="BK255" s="213">
        <f>ROUND(I255*H255,2)</f>
        <v>8964.11</v>
      </c>
      <c r="BL255" s="25" t="s">
        <v>93</v>
      </c>
      <c r="BM255" s="25" t="s">
        <v>557</v>
      </c>
    </row>
    <row r="256" spans="2:65" s="12" customFormat="1">
      <c r="B256" s="217"/>
      <c r="C256" s="218"/>
      <c r="D256" s="214" t="s">
        <v>220</v>
      </c>
      <c r="E256" s="219" t="s">
        <v>24</v>
      </c>
      <c r="F256" s="220" t="s">
        <v>1786</v>
      </c>
      <c r="G256" s="218"/>
      <c r="H256" s="221">
        <v>31.452999999999999</v>
      </c>
      <c r="I256" s="222"/>
      <c r="J256" s="218"/>
      <c r="K256" s="218"/>
      <c r="L256" s="223"/>
      <c r="M256" s="224"/>
      <c r="N256" s="225"/>
      <c r="O256" s="225"/>
      <c r="P256" s="225"/>
      <c r="Q256" s="225"/>
      <c r="R256" s="225"/>
      <c r="S256" s="225"/>
      <c r="T256" s="226"/>
      <c r="AT256" s="227" t="s">
        <v>220</v>
      </c>
      <c r="AU256" s="227" t="s">
        <v>87</v>
      </c>
      <c r="AV256" s="12" t="s">
        <v>87</v>
      </c>
      <c r="AW256" s="12" t="s">
        <v>41</v>
      </c>
      <c r="AX256" s="12" t="s">
        <v>83</v>
      </c>
      <c r="AY256" s="227" t="s">
        <v>210</v>
      </c>
    </row>
    <row r="257" spans="2:65" s="1" customFormat="1" ht="38.25" customHeight="1">
      <c r="B257" s="42"/>
      <c r="C257" s="202" t="s">
        <v>549</v>
      </c>
      <c r="D257" s="202" t="s">
        <v>212</v>
      </c>
      <c r="E257" s="203" t="s">
        <v>561</v>
      </c>
      <c r="F257" s="204" t="s">
        <v>562</v>
      </c>
      <c r="G257" s="205" t="s">
        <v>215</v>
      </c>
      <c r="H257" s="206">
        <v>146.535</v>
      </c>
      <c r="I257" s="207">
        <v>396</v>
      </c>
      <c r="J257" s="208">
        <f>ROUND(I257*H257,2)</f>
        <v>58027.86</v>
      </c>
      <c r="K257" s="204" t="s">
        <v>264</v>
      </c>
      <c r="L257" s="62"/>
      <c r="M257" s="209" t="s">
        <v>24</v>
      </c>
      <c r="N257" s="210" t="s">
        <v>50</v>
      </c>
      <c r="O257" s="43"/>
      <c r="P257" s="211">
        <f>O257*H257</f>
        <v>0</v>
      </c>
      <c r="Q257" s="211">
        <v>4.7800000000000004E-3</v>
      </c>
      <c r="R257" s="211">
        <f>Q257*H257</f>
        <v>0.70043730000000004</v>
      </c>
      <c r="S257" s="211">
        <v>0</v>
      </c>
      <c r="T257" s="212">
        <f>S257*H257</f>
        <v>0</v>
      </c>
      <c r="AR257" s="25" t="s">
        <v>93</v>
      </c>
      <c r="AT257" s="25" t="s">
        <v>212</v>
      </c>
      <c r="AU257" s="25" t="s">
        <v>87</v>
      </c>
      <c r="AY257" s="25" t="s">
        <v>210</v>
      </c>
      <c r="BE257" s="213">
        <f>IF(N257="základní",J257,0)</f>
        <v>0</v>
      </c>
      <c r="BF257" s="213">
        <f>IF(N257="snížená",J257,0)</f>
        <v>58027.86</v>
      </c>
      <c r="BG257" s="213">
        <f>IF(N257="zákl. přenesená",J257,0)</f>
        <v>0</v>
      </c>
      <c r="BH257" s="213">
        <f>IF(N257="sníž. přenesená",J257,0)</f>
        <v>0</v>
      </c>
      <c r="BI257" s="213">
        <f>IF(N257="nulová",J257,0)</f>
        <v>0</v>
      </c>
      <c r="BJ257" s="25" t="s">
        <v>87</v>
      </c>
      <c r="BK257" s="213">
        <f>ROUND(I257*H257,2)</f>
        <v>58027.86</v>
      </c>
      <c r="BL257" s="25" t="s">
        <v>93</v>
      </c>
      <c r="BM257" s="25" t="s">
        <v>563</v>
      </c>
    </row>
    <row r="258" spans="2:65" s="12" customFormat="1">
      <c r="B258" s="217"/>
      <c r="C258" s="218"/>
      <c r="D258" s="214" t="s">
        <v>220</v>
      </c>
      <c r="E258" s="219" t="s">
        <v>24</v>
      </c>
      <c r="F258" s="220" t="s">
        <v>1787</v>
      </c>
      <c r="G258" s="218"/>
      <c r="H258" s="221">
        <v>120.032</v>
      </c>
      <c r="I258" s="222"/>
      <c r="J258" s="218"/>
      <c r="K258" s="218"/>
      <c r="L258" s="223"/>
      <c r="M258" s="224"/>
      <c r="N258" s="225"/>
      <c r="O258" s="225"/>
      <c r="P258" s="225"/>
      <c r="Q258" s="225"/>
      <c r="R258" s="225"/>
      <c r="S258" s="225"/>
      <c r="T258" s="226"/>
      <c r="AT258" s="227" t="s">
        <v>220</v>
      </c>
      <c r="AU258" s="227" t="s">
        <v>87</v>
      </c>
      <c r="AV258" s="12" t="s">
        <v>87</v>
      </c>
      <c r="AW258" s="12" t="s">
        <v>41</v>
      </c>
      <c r="AX258" s="12" t="s">
        <v>78</v>
      </c>
      <c r="AY258" s="227" t="s">
        <v>210</v>
      </c>
    </row>
    <row r="259" spans="2:65" s="12" customFormat="1">
      <c r="B259" s="217"/>
      <c r="C259" s="218"/>
      <c r="D259" s="214" t="s">
        <v>220</v>
      </c>
      <c r="E259" s="219" t="s">
        <v>24</v>
      </c>
      <c r="F259" s="220" t="s">
        <v>1788</v>
      </c>
      <c r="G259" s="218"/>
      <c r="H259" s="221">
        <v>16.533000000000001</v>
      </c>
      <c r="I259" s="222"/>
      <c r="J259" s="218"/>
      <c r="K259" s="218"/>
      <c r="L259" s="223"/>
      <c r="M259" s="224"/>
      <c r="N259" s="225"/>
      <c r="O259" s="225"/>
      <c r="P259" s="225"/>
      <c r="Q259" s="225"/>
      <c r="R259" s="225"/>
      <c r="S259" s="225"/>
      <c r="T259" s="226"/>
      <c r="AT259" s="227" t="s">
        <v>220</v>
      </c>
      <c r="AU259" s="227" t="s">
        <v>87</v>
      </c>
      <c r="AV259" s="12" t="s">
        <v>87</v>
      </c>
      <c r="AW259" s="12" t="s">
        <v>41</v>
      </c>
      <c r="AX259" s="12" t="s">
        <v>78</v>
      </c>
      <c r="AY259" s="227" t="s">
        <v>210</v>
      </c>
    </row>
    <row r="260" spans="2:65" s="12" customFormat="1">
      <c r="B260" s="217"/>
      <c r="C260" s="218"/>
      <c r="D260" s="214" t="s">
        <v>220</v>
      </c>
      <c r="E260" s="219" t="s">
        <v>24</v>
      </c>
      <c r="F260" s="220" t="s">
        <v>1789</v>
      </c>
      <c r="G260" s="218"/>
      <c r="H260" s="221">
        <v>9.9700000000000006</v>
      </c>
      <c r="I260" s="222"/>
      <c r="J260" s="218"/>
      <c r="K260" s="218"/>
      <c r="L260" s="223"/>
      <c r="M260" s="224"/>
      <c r="N260" s="225"/>
      <c r="O260" s="225"/>
      <c r="P260" s="225"/>
      <c r="Q260" s="225"/>
      <c r="R260" s="225"/>
      <c r="S260" s="225"/>
      <c r="T260" s="226"/>
      <c r="AT260" s="227" t="s">
        <v>220</v>
      </c>
      <c r="AU260" s="227" t="s">
        <v>87</v>
      </c>
      <c r="AV260" s="12" t="s">
        <v>87</v>
      </c>
      <c r="AW260" s="12" t="s">
        <v>41</v>
      </c>
      <c r="AX260" s="12" t="s">
        <v>78</v>
      </c>
      <c r="AY260" s="227" t="s">
        <v>210</v>
      </c>
    </row>
    <row r="261" spans="2:65" s="13" customFormat="1">
      <c r="B261" s="228"/>
      <c r="C261" s="229"/>
      <c r="D261" s="214" t="s">
        <v>220</v>
      </c>
      <c r="E261" s="230" t="s">
        <v>24</v>
      </c>
      <c r="F261" s="231" t="s">
        <v>235</v>
      </c>
      <c r="G261" s="229"/>
      <c r="H261" s="232">
        <v>146.535</v>
      </c>
      <c r="I261" s="233"/>
      <c r="J261" s="229"/>
      <c r="K261" s="229"/>
      <c r="L261" s="234"/>
      <c r="M261" s="235"/>
      <c r="N261" s="236"/>
      <c r="O261" s="236"/>
      <c r="P261" s="236"/>
      <c r="Q261" s="236"/>
      <c r="R261" s="236"/>
      <c r="S261" s="236"/>
      <c r="T261" s="237"/>
      <c r="AT261" s="238" t="s">
        <v>220</v>
      </c>
      <c r="AU261" s="238" t="s">
        <v>87</v>
      </c>
      <c r="AV261" s="13" t="s">
        <v>93</v>
      </c>
      <c r="AW261" s="13" t="s">
        <v>41</v>
      </c>
      <c r="AX261" s="13" t="s">
        <v>83</v>
      </c>
      <c r="AY261" s="238" t="s">
        <v>210</v>
      </c>
    </row>
    <row r="262" spans="2:65" s="1" customFormat="1" ht="16.5" customHeight="1">
      <c r="B262" s="42"/>
      <c r="C262" s="202" t="s">
        <v>554</v>
      </c>
      <c r="D262" s="202" t="s">
        <v>212</v>
      </c>
      <c r="E262" s="203" t="s">
        <v>566</v>
      </c>
      <c r="F262" s="204" t="s">
        <v>1790</v>
      </c>
      <c r="G262" s="205" t="s">
        <v>215</v>
      </c>
      <c r="H262" s="206">
        <v>38.968000000000004</v>
      </c>
      <c r="I262" s="207">
        <v>383.7</v>
      </c>
      <c r="J262" s="208">
        <f>ROUND(I262*H262,2)</f>
        <v>14952.02</v>
      </c>
      <c r="K262" s="204" t="s">
        <v>24</v>
      </c>
      <c r="L262" s="62"/>
      <c r="M262" s="209" t="s">
        <v>24</v>
      </c>
      <c r="N262" s="210" t="s">
        <v>50</v>
      </c>
      <c r="O262" s="43"/>
      <c r="P262" s="211">
        <f>O262*H262</f>
        <v>0</v>
      </c>
      <c r="Q262" s="211">
        <v>4.2000000000000002E-4</v>
      </c>
      <c r="R262" s="211">
        <f>Q262*H262</f>
        <v>1.6366560000000002E-2</v>
      </c>
      <c r="S262" s="211">
        <v>0</v>
      </c>
      <c r="T262" s="212">
        <f>S262*H262</f>
        <v>0</v>
      </c>
      <c r="AR262" s="25" t="s">
        <v>93</v>
      </c>
      <c r="AT262" s="25" t="s">
        <v>212</v>
      </c>
      <c r="AU262" s="25" t="s">
        <v>87</v>
      </c>
      <c r="AY262" s="25" t="s">
        <v>210</v>
      </c>
      <c r="BE262" s="213">
        <f>IF(N262="základní",J262,0)</f>
        <v>0</v>
      </c>
      <c r="BF262" s="213">
        <f>IF(N262="snížená",J262,0)</f>
        <v>14952.02</v>
      </c>
      <c r="BG262" s="213">
        <f>IF(N262="zákl. přenesená",J262,0)</f>
        <v>0</v>
      </c>
      <c r="BH262" s="213">
        <f>IF(N262="sníž. přenesená",J262,0)</f>
        <v>0</v>
      </c>
      <c r="BI262" s="213">
        <f>IF(N262="nulová",J262,0)</f>
        <v>0</v>
      </c>
      <c r="BJ262" s="25" t="s">
        <v>87</v>
      </c>
      <c r="BK262" s="213">
        <f>ROUND(I262*H262,2)</f>
        <v>14952.02</v>
      </c>
      <c r="BL262" s="25" t="s">
        <v>93</v>
      </c>
      <c r="BM262" s="25" t="s">
        <v>568</v>
      </c>
    </row>
    <row r="263" spans="2:65" s="12" customFormat="1">
      <c r="B263" s="217"/>
      <c r="C263" s="218"/>
      <c r="D263" s="214" t="s">
        <v>220</v>
      </c>
      <c r="E263" s="219" t="s">
        <v>24</v>
      </c>
      <c r="F263" s="220" t="s">
        <v>1785</v>
      </c>
      <c r="G263" s="218"/>
      <c r="H263" s="221">
        <v>38.968000000000004</v>
      </c>
      <c r="I263" s="222"/>
      <c r="J263" s="218"/>
      <c r="K263" s="218"/>
      <c r="L263" s="223"/>
      <c r="M263" s="224"/>
      <c r="N263" s="225"/>
      <c r="O263" s="225"/>
      <c r="P263" s="225"/>
      <c r="Q263" s="225"/>
      <c r="R263" s="225"/>
      <c r="S263" s="225"/>
      <c r="T263" s="226"/>
      <c r="AT263" s="227" t="s">
        <v>220</v>
      </c>
      <c r="AU263" s="227" t="s">
        <v>87</v>
      </c>
      <c r="AV263" s="12" t="s">
        <v>87</v>
      </c>
      <c r="AW263" s="12" t="s">
        <v>41</v>
      </c>
      <c r="AX263" s="12" t="s">
        <v>83</v>
      </c>
      <c r="AY263" s="227" t="s">
        <v>210</v>
      </c>
    </row>
    <row r="264" spans="2:65" s="1" customFormat="1" ht="16.5" customHeight="1">
      <c r="B264" s="42"/>
      <c r="C264" s="202" t="s">
        <v>560</v>
      </c>
      <c r="D264" s="202" t="s">
        <v>212</v>
      </c>
      <c r="E264" s="203" t="s">
        <v>571</v>
      </c>
      <c r="F264" s="204" t="s">
        <v>1791</v>
      </c>
      <c r="G264" s="205" t="s">
        <v>215</v>
      </c>
      <c r="H264" s="206">
        <v>38.968000000000004</v>
      </c>
      <c r="I264" s="207">
        <v>422.3</v>
      </c>
      <c r="J264" s="208">
        <f>ROUND(I264*H264,2)</f>
        <v>16456.189999999999</v>
      </c>
      <c r="K264" s="204" t="s">
        <v>24</v>
      </c>
      <c r="L264" s="62"/>
      <c r="M264" s="209" t="s">
        <v>24</v>
      </c>
      <c r="N264" s="210" t="s">
        <v>50</v>
      </c>
      <c r="O264" s="43"/>
      <c r="P264" s="211">
        <f>O264*H264</f>
        <v>0</v>
      </c>
      <c r="Q264" s="211">
        <v>4.6999999999999999E-4</v>
      </c>
      <c r="R264" s="211">
        <f>Q264*H264</f>
        <v>1.8314960000000002E-2</v>
      </c>
      <c r="S264" s="211">
        <v>0</v>
      </c>
      <c r="T264" s="212">
        <f>S264*H264</f>
        <v>0</v>
      </c>
      <c r="AR264" s="25" t="s">
        <v>93</v>
      </c>
      <c r="AT264" s="25" t="s">
        <v>212</v>
      </c>
      <c r="AU264" s="25" t="s">
        <v>87</v>
      </c>
      <c r="AY264" s="25" t="s">
        <v>210</v>
      </c>
      <c r="BE264" s="213">
        <f>IF(N264="základní",J264,0)</f>
        <v>0</v>
      </c>
      <c r="BF264" s="213">
        <f>IF(N264="snížená",J264,0)</f>
        <v>16456.189999999999</v>
      </c>
      <c r="BG264" s="213">
        <f>IF(N264="zákl. přenesená",J264,0)</f>
        <v>0</v>
      </c>
      <c r="BH264" s="213">
        <f>IF(N264="sníž. přenesená",J264,0)</f>
        <v>0</v>
      </c>
      <c r="BI264" s="213">
        <f>IF(N264="nulová",J264,0)</f>
        <v>0</v>
      </c>
      <c r="BJ264" s="25" t="s">
        <v>87</v>
      </c>
      <c r="BK264" s="213">
        <f>ROUND(I264*H264,2)</f>
        <v>16456.189999999999</v>
      </c>
      <c r="BL264" s="25" t="s">
        <v>93</v>
      </c>
      <c r="BM264" s="25" t="s">
        <v>573</v>
      </c>
    </row>
    <row r="265" spans="2:65" s="12" customFormat="1">
      <c r="B265" s="217"/>
      <c r="C265" s="218"/>
      <c r="D265" s="214" t="s">
        <v>220</v>
      </c>
      <c r="E265" s="219" t="s">
        <v>24</v>
      </c>
      <c r="F265" s="220" t="s">
        <v>1785</v>
      </c>
      <c r="G265" s="218"/>
      <c r="H265" s="221">
        <v>38.968000000000004</v>
      </c>
      <c r="I265" s="222"/>
      <c r="J265" s="218"/>
      <c r="K265" s="218"/>
      <c r="L265" s="223"/>
      <c r="M265" s="224"/>
      <c r="N265" s="225"/>
      <c r="O265" s="225"/>
      <c r="P265" s="225"/>
      <c r="Q265" s="225"/>
      <c r="R265" s="225"/>
      <c r="S265" s="225"/>
      <c r="T265" s="226"/>
      <c r="AT265" s="227" t="s">
        <v>220</v>
      </c>
      <c r="AU265" s="227" t="s">
        <v>87</v>
      </c>
      <c r="AV265" s="12" t="s">
        <v>87</v>
      </c>
      <c r="AW265" s="12" t="s">
        <v>41</v>
      </c>
      <c r="AX265" s="12" t="s">
        <v>83</v>
      </c>
      <c r="AY265" s="227" t="s">
        <v>210</v>
      </c>
    </row>
    <row r="266" spans="2:65" s="1" customFormat="1" ht="16.5" customHeight="1">
      <c r="B266" s="42"/>
      <c r="C266" s="202" t="s">
        <v>565</v>
      </c>
      <c r="D266" s="202" t="s">
        <v>212</v>
      </c>
      <c r="E266" s="203" t="s">
        <v>575</v>
      </c>
      <c r="F266" s="204" t="s">
        <v>576</v>
      </c>
      <c r="G266" s="205" t="s">
        <v>215</v>
      </c>
      <c r="H266" s="206">
        <v>159</v>
      </c>
      <c r="I266" s="207">
        <v>384</v>
      </c>
      <c r="J266" s="208">
        <f>ROUND(I266*H266,2)</f>
        <v>61056</v>
      </c>
      <c r="K266" s="204" t="s">
        <v>24</v>
      </c>
      <c r="L266" s="62"/>
      <c r="M266" s="209" t="s">
        <v>24</v>
      </c>
      <c r="N266" s="210" t="s">
        <v>50</v>
      </c>
      <c r="O266" s="43"/>
      <c r="P266" s="211">
        <f>O266*H266</f>
        <v>0</v>
      </c>
      <c r="Q266" s="211">
        <v>4.6999999999999999E-4</v>
      </c>
      <c r="R266" s="211">
        <f>Q266*H266</f>
        <v>7.4729999999999991E-2</v>
      </c>
      <c r="S266" s="211">
        <v>0</v>
      </c>
      <c r="T266" s="212">
        <f>S266*H266</f>
        <v>0</v>
      </c>
      <c r="AR266" s="25" t="s">
        <v>93</v>
      </c>
      <c r="AT266" s="25" t="s">
        <v>212</v>
      </c>
      <c r="AU266" s="25" t="s">
        <v>87</v>
      </c>
      <c r="AY266" s="25" t="s">
        <v>210</v>
      </c>
      <c r="BE266" s="213">
        <f>IF(N266="základní",J266,0)</f>
        <v>0</v>
      </c>
      <c r="BF266" s="213">
        <f>IF(N266="snížená",J266,0)</f>
        <v>61056</v>
      </c>
      <c r="BG266" s="213">
        <f>IF(N266="zákl. přenesená",J266,0)</f>
        <v>0</v>
      </c>
      <c r="BH266" s="213">
        <f>IF(N266="sníž. přenesená",J266,0)</f>
        <v>0</v>
      </c>
      <c r="BI266" s="213">
        <f>IF(N266="nulová",J266,0)</f>
        <v>0</v>
      </c>
      <c r="BJ266" s="25" t="s">
        <v>87</v>
      </c>
      <c r="BK266" s="213">
        <f>ROUND(I266*H266,2)</f>
        <v>61056</v>
      </c>
      <c r="BL266" s="25" t="s">
        <v>93</v>
      </c>
      <c r="BM266" s="25" t="s">
        <v>577</v>
      </c>
    </row>
    <row r="267" spans="2:65" s="12" customFormat="1">
      <c r="B267" s="217"/>
      <c r="C267" s="218"/>
      <c r="D267" s="214" t="s">
        <v>220</v>
      </c>
      <c r="E267" s="219" t="s">
        <v>24</v>
      </c>
      <c r="F267" s="220" t="s">
        <v>1785</v>
      </c>
      <c r="G267" s="218"/>
      <c r="H267" s="221">
        <v>38.968000000000004</v>
      </c>
      <c r="I267" s="222"/>
      <c r="J267" s="218"/>
      <c r="K267" s="218"/>
      <c r="L267" s="223"/>
      <c r="M267" s="224"/>
      <c r="N267" s="225"/>
      <c r="O267" s="225"/>
      <c r="P267" s="225"/>
      <c r="Q267" s="225"/>
      <c r="R267" s="225"/>
      <c r="S267" s="225"/>
      <c r="T267" s="226"/>
      <c r="AT267" s="227" t="s">
        <v>220</v>
      </c>
      <c r="AU267" s="227" t="s">
        <v>87</v>
      </c>
      <c r="AV267" s="12" t="s">
        <v>87</v>
      </c>
      <c r="AW267" s="12" t="s">
        <v>41</v>
      </c>
      <c r="AX267" s="12" t="s">
        <v>78</v>
      </c>
      <c r="AY267" s="227" t="s">
        <v>210</v>
      </c>
    </row>
    <row r="268" spans="2:65" s="12" customFormat="1">
      <c r="B268" s="217"/>
      <c r="C268" s="218"/>
      <c r="D268" s="214" t="s">
        <v>220</v>
      </c>
      <c r="E268" s="219" t="s">
        <v>24</v>
      </c>
      <c r="F268" s="220" t="s">
        <v>1787</v>
      </c>
      <c r="G268" s="218"/>
      <c r="H268" s="221">
        <v>120.032</v>
      </c>
      <c r="I268" s="222"/>
      <c r="J268" s="218"/>
      <c r="K268" s="218"/>
      <c r="L268" s="223"/>
      <c r="M268" s="224"/>
      <c r="N268" s="225"/>
      <c r="O268" s="225"/>
      <c r="P268" s="225"/>
      <c r="Q268" s="225"/>
      <c r="R268" s="225"/>
      <c r="S268" s="225"/>
      <c r="T268" s="226"/>
      <c r="AT268" s="227" t="s">
        <v>220</v>
      </c>
      <c r="AU268" s="227" t="s">
        <v>87</v>
      </c>
      <c r="AV268" s="12" t="s">
        <v>87</v>
      </c>
      <c r="AW268" s="12" t="s">
        <v>41</v>
      </c>
      <c r="AX268" s="12" t="s">
        <v>78</v>
      </c>
      <c r="AY268" s="227" t="s">
        <v>210</v>
      </c>
    </row>
    <row r="269" spans="2:65" s="13" customFormat="1">
      <c r="B269" s="228"/>
      <c r="C269" s="229"/>
      <c r="D269" s="214" t="s">
        <v>220</v>
      </c>
      <c r="E269" s="230" t="s">
        <v>24</v>
      </c>
      <c r="F269" s="231" t="s">
        <v>235</v>
      </c>
      <c r="G269" s="229"/>
      <c r="H269" s="232">
        <v>159</v>
      </c>
      <c r="I269" s="233"/>
      <c r="J269" s="229"/>
      <c r="K269" s="229"/>
      <c r="L269" s="234"/>
      <c r="M269" s="235"/>
      <c r="N269" s="236"/>
      <c r="O269" s="236"/>
      <c r="P269" s="236"/>
      <c r="Q269" s="236"/>
      <c r="R269" s="236"/>
      <c r="S269" s="236"/>
      <c r="T269" s="237"/>
      <c r="AT269" s="238" t="s">
        <v>220</v>
      </c>
      <c r="AU269" s="238" t="s">
        <v>87</v>
      </c>
      <c r="AV269" s="13" t="s">
        <v>93</v>
      </c>
      <c r="AW269" s="13" t="s">
        <v>41</v>
      </c>
      <c r="AX269" s="13" t="s">
        <v>83</v>
      </c>
      <c r="AY269" s="238" t="s">
        <v>210</v>
      </c>
    </row>
    <row r="270" spans="2:65" s="1" customFormat="1" ht="16.5" customHeight="1">
      <c r="B270" s="42"/>
      <c r="C270" s="202" t="s">
        <v>570</v>
      </c>
      <c r="D270" s="202" t="s">
        <v>212</v>
      </c>
      <c r="E270" s="203" t="s">
        <v>580</v>
      </c>
      <c r="F270" s="204" t="s">
        <v>581</v>
      </c>
      <c r="G270" s="205" t="s">
        <v>215</v>
      </c>
      <c r="H270" s="206">
        <v>38.968000000000004</v>
      </c>
      <c r="I270" s="207">
        <v>410</v>
      </c>
      <c r="J270" s="208">
        <f>ROUND(I270*H270,2)</f>
        <v>15976.88</v>
      </c>
      <c r="K270" s="204" t="s">
        <v>24</v>
      </c>
      <c r="L270" s="62"/>
      <c r="M270" s="209" t="s">
        <v>24</v>
      </c>
      <c r="N270" s="210" t="s">
        <v>50</v>
      </c>
      <c r="O270" s="43"/>
      <c r="P270" s="211">
        <f>O270*H270</f>
        <v>0</v>
      </c>
      <c r="Q270" s="211">
        <v>2.8800000000000002E-3</v>
      </c>
      <c r="R270" s="211">
        <f>Q270*H270</f>
        <v>0.11222784000000002</v>
      </c>
      <c r="S270" s="211">
        <v>0</v>
      </c>
      <c r="T270" s="212">
        <f>S270*H270</f>
        <v>0</v>
      </c>
      <c r="AR270" s="25" t="s">
        <v>93</v>
      </c>
      <c r="AT270" s="25" t="s">
        <v>212</v>
      </c>
      <c r="AU270" s="25" t="s">
        <v>87</v>
      </c>
      <c r="AY270" s="25" t="s">
        <v>210</v>
      </c>
      <c r="BE270" s="213">
        <f>IF(N270="základní",J270,0)</f>
        <v>0</v>
      </c>
      <c r="BF270" s="213">
        <f>IF(N270="snížená",J270,0)</f>
        <v>15976.88</v>
      </c>
      <c r="BG270" s="213">
        <f>IF(N270="zákl. přenesená",J270,0)</f>
        <v>0</v>
      </c>
      <c r="BH270" s="213">
        <f>IF(N270="sníž. přenesená",J270,0)</f>
        <v>0</v>
      </c>
      <c r="BI270" s="213">
        <f>IF(N270="nulová",J270,0)</f>
        <v>0</v>
      </c>
      <c r="BJ270" s="25" t="s">
        <v>87</v>
      </c>
      <c r="BK270" s="213">
        <f>ROUND(I270*H270,2)</f>
        <v>15976.88</v>
      </c>
      <c r="BL270" s="25" t="s">
        <v>93</v>
      </c>
      <c r="BM270" s="25" t="s">
        <v>582</v>
      </c>
    </row>
    <row r="271" spans="2:65" s="12" customFormat="1">
      <c r="B271" s="217"/>
      <c r="C271" s="218"/>
      <c r="D271" s="214" t="s">
        <v>220</v>
      </c>
      <c r="E271" s="219" t="s">
        <v>24</v>
      </c>
      <c r="F271" s="220" t="s">
        <v>1785</v>
      </c>
      <c r="G271" s="218"/>
      <c r="H271" s="221">
        <v>38.968000000000004</v>
      </c>
      <c r="I271" s="222"/>
      <c r="J271" s="218"/>
      <c r="K271" s="218"/>
      <c r="L271" s="223"/>
      <c r="M271" s="224"/>
      <c r="N271" s="225"/>
      <c r="O271" s="225"/>
      <c r="P271" s="225"/>
      <c r="Q271" s="225"/>
      <c r="R271" s="225"/>
      <c r="S271" s="225"/>
      <c r="T271" s="226"/>
      <c r="AT271" s="227" t="s">
        <v>220</v>
      </c>
      <c r="AU271" s="227" t="s">
        <v>87</v>
      </c>
      <c r="AV271" s="12" t="s">
        <v>87</v>
      </c>
      <c r="AW271" s="12" t="s">
        <v>41</v>
      </c>
      <c r="AX271" s="12" t="s">
        <v>83</v>
      </c>
      <c r="AY271" s="227" t="s">
        <v>210</v>
      </c>
    </row>
    <row r="272" spans="2:65" s="1" customFormat="1" ht="25.5" customHeight="1">
      <c r="B272" s="42"/>
      <c r="C272" s="202" t="s">
        <v>574</v>
      </c>
      <c r="D272" s="202" t="s">
        <v>212</v>
      </c>
      <c r="E272" s="203" t="s">
        <v>584</v>
      </c>
      <c r="F272" s="204" t="s">
        <v>585</v>
      </c>
      <c r="G272" s="205" t="s">
        <v>215</v>
      </c>
      <c r="H272" s="206">
        <v>20.652999999999999</v>
      </c>
      <c r="I272" s="207">
        <v>38.5</v>
      </c>
      <c r="J272" s="208">
        <f>ROUND(I272*H272,2)</f>
        <v>795.14</v>
      </c>
      <c r="K272" s="204" t="s">
        <v>264</v>
      </c>
      <c r="L272" s="62"/>
      <c r="M272" s="209" t="s">
        <v>24</v>
      </c>
      <c r="N272" s="210" t="s">
        <v>50</v>
      </c>
      <c r="O272" s="43"/>
      <c r="P272" s="211">
        <f>O272*H272</f>
        <v>0</v>
      </c>
      <c r="Q272" s="211">
        <v>1.2E-4</v>
      </c>
      <c r="R272" s="211">
        <f>Q272*H272</f>
        <v>2.4783599999999998E-3</v>
      </c>
      <c r="S272" s="211">
        <v>0</v>
      </c>
      <c r="T272" s="212">
        <f>S272*H272</f>
        <v>0</v>
      </c>
      <c r="AR272" s="25" t="s">
        <v>93</v>
      </c>
      <c r="AT272" s="25" t="s">
        <v>212</v>
      </c>
      <c r="AU272" s="25" t="s">
        <v>87</v>
      </c>
      <c r="AY272" s="25" t="s">
        <v>210</v>
      </c>
      <c r="BE272" s="213">
        <f>IF(N272="základní",J272,0)</f>
        <v>0</v>
      </c>
      <c r="BF272" s="213">
        <f>IF(N272="snížená",J272,0)</f>
        <v>795.14</v>
      </c>
      <c r="BG272" s="213">
        <f>IF(N272="zákl. přenesená",J272,0)</f>
        <v>0</v>
      </c>
      <c r="BH272" s="213">
        <f>IF(N272="sníž. přenesená",J272,0)</f>
        <v>0</v>
      </c>
      <c r="BI272" s="213">
        <f>IF(N272="nulová",J272,0)</f>
        <v>0</v>
      </c>
      <c r="BJ272" s="25" t="s">
        <v>87</v>
      </c>
      <c r="BK272" s="213">
        <f>ROUND(I272*H272,2)</f>
        <v>795.14</v>
      </c>
      <c r="BL272" s="25" t="s">
        <v>93</v>
      </c>
      <c r="BM272" s="25" t="s">
        <v>586</v>
      </c>
    </row>
    <row r="273" spans="2:65" s="12" customFormat="1">
      <c r="B273" s="217"/>
      <c r="C273" s="218"/>
      <c r="D273" s="214" t="s">
        <v>220</v>
      </c>
      <c r="E273" s="219" t="s">
        <v>24</v>
      </c>
      <c r="F273" s="220" t="s">
        <v>1792</v>
      </c>
      <c r="G273" s="218"/>
      <c r="H273" s="221">
        <v>20.652999999999999</v>
      </c>
      <c r="I273" s="222"/>
      <c r="J273" s="218"/>
      <c r="K273" s="218"/>
      <c r="L273" s="223"/>
      <c r="M273" s="224"/>
      <c r="N273" s="225"/>
      <c r="O273" s="225"/>
      <c r="P273" s="225"/>
      <c r="Q273" s="225"/>
      <c r="R273" s="225"/>
      <c r="S273" s="225"/>
      <c r="T273" s="226"/>
      <c r="AT273" s="227" t="s">
        <v>220</v>
      </c>
      <c r="AU273" s="227" t="s">
        <v>87</v>
      </c>
      <c r="AV273" s="12" t="s">
        <v>87</v>
      </c>
      <c r="AW273" s="12" t="s">
        <v>41</v>
      </c>
      <c r="AX273" s="12" t="s">
        <v>83</v>
      </c>
      <c r="AY273" s="227" t="s">
        <v>210</v>
      </c>
    </row>
    <row r="274" spans="2:65" s="1" customFormat="1" ht="16.5" customHeight="1">
      <c r="B274" s="42"/>
      <c r="C274" s="202" t="s">
        <v>579</v>
      </c>
      <c r="D274" s="202" t="s">
        <v>212</v>
      </c>
      <c r="E274" s="203" t="s">
        <v>589</v>
      </c>
      <c r="F274" s="204" t="s">
        <v>590</v>
      </c>
      <c r="G274" s="205" t="s">
        <v>215</v>
      </c>
      <c r="H274" s="206">
        <v>151.13</v>
      </c>
      <c r="I274" s="207">
        <v>49.7</v>
      </c>
      <c r="J274" s="208">
        <f>ROUND(I274*H274,2)</f>
        <v>7511.16</v>
      </c>
      <c r="K274" s="204" t="s">
        <v>264</v>
      </c>
      <c r="L274" s="62"/>
      <c r="M274" s="209" t="s">
        <v>24</v>
      </c>
      <c r="N274" s="210" t="s">
        <v>50</v>
      </c>
      <c r="O274" s="43"/>
      <c r="P274" s="211">
        <f>O274*H274</f>
        <v>0</v>
      </c>
      <c r="Q274" s="211">
        <v>0</v>
      </c>
      <c r="R274" s="211">
        <f>Q274*H274</f>
        <v>0</v>
      </c>
      <c r="S274" s="211">
        <v>0</v>
      </c>
      <c r="T274" s="212">
        <f>S274*H274</f>
        <v>0</v>
      </c>
      <c r="AR274" s="25" t="s">
        <v>93</v>
      </c>
      <c r="AT274" s="25" t="s">
        <v>212</v>
      </c>
      <c r="AU274" s="25" t="s">
        <v>87</v>
      </c>
      <c r="AY274" s="25" t="s">
        <v>210</v>
      </c>
      <c r="BE274" s="213">
        <f>IF(N274="základní",J274,0)</f>
        <v>0</v>
      </c>
      <c r="BF274" s="213">
        <f>IF(N274="snížená",J274,0)</f>
        <v>7511.16</v>
      </c>
      <c r="BG274" s="213">
        <f>IF(N274="zákl. přenesená",J274,0)</f>
        <v>0</v>
      </c>
      <c r="BH274" s="213">
        <f>IF(N274="sníž. přenesená",J274,0)</f>
        <v>0</v>
      </c>
      <c r="BI274" s="213">
        <f>IF(N274="nulová",J274,0)</f>
        <v>0</v>
      </c>
      <c r="BJ274" s="25" t="s">
        <v>87</v>
      </c>
      <c r="BK274" s="213">
        <f>ROUND(I274*H274,2)</f>
        <v>7511.16</v>
      </c>
      <c r="BL274" s="25" t="s">
        <v>93</v>
      </c>
      <c r="BM274" s="25" t="s">
        <v>591</v>
      </c>
    </row>
    <row r="275" spans="2:65" s="12" customFormat="1">
      <c r="B275" s="217"/>
      <c r="C275" s="218"/>
      <c r="D275" s="214" t="s">
        <v>220</v>
      </c>
      <c r="E275" s="219" t="s">
        <v>24</v>
      </c>
      <c r="F275" s="220" t="s">
        <v>1785</v>
      </c>
      <c r="G275" s="218"/>
      <c r="H275" s="221">
        <v>38.968000000000004</v>
      </c>
      <c r="I275" s="222"/>
      <c r="J275" s="218"/>
      <c r="K275" s="218"/>
      <c r="L275" s="223"/>
      <c r="M275" s="224"/>
      <c r="N275" s="225"/>
      <c r="O275" s="225"/>
      <c r="P275" s="225"/>
      <c r="Q275" s="225"/>
      <c r="R275" s="225"/>
      <c r="S275" s="225"/>
      <c r="T275" s="226"/>
      <c r="AT275" s="227" t="s">
        <v>220</v>
      </c>
      <c r="AU275" s="227" t="s">
        <v>87</v>
      </c>
      <c r="AV275" s="12" t="s">
        <v>87</v>
      </c>
      <c r="AW275" s="12" t="s">
        <v>41</v>
      </c>
      <c r="AX275" s="12" t="s">
        <v>78</v>
      </c>
      <c r="AY275" s="227" t="s">
        <v>210</v>
      </c>
    </row>
    <row r="276" spans="2:65" s="12" customFormat="1">
      <c r="B276" s="217"/>
      <c r="C276" s="218"/>
      <c r="D276" s="214" t="s">
        <v>220</v>
      </c>
      <c r="E276" s="219" t="s">
        <v>24</v>
      </c>
      <c r="F276" s="220" t="s">
        <v>1793</v>
      </c>
      <c r="G276" s="218"/>
      <c r="H276" s="221">
        <v>121.137</v>
      </c>
      <c r="I276" s="222"/>
      <c r="J276" s="218"/>
      <c r="K276" s="218"/>
      <c r="L276" s="223"/>
      <c r="M276" s="224"/>
      <c r="N276" s="225"/>
      <c r="O276" s="225"/>
      <c r="P276" s="225"/>
      <c r="Q276" s="225"/>
      <c r="R276" s="225"/>
      <c r="S276" s="225"/>
      <c r="T276" s="226"/>
      <c r="AT276" s="227" t="s">
        <v>220</v>
      </c>
      <c r="AU276" s="227" t="s">
        <v>87</v>
      </c>
      <c r="AV276" s="12" t="s">
        <v>87</v>
      </c>
      <c r="AW276" s="12" t="s">
        <v>41</v>
      </c>
      <c r="AX276" s="12" t="s">
        <v>78</v>
      </c>
      <c r="AY276" s="227" t="s">
        <v>210</v>
      </c>
    </row>
    <row r="277" spans="2:65" s="12" customFormat="1">
      <c r="B277" s="217"/>
      <c r="C277" s="218"/>
      <c r="D277" s="214" t="s">
        <v>220</v>
      </c>
      <c r="E277" s="219" t="s">
        <v>24</v>
      </c>
      <c r="F277" s="220" t="s">
        <v>1794</v>
      </c>
      <c r="G277" s="218"/>
      <c r="H277" s="221">
        <v>-8.9749999999999996</v>
      </c>
      <c r="I277" s="222"/>
      <c r="J277" s="218"/>
      <c r="K277" s="218"/>
      <c r="L277" s="223"/>
      <c r="M277" s="224"/>
      <c r="N277" s="225"/>
      <c r="O277" s="225"/>
      <c r="P277" s="225"/>
      <c r="Q277" s="225"/>
      <c r="R277" s="225"/>
      <c r="S277" s="225"/>
      <c r="T277" s="226"/>
      <c r="AT277" s="227" t="s">
        <v>220</v>
      </c>
      <c r="AU277" s="227" t="s">
        <v>87</v>
      </c>
      <c r="AV277" s="12" t="s">
        <v>87</v>
      </c>
      <c r="AW277" s="12" t="s">
        <v>41</v>
      </c>
      <c r="AX277" s="12" t="s">
        <v>78</v>
      </c>
      <c r="AY277" s="227" t="s">
        <v>210</v>
      </c>
    </row>
    <row r="278" spans="2:65" s="13" customFormat="1">
      <c r="B278" s="228"/>
      <c r="C278" s="229"/>
      <c r="D278" s="214" t="s">
        <v>220</v>
      </c>
      <c r="E278" s="230" t="s">
        <v>24</v>
      </c>
      <c r="F278" s="231" t="s">
        <v>235</v>
      </c>
      <c r="G278" s="229"/>
      <c r="H278" s="232">
        <v>151.13</v>
      </c>
      <c r="I278" s="233"/>
      <c r="J278" s="229"/>
      <c r="K278" s="229"/>
      <c r="L278" s="234"/>
      <c r="M278" s="235"/>
      <c r="N278" s="236"/>
      <c r="O278" s="236"/>
      <c r="P278" s="236"/>
      <c r="Q278" s="236"/>
      <c r="R278" s="236"/>
      <c r="S278" s="236"/>
      <c r="T278" s="237"/>
      <c r="AT278" s="238" t="s">
        <v>220</v>
      </c>
      <c r="AU278" s="238" t="s">
        <v>87</v>
      </c>
      <c r="AV278" s="13" t="s">
        <v>93</v>
      </c>
      <c r="AW278" s="13" t="s">
        <v>41</v>
      </c>
      <c r="AX278" s="13" t="s">
        <v>83</v>
      </c>
      <c r="AY278" s="238" t="s">
        <v>210</v>
      </c>
    </row>
    <row r="279" spans="2:65" s="1" customFormat="1" ht="16.5" customHeight="1">
      <c r="B279" s="42"/>
      <c r="C279" s="202" t="s">
        <v>583</v>
      </c>
      <c r="D279" s="202" t="s">
        <v>212</v>
      </c>
      <c r="E279" s="203" t="s">
        <v>596</v>
      </c>
      <c r="F279" s="204" t="s">
        <v>1795</v>
      </c>
      <c r="G279" s="205" t="s">
        <v>224</v>
      </c>
      <c r="H279" s="206">
        <v>6.9180000000000001</v>
      </c>
      <c r="I279" s="207">
        <v>3240</v>
      </c>
      <c r="J279" s="208">
        <f>ROUND(I279*H279,2)</f>
        <v>22414.32</v>
      </c>
      <c r="K279" s="204" t="s">
        <v>264</v>
      </c>
      <c r="L279" s="62"/>
      <c r="M279" s="209" t="s">
        <v>24</v>
      </c>
      <c r="N279" s="210" t="s">
        <v>50</v>
      </c>
      <c r="O279" s="43"/>
      <c r="P279" s="211">
        <f>O279*H279</f>
        <v>0</v>
      </c>
      <c r="Q279" s="211">
        <v>2.2563399999999998</v>
      </c>
      <c r="R279" s="211">
        <f>Q279*H279</f>
        <v>15.609360119999998</v>
      </c>
      <c r="S279" s="211">
        <v>0</v>
      </c>
      <c r="T279" s="212">
        <f>S279*H279</f>
        <v>0</v>
      </c>
      <c r="AR279" s="25" t="s">
        <v>93</v>
      </c>
      <c r="AT279" s="25" t="s">
        <v>212</v>
      </c>
      <c r="AU279" s="25" t="s">
        <v>87</v>
      </c>
      <c r="AY279" s="25" t="s">
        <v>210</v>
      </c>
      <c r="BE279" s="213">
        <f>IF(N279="základní",J279,0)</f>
        <v>0</v>
      </c>
      <c r="BF279" s="213">
        <f>IF(N279="snížená",J279,0)</f>
        <v>22414.32</v>
      </c>
      <c r="BG279" s="213">
        <f>IF(N279="zákl. přenesená",J279,0)</f>
        <v>0</v>
      </c>
      <c r="BH279" s="213">
        <f>IF(N279="sníž. přenesená",J279,0)</f>
        <v>0</v>
      </c>
      <c r="BI279" s="213">
        <f>IF(N279="nulová",J279,0)</f>
        <v>0</v>
      </c>
      <c r="BJ279" s="25" t="s">
        <v>87</v>
      </c>
      <c r="BK279" s="213">
        <f>ROUND(I279*H279,2)</f>
        <v>22414.32</v>
      </c>
      <c r="BL279" s="25" t="s">
        <v>93</v>
      </c>
      <c r="BM279" s="25" t="s">
        <v>598</v>
      </c>
    </row>
    <row r="280" spans="2:65" s="12" customFormat="1">
      <c r="B280" s="217"/>
      <c r="C280" s="218"/>
      <c r="D280" s="214" t="s">
        <v>220</v>
      </c>
      <c r="E280" s="219" t="s">
        <v>24</v>
      </c>
      <c r="F280" s="220" t="s">
        <v>1796</v>
      </c>
      <c r="G280" s="218"/>
      <c r="H280" s="221">
        <v>4.7380000000000004</v>
      </c>
      <c r="I280" s="222"/>
      <c r="J280" s="218"/>
      <c r="K280" s="218"/>
      <c r="L280" s="223"/>
      <c r="M280" s="224"/>
      <c r="N280" s="225"/>
      <c r="O280" s="225"/>
      <c r="P280" s="225"/>
      <c r="Q280" s="225"/>
      <c r="R280" s="225"/>
      <c r="S280" s="225"/>
      <c r="T280" s="226"/>
      <c r="AT280" s="227" t="s">
        <v>220</v>
      </c>
      <c r="AU280" s="227" t="s">
        <v>87</v>
      </c>
      <c r="AV280" s="12" t="s">
        <v>87</v>
      </c>
      <c r="AW280" s="12" t="s">
        <v>41</v>
      </c>
      <c r="AX280" s="12" t="s">
        <v>78</v>
      </c>
      <c r="AY280" s="227" t="s">
        <v>210</v>
      </c>
    </row>
    <row r="281" spans="2:65" s="12" customFormat="1">
      <c r="B281" s="217"/>
      <c r="C281" s="218"/>
      <c r="D281" s="214" t="s">
        <v>220</v>
      </c>
      <c r="E281" s="219" t="s">
        <v>24</v>
      </c>
      <c r="F281" s="220" t="s">
        <v>1797</v>
      </c>
      <c r="G281" s="218"/>
      <c r="H281" s="221">
        <v>2.1800000000000002</v>
      </c>
      <c r="I281" s="222"/>
      <c r="J281" s="218"/>
      <c r="K281" s="218"/>
      <c r="L281" s="223"/>
      <c r="M281" s="224"/>
      <c r="N281" s="225"/>
      <c r="O281" s="225"/>
      <c r="P281" s="225"/>
      <c r="Q281" s="225"/>
      <c r="R281" s="225"/>
      <c r="S281" s="225"/>
      <c r="T281" s="226"/>
      <c r="AT281" s="227" t="s">
        <v>220</v>
      </c>
      <c r="AU281" s="227" t="s">
        <v>87</v>
      </c>
      <c r="AV281" s="12" t="s">
        <v>87</v>
      </c>
      <c r="AW281" s="12" t="s">
        <v>41</v>
      </c>
      <c r="AX281" s="12" t="s">
        <v>78</v>
      </c>
      <c r="AY281" s="227" t="s">
        <v>210</v>
      </c>
    </row>
    <row r="282" spans="2:65" s="13" customFormat="1">
      <c r="B282" s="228"/>
      <c r="C282" s="229"/>
      <c r="D282" s="214" t="s">
        <v>220</v>
      </c>
      <c r="E282" s="230" t="s">
        <v>24</v>
      </c>
      <c r="F282" s="231" t="s">
        <v>235</v>
      </c>
      <c r="G282" s="229"/>
      <c r="H282" s="232">
        <v>6.9180000000000001</v>
      </c>
      <c r="I282" s="233"/>
      <c r="J282" s="229"/>
      <c r="K282" s="229"/>
      <c r="L282" s="234"/>
      <c r="M282" s="235"/>
      <c r="N282" s="236"/>
      <c r="O282" s="236"/>
      <c r="P282" s="236"/>
      <c r="Q282" s="236"/>
      <c r="R282" s="236"/>
      <c r="S282" s="236"/>
      <c r="T282" s="237"/>
      <c r="AT282" s="238" t="s">
        <v>220</v>
      </c>
      <c r="AU282" s="238" t="s">
        <v>87</v>
      </c>
      <c r="AV282" s="13" t="s">
        <v>93</v>
      </c>
      <c r="AW282" s="13" t="s">
        <v>41</v>
      </c>
      <c r="AX282" s="13" t="s">
        <v>83</v>
      </c>
      <c r="AY282" s="238" t="s">
        <v>210</v>
      </c>
    </row>
    <row r="283" spans="2:65" s="1" customFormat="1" ht="16.5" customHeight="1">
      <c r="B283" s="42"/>
      <c r="C283" s="202" t="s">
        <v>588</v>
      </c>
      <c r="D283" s="202" t="s">
        <v>212</v>
      </c>
      <c r="E283" s="203" t="s">
        <v>603</v>
      </c>
      <c r="F283" s="204" t="s">
        <v>1798</v>
      </c>
      <c r="G283" s="205" t="s">
        <v>224</v>
      </c>
      <c r="H283" s="206">
        <v>0.28000000000000003</v>
      </c>
      <c r="I283" s="207">
        <v>3370</v>
      </c>
      <c r="J283" s="208">
        <f>ROUND(I283*H283,2)</f>
        <v>943.6</v>
      </c>
      <c r="K283" s="204" t="s">
        <v>264</v>
      </c>
      <c r="L283" s="62"/>
      <c r="M283" s="209" t="s">
        <v>24</v>
      </c>
      <c r="N283" s="210" t="s">
        <v>50</v>
      </c>
      <c r="O283" s="43"/>
      <c r="P283" s="211">
        <f>O283*H283</f>
        <v>0</v>
      </c>
      <c r="Q283" s="211">
        <v>2.2563399999999998</v>
      </c>
      <c r="R283" s="211">
        <f>Q283*H283</f>
        <v>0.63177519999999998</v>
      </c>
      <c r="S283" s="211">
        <v>0</v>
      </c>
      <c r="T283" s="212">
        <f>S283*H283</f>
        <v>0</v>
      </c>
      <c r="AR283" s="25" t="s">
        <v>93</v>
      </c>
      <c r="AT283" s="25" t="s">
        <v>212</v>
      </c>
      <c r="AU283" s="25" t="s">
        <v>87</v>
      </c>
      <c r="AY283" s="25" t="s">
        <v>210</v>
      </c>
      <c r="BE283" s="213">
        <f>IF(N283="základní",J283,0)</f>
        <v>0</v>
      </c>
      <c r="BF283" s="213">
        <f>IF(N283="snížená",J283,0)</f>
        <v>943.6</v>
      </c>
      <c r="BG283" s="213">
        <f>IF(N283="zákl. přenesená",J283,0)</f>
        <v>0</v>
      </c>
      <c r="BH283" s="213">
        <f>IF(N283="sníž. přenesená",J283,0)</f>
        <v>0</v>
      </c>
      <c r="BI283" s="213">
        <f>IF(N283="nulová",J283,0)</f>
        <v>0</v>
      </c>
      <c r="BJ283" s="25" t="s">
        <v>87</v>
      </c>
      <c r="BK283" s="213">
        <f>ROUND(I283*H283,2)</f>
        <v>943.6</v>
      </c>
      <c r="BL283" s="25" t="s">
        <v>93</v>
      </c>
      <c r="BM283" s="25" t="s">
        <v>605</v>
      </c>
    </row>
    <row r="284" spans="2:65" s="12" customFormat="1">
      <c r="B284" s="217"/>
      <c r="C284" s="218"/>
      <c r="D284" s="214" t="s">
        <v>220</v>
      </c>
      <c r="E284" s="219" t="s">
        <v>24</v>
      </c>
      <c r="F284" s="220" t="s">
        <v>1799</v>
      </c>
      <c r="G284" s="218"/>
      <c r="H284" s="221">
        <v>0.28000000000000003</v>
      </c>
      <c r="I284" s="222"/>
      <c r="J284" s="218"/>
      <c r="K284" s="218"/>
      <c r="L284" s="223"/>
      <c r="M284" s="224"/>
      <c r="N284" s="225"/>
      <c r="O284" s="225"/>
      <c r="P284" s="225"/>
      <c r="Q284" s="225"/>
      <c r="R284" s="225"/>
      <c r="S284" s="225"/>
      <c r="T284" s="226"/>
      <c r="AT284" s="227" t="s">
        <v>220</v>
      </c>
      <c r="AU284" s="227" t="s">
        <v>87</v>
      </c>
      <c r="AV284" s="12" t="s">
        <v>87</v>
      </c>
      <c r="AW284" s="12" t="s">
        <v>41</v>
      </c>
      <c r="AX284" s="12" t="s">
        <v>83</v>
      </c>
      <c r="AY284" s="227" t="s">
        <v>210</v>
      </c>
    </row>
    <row r="285" spans="2:65" s="1" customFormat="1" ht="16.5" customHeight="1">
      <c r="B285" s="42"/>
      <c r="C285" s="202" t="s">
        <v>595</v>
      </c>
      <c r="D285" s="202" t="s">
        <v>212</v>
      </c>
      <c r="E285" s="203" t="s">
        <v>608</v>
      </c>
      <c r="F285" s="204" t="s">
        <v>1800</v>
      </c>
      <c r="G285" s="205" t="s">
        <v>224</v>
      </c>
      <c r="H285" s="206">
        <v>1.7999999999999999E-2</v>
      </c>
      <c r="I285" s="207">
        <v>3180</v>
      </c>
      <c r="J285" s="208">
        <f>ROUND(I285*H285,2)</f>
        <v>57.24</v>
      </c>
      <c r="K285" s="204" t="s">
        <v>264</v>
      </c>
      <c r="L285" s="62"/>
      <c r="M285" s="209" t="s">
        <v>24</v>
      </c>
      <c r="N285" s="210" t="s">
        <v>50</v>
      </c>
      <c r="O285" s="43"/>
      <c r="P285" s="211">
        <f>O285*H285</f>
        <v>0</v>
      </c>
      <c r="Q285" s="211">
        <v>2.2563399999999998</v>
      </c>
      <c r="R285" s="211">
        <f>Q285*H285</f>
        <v>4.0614119999999997E-2</v>
      </c>
      <c r="S285" s="211">
        <v>0</v>
      </c>
      <c r="T285" s="212">
        <f>S285*H285</f>
        <v>0</v>
      </c>
      <c r="AR285" s="25" t="s">
        <v>93</v>
      </c>
      <c r="AT285" s="25" t="s">
        <v>212</v>
      </c>
      <c r="AU285" s="25" t="s">
        <v>87</v>
      </c>
      <c r="AY285" s="25" t="s">
        <v>210</v>
      </c>
      <c r="BE285" s="213">
        <f>IF(N285="základní",J285,0)</f>
        <v>0</v>
      </c>
      <c r="BF285" s="213">
        <f>IF(N285="snížená",J285,0)</f>
        <v>57.24</v>
      </c>
      <c r="BG285" s="213">
        <f>IF(N285="zákl. přenesená",J285,0)</f>
        <v>0</v>
      </c>
      <c r="BH285" s="213">
        <f>IF(N285="sníž. přenesená",J285,0)</f>
        <v>0</v>
      </c>
      <c r="BI285" s="213">
        <f>IF(N285="nulová",J285,0)</f>
        <v>0</v>
      </c>
      <c r="BJ285" s="25" t="s">
        <v>87</v>
      </c>
      <c r="BK285" s="213">
        <f>ROUND(I285*H285,2)</f>
        <v>57.24</v>
      </c>
      <c r="BL285" s="25" t="s">
        <v>93</v>
      </c>
      <c r="BM285" s="25" t="s">
        <v>610</v>
      </c>
    </row>
    <row r="286" spans="2:65" s="12" customFormat="1">
      <c r="B286" s="217"/>
      <c r="C286" s="218"/>
      <c r="D286" s="214" t="s">
        <v>220</v>
      </c>
      <c r="E286" s="219" t="s">
        <v>24</v>
      </c>
      <c r="F286" s="220" t="s">
        <v>1801</v>
      </c>
      <c r="G286" s="218"/>
      <c r="H286" s="221">
        <v>1.7999999999999999E-2</v>
      </c>
      <c r="I286" s="222"/>
      <c r="J286" s="218"/>
      <c r="K286" s="218"/>
      <c r="L286" s="223"/>
      <c r="M286" s="224"/>
      <c r="N286" s="225"/>
      <c r="O286" s="225"/>
      <c r="P286" s="225"/>
      <c r="Q286" s="225"/>
      <c r="R286" s="225"/>
      <c r="S286" s="225"/>
      <c r="T286" s="226"/>
      <c r="AT286" s="227" t="s">
        <v>220</v>
      </c>
      <c r="AU286" s="227" t="s">
        <v>87</v>
      </c>
      <c r="AV286" s="12" t="s">
        <v>87</v>
      </c>
      <c r="AW286" s="12" t="s">
        <v>41</v>
      </c>
      <c r="AX286" s="12" t="s">
        <v>83</v>
      </c>
      <c r="AY286" s="227" t="s">
        <v>210</v>
      </c>
    </row>
    <row r="287" spans="2:65" s="1" customFormat="1" ht="38.25" customHeight="1">
      <c r="B287" s="42"/>
      <c r="C287" s="202" t="s">
        <v>602</v>
      </c>
      <c r="D287" s="202" t="s">
        <v>212</v>
      </c>
      <c r="E287" s="203" t="s">
        <v>613</v>
      </c>
      <c r="F287" s="204" t="s">
        <v>614</v>
      </c>
      <c r="G287" s="205" t="s">
        <v>224</v>
      </c>
      <c r="H287" s="206">
        <v>6.9180000000000001</v>
      </c>
      <c r="I287" s="207">
        <v>244</v>
      </c>
      <c r="J287" s="208">
        <f>ROUND(I287*H287,2)</f>
        <v>1687.99</v>
      </c>
      <c r="K287" s="204" t="s">
        <v>264</v>
      </c>
      <c r="L287" s="62"/>
      <c r="M287" s="209" t="s">
        <v>24</v>
      </c>
      <c r="N287" s="210" t="s">
        <v>50</v>
      </c>
      <c r="O287" s="43"/>
      <c r="P287" s="211">
        <f>O287*H287</f>
        <v>0</v>
      </c>
      <c r="Q287" s="211">
        <v>0</v>
      </c>
      <c r="R287" s="211">
        <f>Q287*H287</f>
        <v>0</v>
      </c>
      <c r="S287" s="211">
        <v>0</v>
      </c>
      <c r="T287" s="212">
        <f>S287*H287</f>
        <v>0</v>
      </c>
      <c r="AR287" s="25" t="s">
        <v>93</v>
      </c>
      <c r="AT287" s="25" t="s">
        <v>212</v>
      </c>
      <c r="AU287" s="25" t="s">
        <v>87</v>
      </c>
      <c r="AY287" s="25" t="s">
        <v>210</v>
      </c>
      <c r="BE287" s="213">
        <f>IF(N287="základní",J287,0)</f>
        <v>0</v>
      </c>
      <c r="BF287" s="213">
        <f>IF(N287="snížená",J287,0)</f>
        <v>1687.99</v>
      </c>
      <c r="BG287" s="213">
        <f>IF(N287="zákl. přenesená",J287,0)</f>
        <v>0</v>
      </c>
      <c r="BH287" s="213">
        <f>IF(N287="sníž. přenesená",J287,0)</f>
        <v>0</v>
      </c>
      <c r="BI287" s="213">
        <f>IF(N287="nulová",J287,0)</f>
        <v>0</v>
      </c>
      <c r="BJ287" s="25" t="s">
        <v>87</v>
      </c>
      <c r="BK287" s="213">
        <f>ROUND(I287*H287,2)</f>
        <v>1687.99</v>
      </c>
      <c r="BL287" s="25" t="s">
        <v>93</v>
      </c>
      <c r="BM287" s="25" t="s">
        <v>615</v>
      </c>
    </row>
    <row r="288" spans="2:65" s="12" customFormat="1">
      <c r="B288" s="217"/>
      <c r="C288" s="218"/>
      <c r="D288" s="214" t="s">
        <v>220</v>
      </c>
      <c r="E288" s="219" t="s">
        <v>24</v>
      </c>
      <c r="F288" s="220" t="s">
        <v>1796</v>
      </c>
      <c r="G288" s="218"/>
      <c r="H288" s="221">
        <v>4.7380000000000004</v>
      </c>
      <c r="I288" s="222"/>
      <c r="J288" s="218"/>
      <c r="K288" s="218"/>
      <c r="L288" s="223"/>
      <c r="M288" s="224"/>
      <c r="N288" s="225"/>
      <c r="O288" s="225"/>
      <c r="P288" s="225"/>
      <c r="Q288" s="225"/>
      <c r="R288" s="225"/>
      <c r="S288" s="225"/>
      <c r="T288" s="226"/>
      <c r="AT288" s="227" t="s">
        <v>220</v>
      </c>
      <c r="AU288" s="227" t="s">
        <v>87</v>
      </c>
      <c r="AV288" s="12" t="s">
        <v>87</v>
      </c>
      <c r="AW288" s="12" t="s">
        <v>41</v>
      </c>
      <c r="AX288" s="12" t="s">
        <v>78</v>
      </c>
      <c r="AY288" s="227" t="s">
        <v>210</v>
      </c>
    </row>
    <row r="289" spans="2:65" s="12" customFormat="1">
      <c r="B289" s="217"/>
      <c r="C289" s="218"/>
      <c r="D289" s="214" t="s">
        <v>220</v>
      </c>
      <c r="E289" s="219" t="s">
        <v>24</v>
      </c>
      <c r="F289" s="220" t="s">
        <v>1797</v>
      </c>
      <c r="G289" s="218"/>
      <c r="H289" s="221">
        <v>2.1800000000000002</v>
      </c>
      <c r="I289" s="222"/>
      <c r="J289" s="218"/>
      <c r="K289" s="218"/>
      <c r="L289" s="223"/>
      <c r="M289" s="224"/>
      <c r="N289" s="225"/>
      <c r="O289" s="225"/>
      <c r="P289" s="225"/>
      <c r="Q289" s="225"/>
      <c r="R289" s="225"/>
      <c r="S289" s="225"/>
      <c r="T289" s="226"/>
      <c r="AT289" s="227" t="s">
        <v>220</v>
      </c>
      <c r="AU289" s="227" t="s">
        <v>87</v>
      </c>
      <c r="AV289" s="12" t="s">
        <v>87</v>
      </c>
      <c r="AW289" s="12" t="s">
        <v>41</v>
      </c>
      <c r="AX289" s="12" t="s">
        <v>78</v>
      </c>
      <c r="AY289" s="227" t="s">
        <v>210</v>
      </c>
    </row>
    <row r="290" spans="2:65" s="13" customFormat="1">
      <c r="B290" s="228"/>
      <c r="C290" s="229"/>
      <c r="D290" s="214" t="s">
        <v>220</v>
      </c>
      <c r="E290" s="230" t="s">
        <v>24</v>
      </c>
      <c r="F290" s="231" t="s">
        <v>235</v>
      </c>
      <c r="G290" s="229"/>
      <c r="H290" s="232">
        <v>6.9180000000000001</v>
      </c>
      <c r="I290" s="233"/>
      <c r="J290" s="229"/>
      <c r="K290" s="229"/>
      <c r="L290" s="234"/>
      <c r="M290" s="235"/>
      <c r="N290" s="236"/>
      <c r="O290" s="236"/>
      <c r="P290" s="236"/>
      <c r="Q290" s="236"/>
      <c r="R290" s="236"/>
      <c r="S290" s="236"/>
      <c r="T290" s="237"/>
      <c r="AT290" s="238" t="s">
        <v>220</v>
      </c>
      <c r="AU290" s="238" t="s">
        <v>87</v>
      </c>
      <c r="AV290" s="13" t="s">
        <v>93</v>
      </c>
      <c r="AW290" s="13" t="s">
        <v>41</v>
      </c>
      <c r="AX290" s="13" t="s">
        <v>83</v>
      </c>
      <c r="AY290" s="238" t="s">
        <v>210</v>
      </c>
    </row>
    <row r="291" spans="2:65" s="1" customFormat="1" ht="16.5" customHeight="1">
      <c r="B291" s="42"/>
      <c r="C291" s="202" t="s">
        <v>607</v>
      </c>
      <c r="D291" s="202" t="s">
        <v>212</v>
      </c>
      <c r="E291" s="203" t="s">
        <v>618</v>
      </c>
      <c r="F291" s="204" t="s">
        <v>619</v>
      </c>
      <c r="G291" s="205" t="s">
        <v>248</v>
      </c>
      <c r="H291" s="206">
        <v>0.26700000000000002</v>
      </c>
      <c r="I291" s="207">
        <v>31400</v>
      </c>
      <c r="J291" s="208">
        <f>ROUND(I291*H291,2)</f>
        <v>8383.7999999999993</v>
      </c>
      <c r="K291" s="204" t="s">
        <v>264</v>
      </c>
      <c r="L291" s="62"/>
      <c r="M291" s="209" t="s">
        <v>24</v>
      </c>
      <c r="N291" s="210" t="s">
        <v>50</v>
      </c>
      <c r="O291" s="43"/>
      <c r="P291" s="211">
        <f>O291*H291</f>
        <v>0</v>
      </c>
      <c r="Q291" s="211">
        <v>1.0530600000000001</v>
      </c>
      <c r="R291" s="211">
        <f>Q291*H291</f>
        <v>0.28116702000000005</v>
      </c>
      <c r="S291" s="211">
        <v>0</v>
      </c>
      <c r="T291" s="212">
        <f>S291*H291</f>
        <v>0</v>
      </c>
      <c r="AR291" s="25" t="s">
        <v>93</v>
      </c>
      <c r="AT291" s="25" t="s">
        <v>212</v>
      </c>
      <c r="AU291" s="25" t="s">
        <v>87</v>
      </c>
      <c r="AY291" s="25" t="s">
        <v>210</v>
      </c>
      <c r="BE291" s="213">
        <f>IF(N291="základní",J291,0)</f>
        <v>0</v>
      </c>
      <c r="BF291" s="213">
        <f>IF(N291="snížená",J291,0)</f>
        <v>8383.7999999999993</v>
      </c>
      <c r="BG291" s="213">
        <f>IF(N291="zákl. přenesená",J291,0)</f>
        <v>0</v>
      </c>
      <c r="BH291" s="213">
        <f>IF(N291="sníž. přenesená",J291,0)</f>
        <v>0</v>
      </c>
      <c r="BI291" s="213">
        <f>IF(N291="nulová",J291,0)</f>
        <v>0</v>
      </c>
      <c r="BJ291" s="25" t="s">
        <v>87</v>
      </c>
      <c r="BK291" s="213">
        <f>ROUND(I291*H291,2)</f>
        <v>8383.7999999999993</v>
      </c>
      <c r="BL291" s="25" t="s">
        <v>93</v>
      </c>
      <c r="BM291" s="25" t="s">
        <v>620</v>
      </c>
    </row>
    <row r="292" spans="2:65" s="12" customFormat="1">
      <c r="B292" s="217"/>
      <c r="C292" s="218"/>
      <c r="D292" s="214" t="s">
        <v>220</v>
      </c>
      <c r="E292" s="219" t="s">
        <v>24</v>
      </c>
      <c r="F292" s="220" t="s">
        <v>1802</v>
      </c>
      <c r="G292" s="218"/>
      <c r="H292" s="221">
        <v>0.26700000000000002</v>
      </c>
      <c r="I292" s="222"/>
      <c r="J292" s="218"/>
      <c r="K292" s="218"/>
      <c r="L292" s="223"/>
      <c r="M292" s="224"/>
      <c r="N292" s="225"/>
      <c r="O292" s="225"/>
      <c r="P292" s="225"/>
      <c r="Q292" s="225"/>
      <c r="R292" s="225"/>
      <c r="S292" s="225"/>
      <c r="T292" s="226"/>
      <c r="AT292" s="227" t="s">
        <v>220</v>
      </c>
      <c r="AU292" s="227" t="s">
        <v>87</v>
      </c>
      <c r="AV292" s="12" t="s">
        <v>87</v>
      </c>
      <c r="AW292" s="12" t="s">
        <v>41</v>
      </c>
      <c r="AX292" s="12" t="s">
        <v>83</v>
      </c>
      <c r="AY292" s="227" t="s">
        <v>210</v>
      </c>
    </row>
    <row r="293" spans="2:65" s="1" customFormat="1" ht="38.25" customHeight="1">
      <c r="B293" s="42"/>
      <c r="C293" s="202" t="s">
        <v>612</v>
      </c>
      <c r="D293" s="202" t="s">
        <v>212</v>
      </c>
      <c r="E293" s="203" t="s">
        <v>629</v>
      </c>
      <c r="F293" s="204" t="s">
        <v>630</v>
      </c>
      <c r="G293" s="205" t="s">
        <v>215</v>
      </c>
      <c r="H293" s="206">
        <v>0.29299999999999998</v>
      </c>
      <c r="I293" s="207">
        <v>149</v>
      </c>
      <c r="J293" s="208">
        <f>ROUND(I293*H293,2)</f>
        <v>43.66</v>
      </c>
      <c r="K293" s="204" t="s">
        <v>264</v>
      </c>
      <c r="L293" s="62"/>
      <c r="M293" s="209" t="s">
        <v>24</v>
      </c>
      <c r="N293" s="210" t="s">
        <v>50</v>
      </c>
      <c r="O293" s="43"/>
      <c r="P293" s="211">
        <f>O293*H293</f>
        <v>0</v>
      </c>
      <c r="Q293" s="211">
        <v>2.6339999999999999E-2</v>
      </c>
      <c r="R293" s="211">
        <f>Q293*H293</f>
        <v>7.7176199999999988E-3</v>
      </c>
      <c r="S293" s="211">
        <v>0</v>
      </c>
      <c r="T293" s="212">
        <f>S293*H293</f>
        <v>0</v>
      </c>
      <c r="AR293" s="25" t="s">
        <v>93</v>
      </c>
      <c r="AT293" s="25" t="s">
        <v>212</v>
      </c>
      <c r="AU293" s="25" t="s">
        <v>87</v>
      </c>
      <c r="AY293" s="25" t="s">
        <v>210</v>
      </c>
      <c r="BE293" s="213">
        <f>IF(N293="základní",J293,0)</f>
        <v>0</v>
      </c>
      <c r="BF293" s="213">
        <f>IF(N293="snížená",J293,0)</f>
        <v>43.66</v>
      </c>
      <c r="BG293" s="213">
        <f>IF(N293="zákl. přenesená",J293,0)</f>
        <v>0</v>
      </c>
      <c r="BH293" s="213">
        <f>IF(N293="sníž. přenesená",J293,0)</f>
        <v>0</v>
      </c>
      <c r="BI293" s="213">
        <f>IF(N293="nulová",J293,0)</f>
        <v>0</v>
      </c>
      <c r="BJ293" s="25" t="s">
        <v>87</v>
      </c>
      <c r="BK293" s="213">
        <f>ROUND(I293*H293,2)</f>
        <v>43.66</v>
      </c>
      <c r="BL293" s="25" t="s">
        <v>93</v>
      </c>
      <c r="BM293" s="25" t="s">
        <v>631</v>
      </c>
    </row>
    <row r="294" spans="2:65" s="12" customFormat="1">
      <c r="B294" s="217"/>
      <c r="C294" s="218"/>
      <c r="D294" s="214" t="s">
        <v>220</v>
      </c>
      <c r="E294" s="219" t="s">
        <v>24</v>
      </c>
      <c r="F294" s="220" t="s">
        <v>1803</v>
      </c>
      <c r="G294" s="218"/>
      <c r="H294" s="221">
        <v>0.29299999999999998</v>
      </c>
      <c r="I294" s="222"/>
      <c r="J294" s="218"/>
      <c r="K294" s="218"/>
      <c r="L294" s="223"/>
      <c r="M294" s="224"/>
      <c r="N294" s="225"/>
      <c r="O294" s="225"/>
      <c r="P294" s="225"/>
      <c r="Q294" s="225"/>
      <c r="R294" s="225"/>
      <c r="S294" s="225"/>
      <c r="T294" s="226"/>
      <c r="AT294" s="227" t="s">
        <v>220</v>
      </c>
      <c r="AU294" s="227" t="s">
        <v>87</v>
      </c>
      <c r="AV294" s="12" t="s">
        <v>87</v>
      </c>
      <c r="AW294" s="12" t="s">
        <v>41</v>
      </c>
      <c r="AX294" s="12" t="s">
        <v>83</v>
      </c>
      <c r="AY294" s="227" t="s">
        <v>210</v>
      </c>
    </row>
    <row r="295" spans="2:65" s="1" customFormat="1" ht="25.5" customHeight="1">
      <c r="B295" s="42"/>
      <c r="C295" s="202" t="s">
        <v>617</v>
      </c>
      <c r="D295" s="202" t="s">
        <v>212</v>
      </c>
      <c r="E295" s="203" t="s">
        <v>639</v>
      </c>
      <c r="F295" s="204" t="s">
        <v>640</v>
      </c>
      <c r="G295" s="205" t="s">
        <v>215</v>
      </c>
      <c r="H295" s="206">
        <v>11.22</v>
      </c>
      <c r="I295" s="207">
        <v>569</v>
      </c>
      <c r="J295" s="208">
        <f>ROUND(I295*H295,2)</f>
        <v>6384.18</v>
      </c>
      <c r="K295" s="204" t="s">
        <v>264</v>
      </c>
      <c r="L295" s="62"/>
      <c r="M295" s="209" t="s">
        <v>24</v>
      </c>
      <c r="N295" s="210" t="s">
        <v>50</v>
      </c>
      <c r="O295" s="43"/>
      <c r="P295" s="211">
        <f>O295*H295</f>
        <v>0</v>
      </c>
      <c r="Q295" s="211">
        <v>0.28361999999999998</v>
      </c>
      <c r="R295" s="211">
        <f>Q295*H295</f>
        <v>3.1822164000000002</v>
      </c>
      <c r="S295" s="211">
        <v>0</v>
      </c>
      <c r="T295" s="212">
        <f>S295*H295</f>
        <v>0</v>
      </c>
      <c r="AR295" s="25" t="s">
        <v>93</v>
      </c>
      <c r="AT295" s="25" t="s">
        <v>212</v>
      </c>
      <c r="AU295" s="25" t="s">
        <v>87</v>
      </c>
      <c r="AY295" s="25" t="s">
        <v>210</v>
      </c>
      <c r="BE295" s="213">
        <f>IF(N295="základní",J295,0)</f>
        <v>0</v>
      </c>
      <c r="BF295" s="213">
        <f>IF(N295="snížená",J295,0)</f>
        <v>6384.18</v>
      </c>
      <c r="BG295" s="213">
        <f>IF(N295="zákl. přenesená",J295,0)</f>
        <v>0</v>
      </c>
      <c r="BH295" s="213">
        <f>IF(N295="sníž. přenesená",J295,0)</f>
        <v>0</v>
      </c>
      <c r="BI295" s="213">
        <f>IF(N295="nulová",J295,0)</f>
        <v>0</v>
      </c>
      <c r="BJ295" s="25" t="s">
        <v>87</v>
      </c>
      <c r="BK295" s="213">
        <f>ROUND(I295*H295,2)</f>
        <v>6384.18</v>
      </c>
      <c r="BL295" s="25" t="s">
        <v>93</v>
      </c>
      <c r="BM295" s="25" t="s">
        <v>641</v>
      </c>
    </row>
    <row r="296" spans="2:65" s="12" customFormat="1">
      <c r="B296" s="217"/>
      <c r="C296" s="218"/>
      <c r="D296" s="214" t="s">
        <v>220</v>
      </c>
      <c r="E296" s="219" t="s">
        <v>24</v>
      </c>
      <c r="F296" s="220" t="s">
        <v>1804</v>
      </c>
      <c r="G296" s="218"/>
      <c r="H296" s="221">
        <v>11.22</v>
      </c>
      <c r="I296" s="222"/>
      <c r="J296" s="218"/>
      <c r="K296" s="218"/>
      <c r="L296" s="223"/>
      <c r="M296" s="224"/>
      <c r="N296" s="225"/>
      <c r="O296" s="225"/>
      <c r="P296" s="225"/>
      <c r="Q296" s="225"/>
      <c r="R296" s="225"/>
      <c r="S296" s="225"/>
      <c r="T296" s="226"/>
      <c r="AT296" s="227" t="s">
        <v>220</v>
      </c>
      <c r="AU296" s="227" t="s">
        <v>87</v>
      </c>
      <c r="AV296" s="12" t="s">
        <v>87</v>
      </c>
      <c r="AW296" s="12" t="s">
        <v>41</v>
      </c>
      <c r="AX296" s="12" t="s">
        <v>83</v>
      </c>
      <c r="AY296" s="227" t="s">
        <v>210</v>
      </c>
    </row>
    <row r="297" spans="2:65" s="1" customFormat="1" ht="25.5" customHeight="1">
      <c r="B297" s="42"/>
      <c r="C297" s="202" t="s">
        <v>622</v>
      </c>
      <c r="D297" s="202" t="s">
        <v>212</v>
      </c>
      <c r="E297" s="203" t="s">
        <v>644</v>
      </c>
      <c r="F297" s="204" t="s">
        <v>1805</v>
      </c>
      <c r="G297" s="205" t="s">
        <v>348</v>
      </c>
      <c r="H297" s="206">
        <v>13</v>
      </c>
      <c r="I297" s="207">
        <v>240</v>
      </c>
      <c r="J297" s="208">
        <f>ROUND(I297*H297,2)</f>
        <v>3120</v>
      </c>
      <c r="K297" s="204" t="s">
        <v>264</v>
      </c>
      <c r="L297" s="62"/>
      <c r="M297" s="209" t="s">
        <v>24</v>
      </c>
      <c r="N297" s="210" t="s">
        <v>50</v>
      </c>
      <c r="O297" s="43"/>
      <c r="P297" s="211">
        <f>O297*H297</f>
        <v>0</v>
      </c>
      <c r="Q297" s="211">
        <v>1.6979999999999999E-2</v>
      </c>
      <c r="R297" s="211">
        <f>Q297*H297</f>
        <v>0.22073999999999999</v>
      </c>
      <c r="S297" s="211">
        <v>0</v>
      </c>
      <c r="T297" s="212">
        <f>S297*H297</f>
        <v>0</v>
      </c>
      <c r="AR297" s="25" t="s">
        <v>93</v>
      </c>
      <c r="AT297" s="25" t="s">
        <v>212</v>
      </c>
      <c r="AU297" s="25" t="s">
        <v>87</v>
      </c>
      <c r="AY297" s="25" t="s">
        <v>210</v>
      </c>
      <c r="BE297" s="213">
        <f>IF(N297="základní",J297,0)</f>
        <v>0</v>
      </c>
      <c r="BF297" s="213">
        <f>IF(N297="snížená",J297,0)</f>
        <v>3120</v>
      </c>
      <c r="BG297" s="213">
        <f>IF(N297="zákl. přenesená",J297,0)</f>
        <v>0</v>
      </c>
      <c r="BH297" s="213">
        <f>IF(N297="sníž. přenesená",J297,0)</f>
        <v>0</v>
      </c>
      <c r="BI297" s="213">
        <f>IF(N297="nulová",J297,0)</f>
        <v>0</v>
      </c>
      <c r="BJ297" s="25" t="s">
        <v>87</v>
      </c>
      <c r="BK297" s="213">
        <f>ROUND(I297*H297,2)</f>
        <v>3120</v>
      </c>
      <c r="BL297" s="25" t="s">
        <v>93</v>
      </c>
      <c r="BM297" s="25" t="s">
        <v>646</v>
      </c>
    </row>
    <row r="298" spans="2:65" s="12" customFormat="1">
      <c r="B298" s="217"/>
      <c r="C298" s="218"/>
      <c r="D298" s="214" t="s">
        <v>220</v>
      </c>
      <c r="E298" s="219" t="s">
        <v>24</v>
      </c>
      <c r="F298" s="220" t="s">
        <v>1806</v>
      </c>
      <c r="G298" s="218"/>
      <c r="H298" s="221">
        <v>1</v>
      </c>
      <c r="I298" s="222"/>
      <c r="J298" s="218"/>
      <c r="K298" s="218"/>
      <c r="L298" s="223"/>
      <c r="M298" s="224"/>
      <c r="N298" s="225"/>
      <c r="O298" s="225"/>
      <c r="P298" s="225"/>
      <c r="Q298" s="225"/>
      <c r="R298" s="225"/>
      <c r="S298" s="225"/>
      <c r="T298" s="226"/>
      <c r="AT298" s="227" t="s">
        <v>220</v>
      </c>
      <c r="AU298" s="227" t="s">
        <v>87</v>
      </c>
      <c r="AV298" s="12" t="s">
        <v>87</v>
      </c>
      <c r="AW298" s="12" t="s">
        <v>41</v>
      </c>
      <c r="AX298" s="12" t="s">
        <v>78</v>
      </c>
      <c r="AY298" s="227" t="s">
        <v>210</v>
      </c>
    </row>
    <row r="299" spans="2:65" s="12" customFormat="1">
      <c r="B299" s="217"/>
      <c r="C299" s="218"/>
      <c r="D299" s="214" t="s">
        <v>220</v>
      </c>
      <c r="E299" s="219" t="s">
        <v>24</v>
      </c>
      <c r="F299" s="220" t="s">
        <v>1807</v>
      </c>
      <c r="G299" s="218"/>
      <c r="H299" s="221">
        <v>4</v>
      </c>
      <c r="I299" s="222"/>
      <c r="J299" s="218"/>
      <c r="K299" s="218"/>
      <c r="L299" s="223"/>
      <c r="M299" s="224"/>
      <c r="N299" s="225"/>
      <c r="O299" s="225"/>
      <c r="P299" s="225"/>
      <c r="Q299" s="225"/>
      <c r="R299" s="225"/>
      <c r="S299" s="225"/>
      <c r="T299" s="226"/>
      <c r="AT299" s="227" t="s">
        <v>220</v>
      </c>
      <c r="AU299" s="227" t="s">
        <v>87</v>
      </c>
      <c r="AV299" s="12" t="s">
        <v>87</v>
      </c>
      <c r="AW299" s="12" t="s">
        <v>41</v>
      </c>
      <c r="AX299" s="12" t="s">
        <v>78</v>
      </c>
      <c r="AY299" s="227" t="s">
        <v>210</v>
      </c>
    </row>
    <row r="300" spans="2:65" s="12" customFormat="1">
      <c r="B300" s="217"/>
      <c r="C300" s="218"/>
      <c r="D300" s="214" t="s">
        <v>220</v>
      </c>
      <c r="E300" s="219" t="s">
        <v>24</v>
      </c>
      <c r="F300" s="220" t="s">
        <v>1808</v>
      </c>
      <c r="G300" s="218"/>
      <c r="H300" s="221">
        <v>8</v>
      </c>
      <c r="I300" s="222"/>
      <c r="J300" s="218"/>
      <c r="K300" s="218"/>
      <c r="L300" s="223"/>
      <c r="M300" s="224"/>
      <c r="N300" s="225"/>
      <c r="O300" s="225"/>
      <c r="P300" s="225"/>
      <c r="Q300" s="225"/>
      <c r="R300" s="225"/>
      <c r="S300" s="225"/>
      <c r="T300" s="226"/>
      <c r="AT300" s="227" t="s">
        <v>220</v>
      </c>
      <c r="AU300" s="227" t="s">
        <v>87</v>
      </c>
      <c r="AV300" s="12" t="s">
        <v>87</v>
      </c>
      <c r="AW300" s="12" t="s">
        <v>41</v>
      </c>
      <c r="AX300" s="12" t="s">
        <v>78</v>
      </c>
      <c r="AY300" s="227" t="s">
        <v>210</v>
      </c>
    </row>
    <row r="301" spans="2:65" s="13" customFormat="1">
      <c r="B301" s="228"/>
      <c r="C301" s="229"/>
      <c r="D301" s="214" t="s">
        <v>220</v>
      </c>
      <c r="E301" s="230" t="s">
        <v>24</v>
      </c>
      <c r="F301" s="231" t="s">
        <v>235</v>
      </c>
      <c r="G301" s="229"/>
      <c r="H301" s="232">
        <v>13</v>
      </c>
      <c r="I301" s="233"/>
      <c r="J301" s="229"/>
      <c r="K301" s="229"/>
      <c r="L301" s="234"/>
      <c r="M301" s="235"/>
      <c r="N301" s="236"/>
      <c r="O301" s="236"/>
      <c r="P301" s="236"/>
      <c r="Q301" s="236"/>
      <c r="R301" s="236"/>
      <c r="S301" s="236"/>
      <c r="T301" s="237"/>
      <c r="AT301" s="238" t="s">
        <v>220</v>
      </c>
      <c r="AU301" s="238" t="s">
        <v>87</v>
      </c>
      <c r="AV301" s="13" t="s">
        <v>93</v>
      </c>
      <c r="AW301" s="13" t="s">
        <v>41</v>
      </c>
      <c r="AX301" s="13" t="s">
        <v>83</v>
      </c>
      <c r="AY301" s="238" t="s">
        <v>210</v>
      </c>
    </row>
    <row r="302" spans="2:65" s="1" customFormat="1" ht="16.5" customHeight="1">
      <c r="B302" s="42"/>
      <c r="C302" s="239" t="s">
        <v>628</v>
      </c>
      <c r="D302" s="239" t="s">
        <v>358</v>
      </c>
      <c r="E302" s="240" t="s">
        <v>652</v>
      </c>
      <c r="F302" s="241" t="s">
        <v>1809</v>
      </c>
      <c r="G302" s="242" t="s">
        <v>348</v>
      </c>
      <c r="H302" s="243">
        <v>7</v>
      </c>
      <c r="I302" s="244">
        <v>714</v>
      </c>
      <c r="J302" s="245">
        <f>ROUND(I302*H302,2)</f>
        <v>4998</v>
      </c>
      <c r="K302" s="241" t="s">
        <v>264</v>
      </c>
      <c r="L302" s="246"/>
      <c r="M302" s="247" t="s">
        <v>24</v>
      </c>
      <c r="N302" s="248" t="s">
        <v>50</v>
      </c>
      <c r="O302" s="43"/>
      <c r="P302" s="211">
        <f>O302*H302</f>
        <v>0</v>
      </c>
      <c r="Q302" s="211">
        <v>1.04E-2</v>
      </c>
      <c r="R302" s="211">
        <f>Q302*H302</f>
        <v>7.2800000000000004E-2</v>
      </c>
      <c r="S302" s="211">
        <v>0</v>
      </c>
      <c r="T302" s="212">
        <f>S302*H302</f>
        <v>0</v>
      </c>
      <c r="AR302" s="25" t="s">
        <v>119</v>
      </c>
      <c r="AT302" s="25" t="s">
        <v>358</v>
      </c>
      <c r="AU302" s="25" t="s">
        <v>87</v>
      </c>
      <c r="AY302" s="25" t="s">
        <v>210</v>
      </c>
      <c r="BE302" s="213">
        <f>IF(N302="základní",J302,0)</f>
        <v>0</v>
      </c>
      <c r="BF302" s="213">
        <f>IF(N302="snížená",J302,0)</f>
        <v>4998</v>
      </c>
      <c r="BG302" s="213">
        <f>IF(N302="zákl. přenesená",J302,0)</f>
        <v>0</v>
      </c>
      <c r="BH302" s="213">
        <f>IF(N302="sníž. přenesená",J302,0)</f>
        <v>0</v>
      </c>
      <c r="BI302" s="213">
        <f>IF(N302="nulová",J302,0)</f>
        <v>0</v>
      </c>
      <c r="BJ302" s="25" t="s">
        <v>87</v>
      </c>
      <c r="BK302" s="213">
        <f>ROUND(I302*H302,2)</f>
        <v>4998</v>
      </c>
      <c r="BL302" s="25" t="s">
        <v>93</v>
      </c>
      <c r="BM302" s="25" t="s">
        <v>654</v>
      </c>
    </row>
    <row r="303" spans="2:65" s="12" customFormat="1">
      <c r="B303" s="217"/>
      <c r="C303" s="218"/>
      <c r="D303" s="214" t="s">
        <v>220</v>
      </c>
      <c r="E303" s="219" t="s">
        <v>24</v>
      </c>
      <c r="F303" s="220" t="s">
        <v>102</v>
      </c>
      <c r="G303" s="218"/>
      <c r="H303" s="221">
        <v>7</v>
      </c>
      <c r="I303" s="222"/>
      <c r="J303" s="218"/>
      <c r="K303" s="218"/>
      <c r="L303" s="223"/>
      <c r="M303" s="224"/>
      <c r="N303" s="225"/>
      <c r="O303" s="225"/>
      <c r="P303" s="225"/>
      <c r="Q303" s="225"/>
      <c r="R303" s="225"/>
      <c r="S303" s="225"/>
      <c r="T303" s="226"/>
      <c r="AT303" s="227" t="s">
        <v>220</v>
      </c>
      <c r="AU303" s="227" t="s">
        <v>87</v>
      </c>
      <c r="AV303" s="12" t="s">
        <v>87</v>
      </c>
      <c r="AW303" s="12" t="s">
        <v>41</v>
      </c>
      <c r="AX303" s="12" t="s">
        <v>83</v>
      </c>
      <c r="AY303" s="227" t="s">
        <v>210</v>
      </c>
    </row>
    <row r="304" spans="2:65" s="1" customFormat="1" ht="16.5" customHeight="1">
      <c r="B304" s="42"/>
      <c r="C304" s="239" t="s">
        <v>633</v>
      </c>
      <c r="D304" s="239" t="s">
        <v>358</v>
      </c>
      <c r="E304" s="240" t="s">
        <v>656</v>
      </c>
      <c r="F304" s="241" t="s">
        <v>1810</v>
      </c>
      <c r="G304" s="242" t="s">
        <v>348</v>
      </c>
      <c r="H304" s="243">
        <v>1</v>
      </c>
      <c r="I304" s="244">
        <v>728</v>
      </c>
      <c r="J304" s="245">
        <f>ROUND(I304*H304,2)</f>
        <v>728</v>
      </c>
      <c r="K304" s="241" t="s">
        <v>264</v>
      </c>
      <c r="L304" s="246"/>
      <c r="M304" s="247" t="s">
        <v>24</v>
      </c>
      <c r="N304" s="248" t="s">
        <v>50</v>
      </c>
      <c r="O304" s="43"/>
      <c r="P304" s="211">
        <f>O304*H304</f>
        <v>0</v>
      </c>
      <c r="Q304" s="211">
        <v>1.06E-2</v>
      </c>
      <c r="R304" s="211">
        <f>Q304*H304</f>
        <v>1.06E-2</v>
      </c>
      <c r="S304" s="211">
        <v>0</v>
      </c>
      <c r="T304" s="212">
        <f>S304*H304</f>
        <v>0</v>
      </c>
      <c r="AR304" s="25" t="s">
        <v>119</v>
      </c>
      <c r="AT304" s="25" t="s">
        <v>358</v>
      </c>
      <c r="AU304" s="25" t="s">
        <v>87</v>
      </c>
      <c r="AY304" s="25" t="s">
        <v>210</v>
      </c>
      <c r="BE304" s="213">
        <f>IF(N304="základní",J304,0)</f>
        <v>0</v>
      </c>
      <c r="BF304" s="213">
        <f>IF(N304="snížená",J304,0)</f>
        <v>728</v>
      </c>
      <c r="BG304" s="213">
        <f>IF(N304="zákl. přenesená",J304,0)</f>
        <v>0</v>
      </c>
      <c r="BH304" s="213">
        <f>IF(N304="sníž. přenesená",J304,0)</f>
        <v>0</v>
      </c>
      <c r="BI304" s="213">
        <f>IF(N304="nulová",J304,0)</f>
        <v>0</v>
      </c>
      <c r="BJ304" s="25" t="s">
        <v>87</v>
      </c>
      <c r="BK304" s="213">
        <f>ROUND(I304*H304,2)</f>
        <v>728</v>
      </c>
      <c r="BL304" s="25" t="s">
        <v>93</v>
      </c>
      <c r="BM304" s="25" t="s">
        <v>658</v>
      </c>
    </row>
    <row r="305" spans="2:65" s="12" customFormat="1">
      <c r="B305" s="217"/>
      <c r="C305" s="218"/>
      <c r="D305" s="214" t="s">
        <v>220</v>
      </c>
      <c r="E305" s="219" t="s">
        <v>24</v>
      </c>
      <c r="F305" s="220" t="s">
        <v>83</v>
      </c>
      <c r="G305" s="218"/>
      <c r="H305" s="221">
        <v>1</v>
      </c>
      <c r="I305" s="222"/>
      <c r="J305" s="218"/>
      <c r="K305" s="218"/>
      <c r="L305" s="223"/>
      <c r="M305" s="224"/>
      <c r="N305" s="225"/>
      <c r="O305" s="225"/>
      <c r="P305" s="225"/>
      <c r="Q305" s="225"/>
      <c r="R305" s="225"/>
      <c r="S305" s="225"/>
      <c r="T305" s="226"/>
      <c r="AT305" s="227" t="s">
        <v>220</v>
      </c>
      <c r="AU305" s="227" t="s">
        <v>87</v>
      </c>
      <c r="AV305" s="12" t="s">
        <v>87</v>
      </c>
      <c r="AW305" s="12" t="s">
        <v>41</v>
      </c>
      <c r="AX305" s="12" t="s">
        <v>83</v>
      </c>
      <c r="AY305" s="227" t="s">
        <v>210</v>
      </c>
    </row>
    <row r="306" spans="2:65" s="1" customFormat="1" ht="16.5" customHeight="1">
      <c r="B306" s="42"/>
      <c r="C306" s="239" t="s">
        <v>638</v>
      </c>
      <c r="D306" s="239" t="s">
        <v>358</v>
      </c>
      <c r="E306" s="240" t="s">
        <v>664</v>
      </c>
      <c r="F306" s="241" t="s">
        <v>1811</v>
      </c>
      <c r="G306" s="242" t="s">
        <v>348</v>
      </c>
      <c r="H306" s="243">
        <v>3</v>
      </c>
      <c r="I306" s="244">
        <v>1000</v>
      </c>
      <c r="J306" s="245">
        <f>ROUND(I306*H306,2)</f>
        <v>3000</v>
      </c>
      <c r="K306" s="241" t="s">
        <v>264</v>
      </c>
      <c r="L306" s="246"/>
      <c r="M306" s="247" t="s">
        <v>24</v>
      </c>
      <c r="N306" s="248" t="s">
        <v>50</v>
      </c>
      <c r="O306" s="43"/>
      <c r="P306" s="211">
        <f>O306*H306</f>
        <v>0</v>
      </c>
      <c r="Q306" s="211">
        <v>1.32E-2</v>
      </c>
      <c r="R306" s="211">
        <f>Q306*H306</f>
        <v>3.9599999999999996E-2</v>
      </c>
      <c r="S306" s="211">
        <v>0</v>
      </c>
      <c r="T306" s="212">
        <f>S306*H306</f>
        <v>0</v>
      </c>
      <c r="AR306" s="25" t="s">
        <v>119</v>
      </c>
      <c r="AT306" s="25" t="s">
        <v>358</v>
      </c>
      <c r="AU306" s="25" t="s">
        <v>87</v>
      </c>
      <c r="AY306" s="25" t="s">
        <v>210</v>
      </c>
      <c r="BE306" s="213">
        <f>IF(N306="základní",J306,0)</f>
        <v>0</v>
      </c>
      <c r="BF306" s="213">
        <f>IF(N306="snížená",J306,0)</f>
        <v>3000</v>
      </c>
      <c r="BG306" s="213">
        <f>IF(N306="zákl. přenesená",J306,0)</f>
        <v>0</v>
      </c>
      <c r="BH306" s="213">
        <f>IF(N306="sníž. přenesená",J306,0)</f>
        <v>0</v>
      </c>
      <c r="BI306" s="213">
        <f>IF(N306="nulová",J306,0)</f>
        <v>0</v>
      </c>
      <c r="BJ306" s="25" t="s">
        <v>87</v>
      </c>
      <c r="BK306" s="213">
        <f>ROUND(I306*H306,2)</f>
        <v>3000</v>
      </c>
      <c r="BL306" s="25" t="s">
        <v>93</v>
      </c>
      <c r="BM306" s="25" t="s">
        <v>666</v>
      </c>
    </row>
    <row r="307" spans="2:65" s="12" customFormat="1">
      <c r="B307" s="217"/>
      <c r="C307" s="218"/>
      <c r="D307" s="214" t="s">
        <v>220</v>
      </c>
      <c r="E307" s="219" t="s">
        <v>24</v>
      </c>
      <c r="F307" s="220" t="s">
        <v>90</v>
      </c>
      <c r="G307" s="218"/>
      <c r="H307" s="221">
        <v>3</v>
      </c>
      <c r="I307" s="222"/>
      <c r="J307" s="218"/>
      <c r="K307" s="218"/>
      <c r="L307" s="223"/>
      <c r="M307" s="224"/>
      <c r="N307" s="225"/>
      <c r="O307" s="225"/>
      <c r="P307" s="225"/>
      <c r="Q307" s="225"/>
      <c r="R307" s="225"/>
      <c r="S307" s="225"/>
      <c r="T307" s="226"/>
      <c r="AT307" s="227" t="s">
        <v>220</v>
      </c>
      <c r="AU307" s="227" t="s">
        <v>87</v>
      </c>
      <c r="AV307" s="12" t="s">
        <v>87</v>
      </c>
      <c r="AW307" s="12" t="s">
        <v>41</v>
      </c>
      <c r="AX307" s="12" t="s">
        <v>83</v>
      </c>
      <c r="AY307" s="227" t="s">
        <v>210</v>
      </c>
    </row>
    <row r="308" spans="2:65" s="1" customFormat="1" ht="16.5" customHeight="1">
      <c r="B308" s="42"/>
      <c r="C308" s="239" t="s">
        <v>643</v>
      </c>
      <c r="D308" s="239" t="s">
        <v>358</v>
      </c>
      <c r="E308" s="240" t="s">
        <v>1812</v>
      </c>
      <c r="F308" s="241" t="s">
        <v>1813</v>
      </c>
      <c r="G308" s="242" t="s">
        <v>348</v>
      </c>
      <c r="H308" s="243">
        <v>1</v>
      </c>
      <c r="I308" s="244">
        <v>1350</v>
      </c>
      <c r="J308" s="245">
        <f>ROUND(I308*H308,2)</f>
        <v>1350</v>
      </c>
      <c r="K308" s="241" t="s">
        <v>24</v>
      </c>
      <c r="L308" s="246"/>
      <c r="M308" s="247" t="s">
        <v>24</v>
      </c>
      <c r="N308" s="248" t="s">
        <v>50</v>
      </c>
      <c r="O308" s="43"/>
      <c r="P308" s="211">
        <f>O308*H308</f>
        <v>0</v>
      </c>
      <c r="Q308" s="211">
        <v>1.7500000000000002E-2</v>
      </c>
      <c r="R308" s="211">
        <f>Q308*H308</f>
        <v>1.7500000000000002E-2</v>
      </c>
      <c r="S308" s="211">
        <v>0</v>
      </c>
      <c r="T308" s="212">
        <f>S308*H308</f>
        <v>0</v>
      </c>
      <c r="AR308" s="25" t="s">
        <v>119</v>
      </c>
      <c r="AT308" s="25" t="s">
        <v>358</v>
      </c>
      <c r="AU308" s="25" t="s">
        <v>87</v>
      </c>
      <c r="AY308" s="25" t="s">
        <v>210</v>
      </c>
      <c r="BE308" s="213">
        <f>IF(N308="základní",J308,0)</f>
        <v>0</v>
      </c>
      <c r="BF308" s="213">
        <f>IF(N308="snížená",J308,0)</f>
        <v>1350</v>
      </c>
      <c r="BG308" s="213">
        <f>IF(N308="zákl. přenesená",J308,0)</f>
        <v>0</v>
      </c>
      <c r="BH308" s="213">
        <f>IF(N308="sníž. přenesená",J308,0)</f>
        <v>0</v>
      </c>
      <c r="BI308" s="213">
        <f>IF(N308="nulová",J308,0)</f>
        <v>0</v>
      </c>
      <c r="BJ308" s="25" t="s">
        <v>87</v>
      </c>
      <c r="BK308" s="213">
        <f>ROUND(I308*H308,2)</f>
        <v>1350</v>
      </c>
      <c r="BL308" s="25" t="s">
        <v>93</v>
      </c>
      <c r="BM308" s="25" t="s">
        <v>1814</v>
      </c>
    </row>
    <row r="309" spans="2:65" s="12" customFormat="1">
      <c r="B309" s="217"/>
      <c r="C309" s="218"/>
      <c r="D309" s="214" t="s">
        <v>220</v>
      </c>
      <c r="E309" s="219" t="s">
        <v>24</v>
      </c>
      <c r="F309" s="220" t="s">
        <v>83</v>
      </c>
      <c r="G309" s="218"/>
      <c r="H309" s="221">
        <v>1</v>
      </c>
      <c r="I309" s="222"/>
      <c r="J309" s="218"/>
      <c r="K309" s="218"/>
      <c r="L309" s="223"/>
      <c r="M309" s="224"/>
      <c r="N309" s="225"/>
      <c r="O309" s="225"/>
      <c r="P309" s="225"/>
      <c r="Q309" s="225"/>
      <c r="R309" s="225"/>
      <c r="S309" s="225"/>
      <c r="T309" s="226"/>
      <c r="AT309" s="227" t="s">
        <v>220</v>
      </c>
      <c r="AU309" s="227" t="s">
        <v>87</v>
      </c>
      <c r="AV309" s="12" t="s">
        <v>87</v>
      </c>
      <c r="AW309" s="12" t="s">
        <v>41</v>
      </c>
      <c r="AX309" s="12" t="s">
        <v>83</v>
      </c>
      <c r="AY309" s="227" t="s">
        <v>210</v>
      </c>
    </row>
    <row r="310" spans="2:65" s="1" customFormat="1" ht="16.5" customHeight="1">
      <c r="B310" s="42"/>
      <c r="C310" s="239" t="s">
        <v>651</v>
      </c>
      <c r="D310" s="239" t="s">
        <v>358</v>
      </c>
      <c r="E310" s="240" t="s">
        <v>676</v>
      </c>
      <c r="F310" s="241" t="s">
        <v>1815</v>
      </c>
      <c r="G310" s="242" t="s">
        <v>348</v>
      </c>
      <c r="H310" s="243">
        <v>1</v>
      </c>
      <c r="I310" s="244">
        <v>1350</v>
      </c>
      <c r="J310" s="245">
        <f>ROUND(I310*H310,2)</f>
        <v>1350</v>
      </c>
      <c r="K310" s="241" t="s">
        <v>264</v>
      </c>
      <c r="L310" s="246"/>
      <c r="M310" s="247" t="s">
        <v>24</v>
      </c>
      <c r="N310" s="248" t="s">
        <v>50</v>
      </c>
      <c r="O310" s="43"/>
      <c r="P310" s="211">
        <f>O310*H310</f>
        <v>0</v>
      </c>
      <c r="Q310" s="211">
        <v>1.78E-2</v>
      </c>
      <c r="R310" s="211">
        <f>Q310*H310</f>
        <v>1.78E-2</v>
      </c>
      <c r="S310" s="211">
        <v>0</v>
      </c>
      <c r="T310" s="212">
        <f>S310*H310</f>
        <v>0</v>
      </c>
      <c r="AR310" s="25" t="s">
        <v>119</v>
      </c>
      <c r="AT310" s="25" t="s">
        <v>358</v>
      </c>
      <c r="AU310" s="25" t="s">
        <v>87</v>
      </c>
      <c r="AY310" s="25" t="s">
        <v>210</v>
      </c>
      <c r="BE310" s="213">
        <f>IF(N310="základní",J310,0)</f>
        <v>0</v>
      </c>
      <c r="BF310" s="213">
        <f>IF(N310="snížená",J310,0)</f>
        <v>1350</v>
      </c>
      <c r="BG310" s="213">
        <f>IF(N310="zákl. přenesená",J310,0)</f>
        <v>0</v>
      </c>
      <c r="BH310" s="213">
        <f>IF(N310="sníž. přenesená",J310,0)</f>
        <v>0</v>
      </c>
      <c r="BI310" s="213">
        <f>IF(N310="nulová",J310,0)</f>
        <v>0</v>
      </c>
      <c r="BJ310" s="25" t="s">
        <v>87</v>
      </c>
      <c r="BK310" s="213">
        <f>ROUND(I310*H310,2)</f>
        <v>1350</v>
      </c>
      <c r="BL310" s="25" t="s">
        <v>93</v>
      </c>
      <c r="BM310" s="25" t="s">
        <v>1816</v>
      </c>
    </row>
    <row r="311" spans="2:65" s="12" customFormat="1">
      <c r="B311" s="217"/>
      <c r="C311" s="218"/>
      <c r="D311" s="214" t="s">
        <v>220</v>
      </c>
      <c r="E311" s="219" t="s">
        <v>24</v>
      </c>
      <c r="F311" s="220" t="s">
        <v>83</v>
      </c>
      <c r="G311" s="218"/>
      <c r="H311" s="221">
        <v>1</v>
      </c>
      <c r="I311" s="222"/>
      <c r="J311" s="218"/>
      <c r="K311" s="218"/>
      <c r="L311" s="223"/>
      <c r="M311" s="224"/>
      <c r="N311" s="225"/>
      <c r="O311" s="225"/>
      <c r="P311" s="225"/>
      <c r="Q311" s="225"/>
      <c r="R311" s="225"/>
      <c r="S311" s="225"/>
      <c r="T311" s="226"/>
      <c r="AT311" s="227" t="s">
        <v>220</v>
      </c>
      <c r="AU311" s="227" t="s">
        <v>87</v>
      </c>
      <c r="AV311" s="12" t="s">
        <v>87</v>
      </c>
      <c r="AW311" s="12" t="s">
        <v>41</v>
      </c>
      <c r="AX311" s="12" t="s">
        <v>83</v>
      </c>
      <c r="AY311" s="227" t="s">
        <v>210</v>
      </c>
    </row>
    <row r="312" spans="2:65" s="1" customFormat="1" ht="16.5" customHeight="1">
      <c r="B312" s="42"/>
      <c r="C312" s="202" t="s">
        <v>655</v>
      </c>
      <c r="D312" s="202" t="s">
        <v>212</v>
      </c>
      <c r="E312" s="203" t="s">
        <v>1817</v>
      </c>
      <c r="F312" s="204" t="s">
        <v>693</v>
      </c>
      <c r="G312" s="205" t="s">
        <v>348</v>
      </c>
      <c r="H312" s="206">
        <v>8</v>
      </c>
      <c r="I312" s="207">
        <v>80</v>
      </c>
      <c r="J312" s="208">
        <f>ROUND(I312*H312,2)</f>
        <v>640</v>
      </c>
      <c r="K312" s="204" t="s">
        <v>24</v>
      </c>
      <c r="L312" s="62"/>
      <c r="M312" s="209" t="s">
        <v>24</v>
      </c>
      <c r="N312" s="210" t="s">
        <v>50</v>
      </c>
      <c r="O312" s="43"/>
      <c r="P312" s="211">
        <f>O312*H312</f>
        <v>0</v>
      </c>
      <c r="Q312" s="211">
        <v>0</v>
      </c>
      <c r="R312" s="211">
        <f>Q312*H312</f>
        <v>0</v>
      </c>
      <c r="S312" s="211">
        <v>0</v>
      </c>
      <c r="T312" s="212">
        <f>S312*H312</f>
        <v>0</v>
      </c>
      <c r="AR312" s="25" t="s">
        <v>93</v>
      </c>
      <c r="AT312" s="25" t="s">
        <v>212</v>
      </c>
      <c r="AU312" s="25" t="s">
        <v>87</v>
      </c>
      <c r="AY312" s="25" t="s">
        <v>210</v>
      </c>
      <c r="BE312" s="213">
        <f>IF(N312="základní",J312,0)</f>
        <v>0</v>
      </c>
      <c r="BF312" s="213">
        <f>IF(N312="snížená",J312,0)</f>
        <v>640</v>
      </c>
      <c r="BG312" s="213">
        <f>IF(N312="zákl. přenesená",J312,0)</f>
        <v>0</v>
      </c>
      <c r="BH312" s="213">
        <f>IF(N312="sníž. přenesená",J312,0)</f>
        <v>0</v>
      </c>
      <c r="BI312" s="213">
        <f>IF(N312="nulová",J312,0)</f>
        <v>0</v>
      </c>
      <c r="BJ312" s="25" t="s">
        <v>87</v>
      </c>
      <c r="BK312" s="213">
        <f>ROUND(I312*H312,2)</f>
        <v>640</v>
      </c>
      <c r="BL312" s="25" t="s">
        <v>93</v>
      </c>
      <c r="BM312" s="25" t="s">
        <v>1818</v>
      </c>
    </row>
    <row r="313" spans="2:65" s="12" customFormat="1">
      <c r="B313" s="217"/>
      <c r="C313" s="218"/>
      <c r="D313" s="214" t="s">
        <v>220</v>
      </c>
      <c r="E313" s="219" t="s">
        <v>24</v>
      </c>
      <c r="F313" s="220" t="s">
        <v>119</v>
      </c>
      <c r="G313" s="218"/>
      <c r="H313" s="221">
        <v>8</v>
      </c>
      <c r="I313" s="222"/>
      <c r="J313" s="218"/>
      <c r="K313" s="218"/>
      <c r="L313" s="223"/>
      <c r="M313" s="224"/>
      <c r="N313" s="225"/>
      <c r="O313" s="225"/>
      <c r="P313" s="225"/>
      <c r="Q313" s="225"/>
      <c r="R313" s="225"/>
      <c r="S313" s="225"/>
      <c r="T313" s="226"/>
      <c r="AT313" s="227" t="s">
        <v>220</v>
      </c>
      <c r="AU313" s="227" t="s">
        <v>87</v>
      </c>
      <c r="AV313" s="12" t="s">
        <v>87</v>
      </c>
      <c r="AW313" s="12" t="s">
        <v>41</v>
      </c>
      <c r="AX313" s="12" t="s">
        <v>83</v>
      </c>
      <c r="AY313" s="227" t="s">
        <v>210</v>
      </c>
    </row>
    <row r="314" spans="2:65" s="1" customFormat="1" ht="25.5" customHeight="1">
      <c r="B314" s="42"/>
      <c r="C314" s="239" t="s">
        <v>659</v>
      </c>
      <c r="D314" s="239" t="s">
        <v>358</v>
      </c>
      <c r="E314" s="240" t="s">
        <v>697</v>
      </c>
      <c r="F314" s="241" t="s">
        <v>1819</v>
      </c>
      <c r="G314" s="242" t="s">
        <v>348</v>
      </c>
      <c r="H314" s="243">
        <v>8</v>
      </c>
      <c r="I314" s="244">
        <v>107</v>
      </c>
      <c r="J314" s="245">
        <f>ROUND(I314*H314,2)</f>
        <v>856</v>
      </c>
      <c r="K314" s="241" t="s">
        <v>264</v>
      </c>
      <c r="L314" s="246"/>
      <c r="M314" s="247" t="s">
        <v>24</v>
      </c>
      <c r="N314" s="248" t="s">
        <v>50</v>
      </c>
      <c r="O314" s="43"/>
      <c r="P314" s="211">
        <f>O314*H314</f>
        <v>0</v>
      </c>
      <c r="Q314" s="211">
        <v>1.36E-4</v>
      </c>
      <c r="R314" s="211">
        <f>Q314*H314</f>
        <v>1.088E-3</v>
      </c>
      <c r="S314" s="211">
        <v>0</v>
      </c>
      <c r="T314" s="212">
        <f>S314*H314</f>
        <v>0</v>
      </c>
      <c r="AR314" s="25" t="s">
        <v>119</v>
      </c>
      <c r="AT314" s="25" t="s">
        <v>358</v>
      </c>
      <c r="AU314" s="25" t="s">
        <v>87</v>
      </c>
      <c r="AY314" s="25" t="s">
        <v>210</v>
      </c>
      <c r="BE314" s="213">
        <f>IF(N314="základní",J314,0)</f>
        <v>0</v>
      </c>
      <c r="BF314" s="213">
        <f>IF(N314="snížená",J314,0)</f>
        <v>856</v>
      </c>
      <c r="BG314" s="213">
        <f>IF(N314="zákl. přenesená",J314,0)</f>
        <v>0</v>
      </c>
      <c r="BH314" s="213">
        <f>IF(N314="sníž. přenesená",J314,0)</f>
        <v>0</v>
      </c>
      <c r="BI314" s="213">
        <f>IF(N314="nulová",J314,0)</f>
        <v>0</v>
      </c>
      <c r="BJ314" s="25" t="s">
        <v>87</v>
      </c>
      <c r="BK314" s="213">
        <f>ROUND(I314*H314,2)</f>
        <v>856</v>
      </c>
      <c r="BL314" s="25" t="s">
        <v>93</v>
      </c>
      <c r="BM314" s="25" t="s">
        <v>1820</v>
      </c>
    </row>
    <row r="315" spans="2:65" s="11" customFormat="1" ht="29.85" customHeight="1">
      <c r="B315" s="186"/>
      <c r="C315" s="187"/>
      <c r="D315" s="188" t="s">
        <v>77</v>
      </c>
      <c r="E315" s="200" t="s">
        <v>122</v>
      </c>
      <c r="F315" s="200" t="s">
        <v>700</v>
      </c>
      <c r="G315" s="187"/>
      <c r="H315" s="187"/>
      <c r="I315" s="190"/>
      <c r="J315" s="201">
        <f>BK315</f>
        <v>240236.38999999998</v>
      </c>
      <c r="K315" s="187"/>
      <c r="L315" s="192"/>
      <c r="M315" s="193"/>
      <c r="N315" s="194"/>
      <c r="O315" s="194"/>
      <c r="P315" s="195">
        <f>SUM(P316:P381)</f>
        <v>0</v>
      </c>
      <c r="Q315" s="194"/>
      <c r="R315" s="195">
        <f>SUM(R316:R381)</f>
        <v>0.2375178</v>
      </c>
      <c r="S315" s="194"/>
      <c r="T315" s="196">
        <f>SUM(T316:T381)</f>
        <v>51.214503999999991</v>
      </c>
      <c r="AR315" s="197" t="s">
        <v>83</v>
      </c>
      <c r="AT315" s="198" t="s">
        <v>77</v>
      </c>
      <c r="AU315" s="198" t="s">
        <v>83</v>
      </c>
      <c r="AY315" s="197" t="s">
        <v>210</v>
      </c>
      <c r="BK315" s="199">
        <f>SUM(BK316:BK381)</f>
        <v>240236.38999999998</v>
      </c>
    </row>
    <row r="316" spans="2:65" s="1" customFormat="1" ht="38.25" customHeight="1">
      <c r="B316" s="42"/>
      <c r="C316" s="202" t="s">
        <v>663</v>
      </c>
      <c r="D316" s="202" t="s">
        <v>212</v>
      </c>
      <c r="E316" s="203" t="s">
        <v>702</v>
      </c>
      <c r="F316" s="204" t="s">
        <v>703</v>
      </c>
      <c r="G316" s="205" t="s">
        <v>215</v>
      </c>
      <c r="H316" s="206">
        <v>256</v>
      </c>
      <c r="I316" s="207">
        <v>41.5</v>
      </c>
      <c r="J316" s="208">
        <f>ROUND(I316*H316,2)</f>
        <v>10624</v>
      </c>
      <c r="K316" s="204" t="s">
        <v>264</v>
      </c>
      <c r="L316" s="62"/>
      <c r="M316" s="209" t="s">
        <v>24</v>
      </c>
      <c r="N316" s="210" t="s">
        <v>50</v>
      </c>
      <c r="O316" s="43"/>
      <c r="P316" s="211">
        <f>O316*H316</f>
        <v>0</v>
      </c>
      <c r="Q316" s="211">
        <v>0</v>
      </c>
      <c r="R316" s="211">
        <f>Q316*H316</f>
        <v>0</v>
      </c>
      <c r="S316" s="211">
        <v>0</v>
      </c>
      <c r="T316" s="212">
        <f>S316*H316</f>
        <v>0</v>
      </c>
      <c r="AR316" s="25" t="s">
        <v>93</v>
      </c>
      <c r="AT316" s="25" t="s">
        <v>212</v>
      </c>
      <c r="AU316" s="25" t="s">
        <v>87</v>
      </c>
      <c r="AY316" s="25" t="s">
        <v>210</v>
      </c>
      <c r="BE316" s="213">
        <f>IF(N316="základní",J316,0)</f>
        <v>0</v>
      </c>
      <c r="BF316" s="213">
        <f>IF(N316="snížená",J316,0)</f>
        <v>10624</v>
      </c>
      <c r="BG316" s="213">
        <f>IF(N316="zákl. přenesená",J316,0)</f>
        <v>0</v>
      </c>
      <c r="BH316" s="213">
        <f>IF(N316="sníž. přenesená",J316,0)</f>
        <v>0</v>
      </c>
      <c r="BI316" s="213">
        <f>IF(N316="nulová",J316,0)</f>
        <v>0</v>
      </c>
      <c r="BJ316" s="25" t="s">
        <v>87</v>
      </c>
      <c r="BK316" s="213">
        <f>ROUND(I316*H316,2)</f>
        <v>10624</v>
      </c>
      <c r="BL316" s="25" t="s">
        <v>93</v>
      </c>
      <c r="BM316" s="25" t="s">
        <v>704</v>
      </c>
    </row>
    <row r="317" spans="2:65" s="12" customFormat="1">
      <c r="B317" s="217"/>
      <c r="C317" s="218"/>
      <c r="D317" s="214" t="s">
        <v>220</v>
      </c>
      <c r="E317" s="219" t="s">
        <v>24</v>
      </c>
      <c r="F317" s="220" t="s">
        <v>1821</v>
      </c>
      <c r="G317" s="218"/>
      <c r="H317" s="221">
        <v>256</v>
      </c>
      <c r="I317" s="222"/>
      <c r="J317" s="218"/>
      <c r="K317" s="218"/>
      <c r="L317" s="223"/>
      <c r="M317" s="224"/>
      <c r="N317" s="225"/>
      <c r="O317" s="225"/>
      <c r="P317" s="225"/>
      <c r="Q317" s="225"/>
      <c r="R317" s="225"/>
      <c r="S317" s="225"/>
      <c r="T317" s="226"/>
      <c r="AT317" s="227" t="s">
        <v>220</v>
      </c>
      <c r="AU317" s="227" t="s">
        <v>87</v>
      </c>
      <c r="AV317" s="12" t="s">
        <v>87</v>
      </c>
      <c r="AW317" s="12" t="s">
        <v>41</v>
      </c>
      <c r="AX317" s="12" t="s">
        <v>83</v>
      </c>
      <c r="AY317" s="227" t="s">
        <v>210</v>
      </c>
    </row>
    <row r="318" spans="2:65" s="1" customFormat="1" ht="38.25" customHeight="1">
      <c r="B318" s="42"/>
      <c r="C318" s="202" t="s">
        <v>667</v>
      </c>
      <c r="D318" s="202" t="s">
        <v>212</v>
      </c>
      <c r="E318" s="203" t="s">
        <v>708</v>
      </c>
      <c r="F318" s="204" t="s">
        <v>709</v>
      </c>
      <c r="G318" s="205" t="s">
        <v>215</v>
      </c>
      <c r="H318" s="206">
        <v>10240</v>
      </c>
      <c r="I318" s="207">
        <v>1.75</v>
      </c>
      <c r="J318" s="208">
        <f>ROUND(I318*H318,2)</f>
        <v>17920</v>
      </c>
      <c r="K318" s="204" t="s">
        <v>264</v>
      </c>
      <c r="L318" s="62"/>
      <c r="M318" s="209" t="s">
        <v>24</v>
      </c>
      <c r="N318" s="210" t="s">
        <v>50</v>
      </c>
      <c r="O318" s="43"/>
      <c r="P318" s="211">
        <f>O318*H318</f>
        <v>0</v>
      </c>
      <c r="Q318" s="211">
        <v>0</v>
      </c>
      <c r="R318" s="211">
        <f>Q318*H318</f>
        <v>0</v>
      </c>
      <c r="S318" s="211">
        <v>0</v>
      </c>
      <c r="T318" s="212">
        <f>S318*H318</f>
        <v>0</v>
      </c>
      <c r="AR318" s="25" t="s">
        <v>93</v>
      </c>
      <c r="AT318" s="25" t="s">
        <v>212</v>
      </c>
      <c r="AU318" s="25" t="s">
        <v>87</v>
      </c>
      <c r="AY318" s="25" t="s">
        <v>210</v>
      </c>
      <c r="BE318" s="213">
        <f>IF(N318="základní",J318,0)</f>
        <v>0</v>
      </c>
      <c r="BF318" s="213">
        <f>IF(N318="snížená",J318,0)</f>
        <v>17920</v>
      </c>
      <c r="BG318" s="213">
        <f>IF(N318="zákl. přenesená",J318,0)</f>
        <v>0</v>
      </c>
      <c r="BH318" s="213">
        <f>IF(N318="sníž. přenesená",J318,0)</f>
        <v>0</v>
      </c>
      <c r="BI318" s="213">
        <f>IF(N318="nulová",J318,0)</f>
        <v>0</v>
      </c>
      <c r="BJ318" s="25" t="s">
        <v>87</v>
      </c>
      <c r="BK318" s="213">
        <f>ROUND(I318*H318,2)</f>
        <v>17920</v>
      </c>
      <c r="BL318" s="25" t="s">
        <v>93</v>
      </c>
      <c r="BM318" s="25" t="s">
        <v>710</v>
      </c>
    </row>
    <row r="319" spans="2:65" s="12" customFormat="1">
      <c r="B319" s="217"/>
      <c r="C319" s="218"/>
      <c r="D319" s="214" t="s">
        <v>220</v>
      </c>
      <c r="E319" s="219" t="s">
        <v>24</v>
      </c>
      <c r="F319" s="220" t="s">
        <v>1822</v>
      </c>
      <c r="G319" s="218"/>
      <c r="H319" s="221">
        <v>10240</v>
      </c>
      <c r="I319" s="222"/>
      <c r="J319" s="218"/>
      <c r="K319" s="218"/>
      <c r="L319" s="223"/>
      <c r="M319" s="224"/>
      <c r="N319" s="225"/>
      <c r="O319" s="225"/>
      <c r="P319" s="225"/>
      <c r="Q319" s="225"/>
      <c r="R319" s="225"/>
      <c r="S319" s="225"/>
      <c r="T319" s="226"/>
      <c r="AT319" s="227" t="s">
        <v>220</v>
      </c>
      <c r="AU319" s="227" t="s">
        <v>87</v>
      </c>
      <c r="AV319" s="12" t="s">
        <v>87</v>
      </c>
      <c r="AW319" s="12" t="s">
        <v>41</v>
      </c>
      <c r="AX319" s="12" t="s">
        <v>83</v>
      </c>
      <c r="AY319" s="227" t="s">
        <v>210</v>
      </c>
    </row>
    <row r="320" spans="2:65" s="1" customFormat="1" ht="38.25" customHeight="1">
      <c r="B320" s="42"/>
      <c r="C320" s="202" t="s">
        <v>671</v>
      </c>
      <c r="D320" s="202" t="s">
        <v>212</v>
      </c>
      <c r="E320" s="203" t="s">
        <v>713</v>
      </c>
      <c r="F320" s="204" t="s">
        <v>714</v>
      </c>
      <c r="G320" s="205" t="s">
        <v>215</v>
      </c>
      <c r="H320" s="206">
        <v>256</v>
      </c>
      <c r="I320" s="207">
        <v>25.8</v>
      </c>
      <c r="J320" s="208">
        <f>ROUND(I320*H320,2)</f>
        <v>6604.8</v>
      </c>
      <c r="K320" s="204" t="s">
        <v>264</v>
      </c>
      <c r="L320" s="62"/>
      <c r="M320" s="209" t="s">
        <v>24</v>
      </c>
      <c r="N320" s="210" t="s">
        <v>50</v>
      </c>
      <c r="O320" s="43"/>
      <c r="P320" s="211">
        <f>O320*H320</f>
        <v>0</v>
      </c>
      <c r="Q320" s="211">
        <v>0</v>
      </c>
      <c r="R320" s="211">
        <f>Q320*H320</f>
        <v>0</v>
      </c>
      <c r="S320" s="211">
        <v>0</v>
      </c>
      <c r="T320" s="212">
        <f>S320*H320</f>
        <v>0</v>
      </c>
      <c r="AR320" s="25" t="s">
        <v>93</v>
      </c>
      <c r="AT320" s="25" t="s">
        <v>212</v>
      </c>
      <c r="AU320" s="25" t="s">
        <v>87</v>
      </c>
      <c r="AY320" s="25" t="s">
        <v>210</v>
      </c>
      <c r="BE320" s="213">
        <f>IF(N320="základní",J320,0)</f>
        <v>0</v>
      </c>
      <c r="BF320" s="213">
        <f>IF(N320="snížená",J320,0)</f>
        <v>6604.8</v>
      </c>
      <c r="BG320" s="213">
        <f>IF(N320="zákl. přenesená",J320,0)</f>
        <v>0</v>
      </c>
      <c r="BH320" s="213">
        <f>IF(N320="sníž. přenesená",J320,0)</f>
        <v>0</v>
      </c>
      <c r="BI320" s="213">
        <f>IF(N320="nulová",J320,0)</f>
        <v>0</v>
      </c>
      <c r="BJ320" s="25" t="s">
        <v>87</v>
      </c>
      <c r="BK320" s="213">
        <f>ROUND(I320*H320,2)</f>
        <v>6604.8</v>
      </c>
      <c r="BL320" s="25" t="s">
        <v>93</v>
      </c>
      <c r="BM320" s="25" t="s">
        <v>715</v>
      </c>
    </row>
    <row r="321" spans="2:65" s="1" customFormat="1" ht="25.5" customHeight="1">
      <c r="B321" s="42"/>
      <c r="C321" s="202" t="s">
        <v>675</v>
      </c>
      <c r="D321" s="202" t="s">
        <v>212</v>
      </c>
      <c r="E321" s="203" t="s">
        <v>718</v>
      </c>
      <c r="F321" s="204" t="s">
        <v>719</v>
      </c>
      <c r="G321" s="205" t="s">
        <v>215</v>
      </c>
      <c r="H321" s="206">
        <v>139.02000000000001</v>
      </c>
      <c r="I321" s="207">
        <v>42.4</v>
      </c>
      <c r="J321" s="208">
        <f>ROUND(I321*H321,2)</f>
        <v>5894.45</v>
      </c>
      <c r="K321" s="204" t="s">
        <v>264</v>
      </c>
      <c r="L321" s="62"/>
      <c r="M321" s="209" t="s">
        <v>24</v>
      </c>
      <c r="N321" s="210" t="s">
        <v>50</v>
      </c>
      <c r="O321" s="43"/>
      <c r="P321" s="211">
        <f>O321*H321</f>
        <v>0</v>
      </c>
      <c r="Q321" s="211">
        <v>1.2999999999999999E-4</v>
      </c>
      <c r="R321" s="211">
        <f>Q321*H321</f>
        <v>1.8072600000000001E-2</v>
      </c>
      <c r="S321" s="211">
        <v>0</v>
      </c>
      <c r="T321" s="212">
        <f>S321*H321</f>
        <v>0</v>
      </c>
      <c r="AR321" s="25" t="s">
        <v>93</v>
      </c>
      <c r="AT321" s="25" t="s">
        <v>212</v>
      </c>
      <c r="AU321" s="25" t="s">
        <v>87</v>
      </c>
      <c r="AY321" s="25" t="s">
        <v>210</v>
      </c>
      <c r="BE321" s="213">
        <f>IF(N321="základní",J321,0)</f>
        <v>0</v>
      </c>
      <c r="BF321" s="213">
        <f>IF(N321="snížená",J321,0)</f>
        <v>5894.45</v>
      </c>
      <c r="BG321" s="213">
        <f>IF(N321="zákl. přenesená",J321,0)</f>
        <v>0</v>
      </c>
      <c r="BH321" s="213">
        <f>IF(N321="sníž. přenesená",J321,0)</f>
        <v>0</v>
      </c>
      <c r="BI321" s="213">
        <f>IF(N321="nulová",J321,0)</f>
        <v>0</v>
      </c>
      <c r="BJ321" s="25" t="s">
        <v>87</v>
      </c>
      <c r="BK321" s="213">
        <f>ROUND(I321*H321,2)</f>
        <v>5894.45</v>
      </c>
      <c r="BL321" s="25" t="s">
        <v>93</v>
      </c>
      <c r="BM321" s="25" t="s">
        <v>720</v>
      </c>
    </row>
    <row r="322" spans="2:65" s="12" customFormat="1">
      <c r="B322" s="217"/>
      <c r="C322" s="218"/>
      <c r="D322" s="214" t="s">
        <v>220</v>
      </c>
      <c r="E322" s="219" t="s">
        <v>24</v>
      </c>
      <c r="F322" s="220" t="s">
        <v>1823</v>
      </c>
      <c r="G322" s="218"/>
      <c r="H322" s="221">
        <v>65.959999999999994</v>
      </c>
      <c r="I322" s="222"/>
      <c r="J322" s="218"/>
      <c r="K322" s="218"/>
      <c r="L322" s="223"/>
      <c r="M322" s="224"/>
      <c r="N322" s="225"/>
      <c r="O322" s="225"/>
      <c r="P322" s="225"/>
      <c r="Q322" s="225"/>
      <c r="R322" s="225"/>
      <c r="S322" s="225"/>
      <c r="T322" s="226"/>
      <c r="AT322" s="227" t="s">
        <v>220</v>
      </c>
      <c r="AU322" s="227" t="s">
        <v>87</v>
      </c>
      <c r="AV322" s="12" t="s">
        <v>87</v>
      </c>
      <c r="AW322" s="12" t="s">
        <v>41</v>
      </c>
      <c r="AX322" s="12" t="s">
        <v>78</v>
      </c>
      <c r="AY322" s="227" t="s">
        <v>210</v>
      </c>
    </row>
    <row r="323" spans="2:65" s="12" customFormat="1">
      <c r="B323" s="217"/>
      <c r="C323" s="218"/>
      <c r="D323" s="214" t="s">
        <v>220</v>
      </c>
      <c r="E323" s="219" t="s">
        <v>24</v>
      </c>
      <c r="F323" s="220" t="s">
        <v>1824</v>
      </c>
      <c r="G323" s="218"/>
      <c r="H323" s="221">
        <v>73.06</v>
      </c>
      <c r="I323" s="222"/>
      <c r="J323" s="218"/>
      <c r="K323" s="218"/>
      <c r="L323" s="223"/>
      <c r="M323" s="224"/>
      <c r="N323" s="225"/>
      <c r="O323" s="225"/>
      <c r="P323" s="225"/>
      <c r="Q323" s="225"/>
      <c r="R323" s="225"/>
      <c r="S323" s="225"/>
      <c r="T323" s="226"/>
      <c r="AT323" s="227" t="s">
        <v>220</v>
      </c>
      <c r="AU323" s="227" t="s">
        <v>87</v>
      </c>
      <c r="AV323" s="12" t="s">
        <v>87</v>
      </c>
      <c r="AW323" s="12" t="s">
        <v>41</v>
      </c>
      <c r="AX323" s="12" t="s">
        <v>78</v>
      </c>
      <c r="AY323" s="227" t="s">
        <v>210</v>
      </c>
    </row>
    <row r="324" spans="2:65" s="13" customFormat="1">
      <c r="B324" s="228"/>
      <c r="C324" s="229"/>
      <c r="D324" s="214" t="s">
        <v>220</v>
      </c>
      <c r="E324" s="230" t="s">
        <v>24</v>
      </c>
      <c r="F324" s="231" t="s">
        <v>235</v>
      </c>
      <c r="G324" s="229"/>
      <c r="H324" s="232">
        <v>139.02000000000001</v>
      </c>
      <c r="I324" s="233"/>
      <c r="J324" s="229"/>
      <c r="K324" s="229"/>
      <c r="L324" s="234"/>
      <c r="M324" s="235"/>
      <c r="N324" s="236"/>
      <c r="O324" s="236"/>
      <c r="P324" s="236"/>
      <c r="Q324" s="236"/>
      <c r="R324" s="236"/>
      <c r="S324" s="236"/>
      <c r="T324" s="237"/>
      <c r="AT324" s="238" t="s">
        <v>220</v>
      </c>
      <c r="AU324" s="238" t="s">
        <v>87</v>
      </c>
      <c r="AV324" s="13" t="s">
        <v>93</v>
      </c>
      <c r="AW324" s="13" t="s">
        <v>41</v>
      </c>
      <c r="AX324" s="13" t="s">
        <v>83</v>
      </c>
      <c r="AY324" s="238" t="s">
        <v>210</v>
      </c>
    </row>
    <row r="325" spans="2:65" s="1" customFormat="1" ht="63.75" customHeight="1">
      <c r="B325" s="42"/>
      <c r="C325" s="202" t="s">
        <v>679</v>
      </c>
      <c r="D325" s="202" t="s">
        <v>212</v>
      </c>
      <c r="E325" s="203" t="s">
        <v>725</v>
      </c>
      <c r="F325" s="204" t="s">
        <v>726</v>
      </c>
      <c r="G325" s="205" t="s">
        <v>215</v>
      </c>
      <c r="H325" s="206">
        <v>139</v>
      </c>
      <c r="I325" s="207">
        <v>82.9</v>
      </c>
      <c r="J325" s="208">
        <f>ROUND(I325*H325,2)</f>
        <v>11523.1</v>
      </c>
      <c r="K325" s="204" t="s">
        <v>264</v>
      </c>
      <c r="L325" s="62"/>
      <c r="M325" s="209" t="s">
        <v>24</v>
      </c>
      <c r="N325" s="210" t="s">
        <v>50</v>
      </c>
      <c r="O325" s="43"/>
      <c r="P325" s="211">
        <f>O325*H325</f>
        <v>0</v>
      </c>
      <c r="Q325" s="211">
        <v>4.0000000000000003E-5</v>
      </c>
      <c r="R325" s="211">
        <f>Q325*H325</f>
        <v>5.5600000000000007E-3</v>
      </c>
      <c r="S325" s="211">
        <v>0</v>
      </c>
      <c r="T325" s="212">
        <f>S325*H325</f>
        <v>0</v>
      </c>
      <c r="AR325" s="25" t="s">
        <v>93</v>
      </c>
      <c r="AT325" s="25" t="s">
        <v>212</v>
      </c>
      <c r="AU325" s="25" t="s">
        <v>87</v>
      </c>
      <c r="AY325" s="25" t="s">
        <v>210</v>
      </c>
      <c r="BE325" s="213">
        <f>IF(N325="základní",J325,0)</f>
        <v>0</v>
      </c>
      <c r="BF325" s="213">
        <f>IF(N325="snížená",J325,0)</f>
        <v>11523.1</v>
      </c>
      <c r="BG325" s="213">
        <f>IF(N325="zákl. přenesená",J325,0)</f>
        <v>0</v>
      </c>
      <c r="BH325" s="213">
        <f>IF(N325="sníž. přenesená",J325,0)</f>
        <v>0</v>
      </c>
      <c r="BI325" s="213">
        <f>IF(N325="nulová",J325,0)</f>
        <v>0</v>
      </c>
      <c r="BJ325" s="25" t="s">
        <v>87</v>
      </c>
      <c r="BK325" s="213">
        <f>ROUND(I325*H325,2)</f>
        <v>11523.1</v>
      </c>
      <c r="BL325" s="25" t="s">
        <v>93</v>
      </c>
      <c r="BM325" s="25" t="s">
        <v>727</v>
      </c>
    </row>
    <row r="326" spans="2:65" s="12" customFormat="1">
      <c r="B326" s="217"/>
      <c r="C326" s="218"/>
      <c r="D326" s="214" t="s">
        <v>220</v>
      </c>
      <c r="E326" s="219" t="s">
        <v>24</v>
      </c>
      <c r="F326" s="220" t="s">
        <v>956</v>
      </c>
      <c r="G326" s="218"/>
      <c r="H326" s="221">
        <v>139</v>
      </c>
      <c r="I326" s="222"/>
      <c r="J326" s="218"/>
      <c r="K326" s="218"/>
      <c r="L326" s="223"/>
      <c r="M326" s="224"/>
      <c r="N326" s="225"/>
      <c r="O326" s="225"/>
      <c r="P326" s="225"/>
      <c r="Q326" s="225"/>
      <c r="R326" s="225"/>
      <c r="S326" s="225"/>
      <c r="T326" s="226"/>
      <c r="AT326" s="227" t="s">
        <v>220</v>
      </c>
      <c r="AU326" s="227" t="s">
        <v>87</v>
      </c>
      <c r="AV326" s="12" t="s">
        <v>87</v>
      </c>
      <c r="AW326" s="12" t="s">
        <v>41</v>
      </c>
      <c r="AX326" s="12" t="s">
        <v>83</v>
      </c>
      <c r="AY326" s="227" t="s">
        <v>210</v>
      </c>
    </row>
    <row r="327" spans="2:65" s="1" customFormat="1" ht="25.5" customHeight="1">
      <c r="B327" s="42"/>
      <c r="C327" s="202" t="s">
        <v>683</v>
      </c>
      <c r="D327" s="202" t="s">
        <v>212</v>
      </c>
      <c r="E327" s="203" t="s">
        <v>730</v>
      </c>
      <c r="F327" s="204" t="s">
        <v>736</v>
      </c>
      <c r="G327" s="205" t="s">
        <v>215</v>
      </c>
      <c r="H327" s="206">
        <v>0.12</v>
      </c>
      <c r="I327" s="207">
        <v>74</v>
      </c>
      <c r="J327" s="208">
        <f>ROUND(I327*H327,2)</f>
        <v>8.8800000000000008</v>
      </c>
      <c r="K327" s="204" t="s">
        <v>24</v>
      </c>
      <c r="L327" s="62"/>
      <c r="M327" s="209" t="s">
        <v>24</v>
      </c>
      <c r="N327" s="210" t="s">
        <v>50</v>
      </c>
      <c r="O327" s="43"/>
      <c r="P327" s="211">
        <f>O327*H327</f>
        <v>0</v>
      </c>
      <c r="Q327" s="211">
        <v>4.8000000000000001E-4</v>
      </c>
      <c r="R327" s="211">
        <f>Q327*H327</f>
        <v>5.7599999999999997E-5</v>
      </c>
      <c r="S327" s="211">
        <v>0</v>
      </c>
      <c r="T327" s="212">
        <f>S327*H327</f>
        <v>0</v>
      </c>
      <c r="AR327" s="25" t="s">
        <v>93</v>
      </c>
      <c r="AT327" s="25" t="s">
        <v>212</v>
      </c>
      <c r="AU327" s="25" t="s">
        <v>87</v>
      </c>
      <c r="AY327" s="25" t="s">
        <v>210</v>
      </c>
      <c r="BE327" s="213">
        <f>IF(N327="základní",J327,0)</f>
        <v>0</v>
      </c>
      <c r="BF327" s="213">
        <f>IF(N327="snížená",J327,0)</f>
        <v>8.8800000000000008</v>
      </c>
      <c r="BG327" s="213">
        <f>IF(N327="zákl. přenesená",J327,0)</f>
        <v>0</v>
      </c>
      <c r="BH327" s="213">
        <f>IF(N327="sníž. přenesená",J327,0)</f>
        <v>0</v>
      </c>
      <c r="BI327" s="213">
        <f>IF(N327="nulová",J327,0)</f>
        <v>0</v>
      </c>
      <c r="BJ327" s="25" t="s">
        <v>87</v>
      </c>
      <c r="BK327" s="213">
        <f>ROUND(I327*H327,2)</f>
        <v>8.8800000000000008</v>
      </c>
      <c r="BL327" s="25" t="s">
        <v>93</v>
      </c>
      <c r="BM327" s="25" t="s">
        <v>732</v>
      </c>
    </row>
    <row r="328" spans="2:65" s="12" customFormat="1">
      <c r="B328" s="217"/>
      <c r="C328" s="218"/>
      <c r="D328" s="214" t="s">
        <v>220</v>
      </c>
      <c r="E328" s="219" t="s">
        <v>24</v>
      </c>
      <c r="F328" s="220" t="s">
        <v>1825</v>
      </c>
      <c r="G328" s="218"/>
      <c r="H328" s="221">
        <v>0.12</v>
      </c>
      <c r="I328" s="222"/>
      <c r="J328" s="218"/>
      <c r="K328" s="218"/>
      <c r="L328" s="223"/>
      <c r="M328" s="224"/>
      <c r="N328" s="225"/>
      <c r="O328" s="225"/>
      <c r="P328" s="225"/>
      <c r="Q328" s="225"/>
      <c r="R328" s="225"/>
      <c r="S328" s="225"/>
      <c r="T328" s="226"/>
      <c r="AT328" s="227" t="s">
        <v>220</v>
      </c>
      <c r="AU328" s="227" t="s">
        <v>87</v>
      </c>
      <c r="AV328" s="12" t="s">
        <v>87</v>
      </c>
      <c r="AW328" s="12" t="s">
        <v>41</v>
      </c>
      <c r="AX328" s="12" t="s">
        <v>83</v>
      </c>
      <c r="AY328" s="227" t="s">
        <v>210</v>
      </c>
    </row>
    <row r="329" spans="2:65" s="1" customFormat="1" ht="25.5" customHeight="1">
      <c r="B329" s="42"/>
      <c r="C329" s="202" t="s">
        <v>687</v>
      </c>
      <c r="D329" s="202" t="s">
        <v>212</v>
      </c>
      <c r="E329" s="203" t="s">
        <v>735</v>
      </c>
      <c r="F329" s="204" t="s">
        <v>1826</v>
      </c>
      <c r="G329" s="205" t="s">
        <v>215</v>
      </c>
      <c r="H329" s="206">
        <v>0.12</v>
      </c>
      <c r="I329" s="207">
        <v>84.8</v>
      </c>
      <c r="J329" s="208">
        <f>ROUND(I329*H329,2)</f>
        <v>10.18</v>
      </c>
      <c r="K329" s="204" t="s">
        <v>264</v>
      </c>
      <c r="L329" s="62"/>
      <c r="M329" s="209" t="s">
        <v>24</v>
      </c>
      <c r="N329" s="210" t="s">
        <v>50</v>
      </c>
      <c r="O329" s="43"/>
      <c r="P329" s="211">
        <f>O329*H329</f>
        <v>0</v>
      </c>
      <c r="Q329" s="211">
        <v>4.8000000000000001E-4</v>
      </c>
      <c r="R329" s="211">
        <f>Q329*H329</f>
        <v>5.7599999999999997E-5</v>
      </c>
      <c r="S329" s="211">
        <v>0</v>
      </c>
      <c r="T329" s="212">
        <f>S329*H329</f>
        <v>0</v>
      </c>
      <c r="AR329" s="25" t="s">
        <v>93</v>
      </c>
      <c r="AT329" s="25" t="s">
        <v>212</v>
      </c>
      <c r="AU329" s="25" t="s">
        <v>87</v>
      </c>
      <c r="AY329" s="25" t="s">
        <v>210</v>
      </c>
      <c r="BE329" s="213">
        <f>IF(N329="základní",J329,0)</f>
        <v>0</v>
      </c>
      <c r="BF329" s="213">
        <f>IF(N329="snížená",J329,0)</f>
        <v>10.18</v>
      </c>
      <c r="BG329" s="213">
        <f>IF(N329="zákl. přenesená",J329,0)</f>
        <v>0</v>
      </c>
      <c r="BH329" s="213">
        <f>IF(N329="sníž. přenesená",J329,0)</f>
        <v>0</v>
      </c>
      <c r="BI329" s="213">
        <f>IF(N329="nulová",J329,0)</f>
        <v>0</v>
      </c>
      <c r="BJ329" s="25" t="s">
        <v>87</v>
      </c>
      <c r="BK329" s="213">
        <f>ROUND(I329*H329,2)</f>
        <v>10.18</v>
      </c>
      <c r="BL329" s="25" t="s">
        <v>93</v>
      </c>
      <c r="BM329" s="25" t="s">
        <v>737</v>
      </c>
    </row>
    <row r="330" spans="2:65" s="12" customFormat="1">
      <c r="B330" s="217"/>
      <c r="C330" s="218"/>
      <c r="D330" s="214" t="s">
        <v>220</v>
      </c>
      <c r="E330" s="219" t="s">
        <v>24</v>
      </c>
      <c r="F330" s="220" t="s">
        <v>1825</v>
      </c>
      <c r="G330" s="218"/>
      <c r="H330" s="221">
        <v>0.12</v>
      </c>
      <c r="I330" s="222"/>
      <c r="J330" s="218"/>
      <c r="K330" s="218"/>
      <c r="L330" s="223"/>
      <c r="M330" s="224"/>
      <c r="N330" s="225"/>
      <c r="O330" s="225"/>
      <c r="P330" s="225"/>
      <c r="Q330" s="225"/>
      <c r="R330" s="225"/>
      <c r="S330" s="225"/>
      <c r="T330" s="226"/>
      <c r="AT330" s="227" t="s">
        <v>220</v>
      </c>
      <c r="AU330" s="227" t="s">
        <v>87</v>
      </c>
      <c r="AV330" s="12" t="s">
        <v>87</v>
      </c>
      <c r="AW330" s="12" t="s">
        <v>41</v>
      </c>
      <c r="AX330" s="12" t="s">
        <v>83</v>
      </c>
      <c r="AY330" s="227" t="s">
        <v>210</v>
      </c>
    </row>
    <row r="331" spans="2:65" s="1" customFormat="1" ht="16.5" customHeight="1">
      <c r="B331" s="42"/>
      <c r="C331" s="202" t="s">
        <v>691</v>
      </c>
      <c r="D331" s="202" t="s">
        <v>212</v>
      </c>
      <c r="E331" s="203" t="s">
        <v>739</v>
      </c>
      <c r="F331" s="204" t="s">
        <v>1827</v>
      </c>
      <c r="G331" s="205" t="s">
        <v>295</v>
      </c>
      <c r="H331" s="206">
        <v>3.5</v>
      </c>
      <c r="I331" s="207">
        <v>520</v>
      </c>
      <c r="J331" s="208">
        <f>ROUND(I331*H331,2)</f>
        <v>1820</v>
      </c>
      <c r="K331" s="204" t="s">
        <v>24</v>
      </c>
      <c r="L331" s="62"/>
      <c r="M331" s="209" t="s">
        <v>24</v>
      </c>
      <c r="N331" s="210" t="s">
        <v>50</v>
      </c>
      <c r="O331" s="43"/>
      <c r="P331" s="211">
        <f>O331*H331</f>
        <v>0</v>
      </c>
      <c r="Q331" s="211">
        <v>6.2199999999999998E-3</v>
      </c>
      <c r="R331" s="211">
        <f>Q331*H331</f>
        <v>2.1769999999999998E-2</v>
      </c>
      <c r="S331" s="211">
        <v>0</v>
      </c>
      <c r="T331" s="212">
        <f>S331*H331</f>
        <v>0</v>
      </c>
      <c r="AR331" s="25" t="s">
        <v>93</v>
      </c>
      <c r="AT331" s="25" t="s">
        <v>212</v>
      </c>
      <c r="AU331" s="25" t="s">
        <v>87</v>
      </c>
      <c r="AY331" s="25" t="s">
        <v>210</v>
      </c>
      <c r="BE331" s="213">
        <f>IF(N331="základní",J331,0)</f>
        <v>0</v>
      </c>
      <c r="BF331" s="213">
        <f>IF(N331="snížená",J331,0)</f>
        <v>1820</v>
      </c>
      <c r="BG331" s="213">
        <f>IF(N331="zákl. přenesená",J331,0)</f>
        <v>0</v>
      </c>
      <c r="BH331" s="213">
        <f>IF(N331="sníž. přenesená",J331,0)</f>
        <v>0</v>
      </c>
      <c r="BI331" s="213">
        <f>IF(N331="nulová",J331,0)</f>
        <v>0</v>
      </c>
      <c r="BJ331" s="25" t="s">
        <v>87</v>
      </c>
      <c r="BK331" s="213">
        <f>ROUND(I331*H331,2)</f>
        <v>1820</v>
      </c>
      <c r="BL331" s="25" t="s">
        <v>93</v>
      </c>
      <c r="BM331" s="25" t="s">
        <v>741</v>
      </c>
    </row>
    <row r="332" spans="2:65" s="12" customFormat="1">
      <c r="B332" s="217"/>
      <c r="C332" s="218"/>
      <c r="D332" s="214" t="s">
        <v>220</v>
      </c>
      <c r="E332" s="219" t="s">
        <v>24</v>
      </c>
      <c r="F332" s="220" t="s">
        <v>1828</v>
      </c>
      <c r="G332" s="218"/>
      <c r="H332" s="221">
        <v>3.5</v>
      </c>
      <c r="I332" s="222"/>
      <c r="J332" s="218"/>
      <c r="K332" s="218"/>
      <c r="L332" s="223"/>
      <c r="M332" s="224"/>
      <c r="N332" s="225"/>
      <c r="O332" s="225"/>
      <c r="P332" s="225"/>
      <c r="Q332" s="225"/>
      <c r="R332" s="225"/>
      <c r="S332" s="225"/>
      <c r="T332" s="226"/>
      <c r="AT332" s="227" t="s">
        <v>220</v>
      </c>
      <c r="AU332" s="227" t="s">
        <v>87</v>
      </c>
      <c r="AV332" s="12" t="s">
        <v>87</v>
      </c>
      <c r="AW332" s="12" t="s">
        <v>41</v>
      </c>
      <c r="AX332" s="12" t="s">
        <v>83</v>
      </c>
      <c r="AY332" s="227" t="s">
        <v>210</v>
      </c>
    </row>
    <row r="333" spans="2:65" s="1" customFormat="1" ht="25.5" customHeight="1">
      <c r="B333" s="42"/>
      <c r="C333" s="202" t="s">
        <v>696</v>
      </c>
      <c r="D333" s="202" t="s">
        <v>212</v>
      </c>
      <c r="E333" s="203" t="s">
        <v>743</v>
      </c>
      <c r="F333" s="204" t="s">
        <v>744</v>
      </c>
      <c r="G333" s="205" t="s">
        <v>215</v>
      </c>
      <c r="H333" s="206">
        <v>6.194</v>
      </c>
      <c r="I333" s="207">
        <v>81.8</v>
      </c>
      <c r="J333" s="208">
        <f>ROUND(I333*H333,2)</f>
        <v>506.67</v>
      </c>
      <c r="K333" s="204" t="s">
        <v>264</v>
      </c>
      <c r="L333" s="62"/>
      <c r="M333" s="209" t="s">
        <v>24</v>
      </c>
      <c r="N333" s="210" t="s">
        <v>50</v>
      </c>
      <c r="O333" s="43"/>
      <c r="P333" s="211">
        <f>O333*H333</f>
        <v>0</v>
      </c>
      <c r="Q333" s="211">
        <v>0</v>
      </c>
      <c r="R333" s="211">
        <f>Q333*H333</f>
        <v>0</v>
      </c>
      <c r="S333" s="211">
        <v>0.13100000000000001</v>
      </c>
      <c r="T333" s="212">
        <f>S333*H333</f>
        <v>0.81141400000000008</v>
      </c>
      <c r="AR333" s="25" t="s">
        <v>93</v>
      </c>
      <c r="AT333" s="25" t="s">
        <v>212</v>
      </c>
      <c r="AU333" s="25" t="s">
        <v>87</v>
      </c>
      <c r="AY333" s="25" t="s">
        <v>210</v>
      </c>
      <c r="BE333" s="213">
        <f>IF(N333="základní",J333,0)</f>
        <v>0</v>
      </c>
      <c r="BF333" s="213">
        <f>IF(N333="snížená",J333,0)</f>
        <v>506.67</v>
      </c>
      <c r="BG333" s="213">
        <f>IF(N333="zákl. přenesená",J333,0)</f>
        <v>0</v>
      </c>
      <c r="BH333" s="213">
        <f>IF(N333="sníž. přenesená",J333,0)</f>
        <v>0</v>
      </c>
      <c r="BI333" s="213">
        <f>IF(N333="nulová",J333,0)</f>
        <v>0</v>
      </c>
      <c r="BJ333" s="25" t="s">
        <v>87</v>
      </c>
      <c r="BK333" s="213">
        <f>ROUND(I333*H333,2)</f>
        <v>506.67</v>
      </c>
      <c r="BL333" s="25" t="s">
        <v>93</v>
      </c>
      <c r="BM333" s="25" t="s">
        <v>745</v>
      </c>
    </row>
    <row r="334" spans="2:65" s="12" customFormat="1">
      <c r="B334" s="217"/>
      <c r="C334" s="218"/>
      <c r="D334" s="214" t="s">
        <v>220</v>
      </c>
      <c r="E334" s="219" t="s">
        <v>24</v>
      </c>
      <c r="F334" s="220" t="s">
        <v>1829</v>
      </c>
      <c r="G334" s="218"/>
      <c r="H334" s="221">
        <v>6.194</v>
      </c>
      <c r="I334" s="222"/>
      <c r="J334" s="218"/>
      <c r="K334" s="218"/>
      <c r="L334" s="223"/>
      <c r="M334" s="224"/>
      <c r="N334" s="225"/>
      <c r="O334" s="225"/>
      <c r="P334" s="225"/>
      <c r="Q334" s="225"/>
      <c r="R334" s="225"/>
      <c r="S334" s="225"/>
      <c r="T334" s="226"/>
      <c r="AT334" s="227" t="s">
        <v>220</v>
      </c>
      <c r="AU334" s="227" t="s">
        <v>87</v>
      </c>
      <c r="AV334" s="12" t="s">
        <v>87</v>
      </c>
      <c r="AW334" s="12" t="s">
        <v>41</v>
      </c>
      <c r="AX334" s="12" t="s">
        <v>83</v>
      </c>
      <c r="AY334" s="227" t="s">
        <v>210</v>
      </c>
    </row>
    <row r="335" spans="2:65" s="1" customFormat="1" ht="25.5" customHeight="1">
      <c r="B335" s="42"/>
      <c r="C335" s="202" t="s">
        <v>701</v>
      </c>
      <c r="D335" s="202" t="s">
        <v>212</v>
      </c>
      <c r="E335" s="203" t="s">
        <v>749</v>
      </c>
      <c r="F335" s="204" t="s">
        <v>750</v>
      </c>
      <c r="G335" s="205" t="s">
        <v>215</v>
      </c>
      <c r="H335" s="206">
        <v>3.36</v>
      </c>
      <c r="I335" s="207">
        <v>97.8</v>
      </c>
      <c r="J335" s="208">
        <f>ROUND(I335*H335,2)</f>
        <v>328.61</v>
      </c>
      <c r="K335" s="204" t="s">
        <v>264</v>
      </c>
      <c r="L335" s="62"/>
      <c r="M335" s="209" t="s">
        <v>24</v>
      </c>
      <c r="N335" s="210" t="s">
        <v>50</v>
      </c>
      <c r="O335" s="43"/>
      <c r="P335" s="211">
        <f>O335*H335</f>
        <v>0</v>
      </c>
      <c r="Q335" s="211">
        <v>0</v>
      </c>
      <c r="R335" s="211">
        <f>Q335*H335</f>
        <v>0</v>
      </c>
      <c r="S335" s="211">
        <v>0.26100000000000001</v>
      </c>
      <c r="T335" s="212">
        <f>S335*H335</f>
        <v>0.87695999999999996</v>
      </c>
      <c r="AR335" s="25" t="s">
        <v>93</v>
      </c>
      <c r="AT335" s="25" t="s">
        <v>212</v>
      </c>
      <c r="AU335" s="25" t="s">
        <v>87</v>
      </c>
      <c r="AY335" s="25" t="s">
        <v>210</v>
      </c>
      <c r="BE335" s="213">
        <f>IF(N335="základní",J335,0)</f>
        <v>0</v>
      </c>
      <c r="BF335" s="213">
        <f>IF(N335="snížená",J335,0)</f>
        <v>328.61</v>
      </c>
      <c r="BG335" s="213">
        <f>IF(N335="zákl. přenesená",J335,0)</f>
        <v>0</v>
      </c>
      <c r="BH335" s="213">
        <f>IF(N335="sníž. přenesená",J335,0)</f>
        <v>0</v>
      </c>
      <c r="BI335" s="213">
        <f>IF(N335="nulová",J335,0)</f>
        <v>0</v>
      </c>
      <c r="BJ335" s="25" t="s">
        <v>87</v>
      </c>
      <c r="BK335" s="213">
        <f>ROUND(I335*H335,2)</f>
        <v>328.61</v>
      </c>
      <c r="BL335" s="25" t="s">
        <v>93</v>
      </c>
      <c r="BM335" s="25" t="s">
        <v>751</v>
      </c>
    </row>
    <row r="336" spans="2:65" s="12" customFormat="1">
      <c r="B336" s="217"/>
      <c r="C336" s="218"/>
      <c r="D336" s="214" t="s">
        <v>220</v>
      </c>
      <c r="E336" s="219" t="s">
        <v>24</v>
      </c>
      <c r="F336" s="220" t="s">
        <v>1830</v>
      </c>
      <c r="G336" s="218"/>
      <c r="H336" s="221">
        <v>3.36</v>
      </c>
      <c r="I336" s="222"/>
      <c r="J336" s="218"/>
      <c r="K336" s="218"/>
      <c r="L336" s="223"/>
      <c r="M336" s="224"/>
      <c r="N336" s="225"/>
      <c r="O336" s="225"/>
      <c r="P336" s="225"/>
      <c r="Q336" s="225"/>
      <c r="R336" s="225"/>
      <c r="S336" s="225"/>
      <c r="T336" s="226"/>
      <c r="AT336" s="227" t="s">
        <v>220</v>
      </c>
      <c r="AU336" s="227" t="s">
        <v>87</v>
      </c>
      <c r="AV336" s="12" t="s">
        <v>87</v>
      </c>
      <c r="AW336" s="12" t="s">
        <v>41</v>
      </c>
      <c r="AX336" s="12" t="s">
        <v>83</v>
      </c>
      <c r="AY336" s="227" t="s">
        <v>210</v>
      </c>
    </row>
    <row r="337" spans="2:65" s="1" customFormat="1" ht="38.25" customHeight="1">
      <c r="B337" s="42"/>
      <c r="C337" s="202" t="s">
        <v>707</v>
      </c>
      <c r="D337" s="202" t="s">
        <v>212</v>
      </c>
      <c r="E337" s="203" t="s">
        <v>755</v>
      </c>
      <c r="F337" s="204" t="s">
        <v>756</v>
      </c>
      <c r="G337" s="205" t="s">
        <v>224</v>
      </c>
      <c r="H337" s="206">
        <v>1.9650000000000001</v>
      </c>
      <c r="I337" s="207">
        <v>1090</v>
      </c>
      <c r="J337" s="208">
        <f>ROUND(I337*H337,2)</f>
        <v>2141.85</v>
      </c>
      <c r="K337" s="204" t="s">
        <v>264</v>
      </c>
      <c r="L337" s="62"/>
      <c r="M337" s="209" t="s">
        <v>24</v>
      </c>
      <c r="N337" s="210" t="s">
        <v>50</v>
      </c>
      <c r="O337" s="43"/>
      <c r="P337" s="211">
        <f>O337*H337</f>
        <v>0</v>
      </c>
      <c r="Q337" s="211">
        <v>0</v>
      </c>
      <c r="R337" s="211">
        <f>Q337*H337</f>
        <v>0</v>
      </c>
      <c r="S337" s="211">
        <v>1.8</v>
      </c>
      <c r="T337" s="212">
        <f>S337*H337</f>
        <v>3.5370000000000004</v>
      </c>
      <c r="AR337" s="25" t="s">
        <v>93</v>
      </c>
      <c r="AT337" s="25" t="s">
        <v>212</v>
      </c>
      <c r="AU337" s="25" t="s">
        <v>87</v>
      </c>
      <c r="AY337" s="25" t="s">
        <v>210</v>
      </c>
      <c r="BE337" s="213">
        <f>IF(N337="základní",J337,0)</f>
        <v>0</v>
      </c>
      <c r="BF337" s="213">
        <f>IF(N337="snížená",J337,0)</f>
        <v>2141.85</v>
      </c>
      <c r="BG337" s="213">
        <f>IF(N337="zákl. přenesená",J337,0)</f>
        <v>0</v>
      </c>
      <c r="BH337" s="213">
        <f>IF(N337="sníž. přenesená",J337,0)</f>
        <v>0</v>
      </c>
      <c r="BI337" s="213">
        <f>IF(N337="nulová",J337,0)</f>
        <v>0</v>
      </c>
      <c r="BJ337" s="25" t="s">
        <v>87</v>
      </c>
      <c r="BK337" s="213">
        <f>ROUND(I337*H337,2)</f>
        <v>2141.85</v>
      </c>
      <c r="BL337" s="25" t="s">
        <v>93</v>
      </c>
      <c r="BM337" s="25" t="s">
        <v>757</v>
      </c>
    </row>
    <row r="338" spans="2:65" s="12" customFormat="1">
      <c r="B338" s="217"/>
      <c r="C338" s="218"/>
      <c r="D338" s="214" t="s">
        <v>220</v>
      </c>
      <c r="E338" s="219" t="s">
        <v>24</v>
      </c>
      <c r="F338" s="220" t="s">
        <v>1831</v>
      </c>
      <c r="G338" s="218"/>
      <c r="H338" s="221">
        <v>0.64</v>
      </c>
      <c r="I338" s="222"/>
      <c r="J338" s="218"/>
      <c r="K338" s="218"/>
      <c r="L338" s="223"/>
      <c r="M338" s="224"/>
      <c r="N338" s="225"/>
      <c r="O338" s="225"/>
      <c r="P338" s="225"/>
      <c r="Q338" s="225"/>
      <c r="R338" s="225"/>
      <c r="S338" s="225"/>
      <c r="T338" s="226"/>
      <c r="AT338" s="227" t="s">
        <v>220</v>
      </c>
      <c r="AU338" s="227" t="s">
        <v>87</v>
      </c>
      <c r="AV338" s="12" t="s">
        <v>87</v>
      </c>
      <c r="AW338" s="12" t="s">
        <v>41</v>
      </c>
      <c r="AX338" s="12" t="s">
        <v>78</v>
      </c>
      <c r="AY338" s="227" t="s">
        <v>210</v>
      </c>
    </row>
    <row r="339" spans="2:65" s="12" customFormat="1">
      <c r="B339" s="217"/>
      <c r="C339" s="218"/>
      <c r="D339" s="214" t="s">
        <v>220</v>
      </c>
      <c r="E339" s="219" t="s">
        <v>24</v>
      </c>
      <c r="F339" s="220" t="s">
        <v>1832</v>
      </c>
      <c r="G339" s="218"/>
      <c r="H339" s="221">
        <v>1.325</v>
      </c>
      <c r="I339" s="222"/>
      <c r="J339" s="218"/>
      <c r="K339" s="218"/>
      <c r="L339" s="223"/>
      <c r="M339" s="224"/>
      <c r="N339" s="225"/>
      <c r="O339" s="225"/>
      <c r="P339" s="225"/>
      <c r="Q339" s="225"/>
      <c r="R339" s="225"/>
      <c r="S339" s="225"/>
      <c r="T339" s="226"/>
      <c r="AT339" s="227" t="s">
        <v>220</v>
      </c>
      <c r="AU339" s="227" t="s">
        <v>87</v>
      </c>
      <c r="AV339" s="12" t="s">
        <v>87</v>
      </c>
      <c r="AW339" s="12" t="s">
        <v>41</v>
      </c>
      <c r="AX339" s="12" t="s">
        <v>78</v>
      </c>
      <c r="AY339" s="227" t="s">
        <v>210</v>
      </c>
    </row>
    <row r="340" spans="2:65" s="13" customFormat="1">
      <c r="B340" s="228"/>
      <c r="C340" s="229"/>
      <c r="D340" s="214" t="s">
        <v>220</v>
      </c>
      <c r="E340" s="230" t="s">
        <v>24</v>
      </c>
      <c r="F340" s="231" t="s">
        <v>235</v>
      </c>
      <c r="G340" s="229"/>
      <c r="H340" s="232">
        <v>1.9650000000000001</v>
      </c>
      <c r="I340" s="233"/>
      <c r="J340" s="229"/>
      <c r="K340" s="229"/>
      <c r="L340" s="234"/>
      <c r="M340" s="235"/>
      <c r="N340" s="236"/>
      <c r="O340" s="236"/>
      <c r="P340" s="236"/>
      <c r="Q340" s="236"/>
      <c r="R340" s="236"/>
      <c r="S340" s="236"/>
      <c r="T340" s="237"/>
      <c r="AT340" s="238" t="s">
        <v>220</v>
      </c>
      <c r="AU340" s="238" t="s">
        <v>87</v>
      </c>
      <c r="AV340" s="13" t="s">
        <v>93</v>
      </c>
      <c r="AW340" s="13" t="s">
        <v>41</v>
      </c>
      <c r="AX340" s="13" t="s">
        <v>83</v>
      </c>
      <c r="AY340" s="238" t="s">
        <v>210</v>
      </c>
    </row>
    <row r="341" spans="2:65" s="1" customFormat="1" ht="38.25" customHeight="1">
      <c r="B341" s="42"/>
      <c r="C341" s="202" t="s">
        <v>712</v>
      </c>
      <c r="D341" s="202" t="s">
        <v>212</v>
      </c>
      <c r="E341" s="203" t="s">
        <v>767</v>
      </c>
      <c r="F341" s="204" t="s">
        <v>768</v>
      </c>
      <c r="G341" s="205" t="s">
        <v>224</v>
      </c>
      <c r="H341" s="206">
        <v>0.9</v>
      </c>
      <c r="I341" s="207">
        <v>719</v>
      </c>
      <c r="J341" s="208">
        <f>ROUND(I341*H341,2)</f>
        <v>647.1</v>
      </c>
      <c r="K341" s="204" t="s">
        <v>264</v>
      </c>
      <c r="L341" s="62"/>
      <c r="M341" s="209" t="s">
        <v>24</v>
      </c>
      <c r="N341" s="210" t="s">
        <v>50</v>
      </c>
      <c r="O341" s="43"/>
      <c r="P341" s="211">
        <f>O341*H341</f>
        <v>0</v>
      </c>
      <c r="Q341" s="211">
        <v>0</v>
      </c>
      <c r="R341" s="211">
        <f>Q341*H341</f>
        <v>0</v>
      </c>
      <c r="S341" s="211">
        <v>1.5940000000000001</v>
      </c>
      <c r="T341" s="212">
        <f>S341*H341</f>
        <v>1.4346000000000001</v>
      </c>
      <c r="AR341" s="25" t="s">
        <v>93</v>
      </c>
      <c r="AT341" s="25" t="s">
        <v>212</v>
      </c>
      <c r="AU341" s="25" t="s">
        <v>87</v>
      </c>
      <c r="AY341" s="25" t="s">
        <v>210</v>
      </c>
      <c r="BE341" s="213">
        <f>IF(N341="základní",J341,0)</f>
        <v>0</v>
      </c>
      <c r="BF341" s="213">
        <f>IF(N341="snížená",J341,0)</f>
        <v>647.1</v>
      </c>
      <c r="BG341" s="213">
        <f>IF(N341="zákl. přenesená",J341,0)</f>
        <v>0</v>
      </c>
      <c r="BH341" s="213">
        <f>IF(N341="sníž. přenesená",J341,0)</f>
        <v>0</v>
      </c>
      <c r="BI341" s="213">
        <f>IF(N341="nulová",J341,0)</f>
        <v>0</v>
      </c>
      <c r="BJ341" s="25" t="s">
        <v>87</v>
      </c>
      <c r="BK341" s="213">
        <f>ROUND(I341*H341,2)</f>
        <v>647.1</v>
      </c>
      <c r="BL341" s="25" t="s">
        <v>93</v>
      </c>
      <c r="BM341" s="25" t="s">
        <v>1833</v>
      </c>
    </row>
    <row r="342" spans="2:65" s="12" customFormat="1">
      <c r="B342" s="217"/>
      <c r="C342" s="218"/>
      <c r="D342" s="214" t="s">
        <v>220</v>
      </c>
      <c r="E342" s="219" t="s">
        <v>24</v>
      </c>
      <c r="F342" s="220" t="s">
        <v>1834</v>
      </c>
      <c r="G342" s="218"/>
      <c r="H342" s="221">
        <v>0.9</v>
      </c>
      <c r="I342" s="222"/>
      <c r="J342" s="218"/>
      <c r="K342" s="218"/>
      <c r="L342" s="223"/>
      <c r="M342" s="224"/>
      <c r="N342" s="225"/>
      <c r="O342" s="225"/>
      <c r="P342" s="225"/>
      <c r="Q342" s="225"/>
      <c r="R342" s="225"/>
      <c r="S342" s="225"/>
      <c r="T342" s="226"/>
      <c r="AT342" s="227" t="s">
        <v>220</v>
      </c>
      <c r="AU342" s="227" t="s">
        <v>87</v>
      </c>
      <c r="AV342" s="12" t="s">
        <v>87</v>
      </c>
      <c r="AW342" s="12" t="s">
        <v>41</v>
      </c>
      <c r="AX342" s="12" t="s">
        <v>83</v>
      </c>
      <c r="AY342" s="227" t="s">
        <v>210</v>
      </c>
    </row>
    <row r="343" spans="2:65" s="1" customFormat="1" ht="25.5" customHeight="1">
      <c r="B343" s="42"/>
      <c r="C343" s="202" t="s">
        <v>717</v>
      </c>
      <c r="D343" s="202" t="s">
        <v>212</v>
      </c>
      <c r="E343" s="203" t="s">
        <v>778</v>
      </c>
      <c r="F343" s="204" t="s">
        <v>1835</v>
      </c>
      <c r="G343" s="205" t="s">
        <v>224</v>
      </c>
      <c r="H343" s="206">
        <v>8.1170000000000009</v>
      </c>
      <c r="I343" s="207">
        <v>2380</v>
      </c>
      <c r="J343" s="208">
        <f>ROUND(I343*H343,2)</f>
        <v>19318.46</v>
      </c>
      <c r="K343" s="204" t="s">
        <v>264</v>
      </c>
      <c r="L343" s="62"/>
      <c r="M343" s="209" t="s">
        <v>24</v>
      </c>
      <c r="N343" s="210" t="s">
        <v>50</v>
      </c>
      <c r="O343" s="43"/>
      <c r="P343" s="211">
        <f>O343*H343</f>
        <v>0</v>
      </c>
      <c r="Q343" s="211">
        <v>0</v>
      </c>
      <c r="R343" s="211">
        <f>Q343*H343</f>
        <v>0</v>
      </c>
      <c r="S343" s="211">
        <v>2.2000000000000002</v>
      </c>
      <c r="T343" s="212">
        <f>S343*H343</f>
        <v>17.857400000000002</v>
      </c>
      <c r="AR343" s="25" t="s">
        <v>93</v>
      </c>
      <c r="AT343" s="25" t="s">
        <v>212</v>
      </c>
      <c r="AU343" s="25" t="s">
        <v>87</v>
      </c>
      <c r="AY343" s="25" t="s">
        <v>210</v>
      </c>
      <c r="BE343" s="213">
        <f>IF(N343="základní",J343,0)</f>
        <v>0</v>
      </c>
      <c r="BF343" s="213">
        <f>IF(N343="snížená",J343,0)</f>
        <v>19318.46</v>
      </c>
      <c r="BG343" s="213">
        <f>IF(N343="zákl. přenesená",J343,0)</f>
        <v>0</v>
      </c>
      <c r="BH343" s="213">
        <f>IF(N343="sníž. přenesená",J343,0)</f>
        <v>0</v>
      </c>
      <c r="BI343" s="213">
        <f>IF(N343="nulová",J343,0)</f>
        <v>0</v>
      </c>
      <c r="BJ343" s="25" t="s">
        <v>87</v>
      </c>
      <c r="BK343" s="213">
        <f>ROUND(I343*H343,2)</f>
        <v>19318.46</v>
      </c>
      <c r="BL343" s="25" t="s">
        <v>93</v>
      </c>
      <c r="BM343" s="25" t="s">
        <v>780</v>
      </c>
    </row>
    <row r="344" spans="2:65" s="12" customFormat="1" ht="40.5">
      <c r="B344" s="217"/>
      <c r="C344" s="218"/>
      <c r="D344" s="214" t="s">
        <v>220</v>
      </c>
      <c r="E344" s="219" t="s">
        <v>24</v>
      </c>
      <c r="F344" s="220" t="s">
        <v>1836</v>
      </c>
      <c r="G344" s="218"/>
      <c r="H344" s="221">
        <v>7.3730000000000002</v>
      </c>
      <c r="I344" s="222"/>
      <c r="J344" s="218"/>
      <c r="K344" s="218"/>
      <c r="L344" s="223"/>
      <c r="M344" s="224"/>
      <c r="N344" s="225"/>
      <c r="O344" s="225"/>
      <c r="P344" s="225"/>
      <c r="Q344" s="225"/>
      <c r="R344" s="225"/>
      <c r="S344" s="225"/>
      <c r="T344" s="226"/>
      <c r="AT344" s="227" t="s">
        <v>220</v>
      </c>
      <c r="AU344" s="227" t="s">
        <v>87</v>
      </c>
      <c r="AV344" s="12" t="s">
        <v>87</v>
      </c>
      <c r="AW344" s="12" t="s">
        <v>41</v>
      </c>
      <c r="AX344" s="12" t="s">
        <v>78</v>
      </c>
      <c r="AY344" s="227" t="s">
        <v>210</v>
      </c>
    </row>
    <row r="345" spans="2:65" s="12" customFormat="1">
      <c r="B345" s="217"/>
      <c r="C345" s="218"/>
      <c r="D345" s="214" t="s">
        <v>220</v>
      </c>
      <c r="E345" s="219" t="s">
        <v>24</v>
      </c>
      <c r="F345" s="220" t="s">
        <v>1837</v>
      </c>
      <c r="G345" s="218"/>
      <c r="H345" s="221">
        <v>0.12</v>
      </c>
      <c r="I345" s="222"/>
      <c r="J345" s="218"/>
      <c r="K345" s="218"/>
      <c r="L345" s="223"/>
      <c r="M345" s="224"/>
      <c r="N345" s="225"/>
      <c r="O345" s="225"/>
      <c r="P345" s="225"/>
      <c r="Q345" s="225"/>
      <c r="R345" s="225"/>
      <c r="S345" s="225"/>
      <c r="T345" s="226"/>
      <c r="AT345" s="227" t="s">
        <v>220</v>
      </c>
      <c r="AU345" s="227" t="s">
        <v>87</v>
      </c>
      <c r="AV345" s="12" t="s">
        <v>87</v>
      </c>
      <c r="AW345" s="12" t="s">
        <v>41</v>
      </c>
      <c r="AX345" s="12" t="s">
        <v>78</v>
      </c>
      <c r="AY345" s="227" t="s">
        <v>210</v>
      </c>
    </row>
    <row r="346" spans="2:65" s="12" customFormat="1">
      <c r="B346" s="217"/>
      <c r="C346" s="218"/>
      <c r="D346" s="214" t="s">
        <v>220</v>
      </c>
      <c r="E346" s="219" t="s">
        <v>24</v>
      </c>
      <c r="F346" s="220" t="s">
        <v>1838</v>
      </c>
      <c r="G346" s="218"/>
      <c r="H346" s="221">
        <v>0.624</v>
      </c>
      <c r="I346" s="222"/>
      <c r="J346" s="218"/>
      <c r="K346" s="218"/>
      <c r="L346" s="223"/>
      <c r="M346" s="224"/>
      <c r="N346" s="225"/>
      <c r="O346" s="225"/>
      <c r="P346" s="225"/>
      <c r="Q346" s="225"/>
      <c r="R346" s="225"/>
      <c r="S346" s="225"/>
      <c r="T346" s="226"/>
      <c r="AT346" s="227" t="s">
        <v>220</v>
      </c>
      <c r="AU346" s="227" t="s">
        <v>87</v>
      </c>
      <c r="AV346" s="12" t="s">
        <v>87</v>
      </c>
      <c r="AW346" s="12" t="s">
        <v>41</v>
      </c>
      <c r="AX346" s="12" t="s">
        <v>78</v>
      </c>
      <c r="AY346" s="227" t="s">
        <v>210</v>
      </c>
    </row>
    <row r="347" spans="2:65" s="13" customFormat="1">
      <c r="B347" s="228"/>
      <c r="C347" s="229"/>
      <c r="D347" s="214" t="s">
        <v>220</v>
      </c>
      <c r="E347" s="230" t="s">
        <v>24</v>
      </c>
      <c r="F347" s="231" t="s">
        <v>235</v>
      </c>
      <c r="G347" s="229"/>
      <c r="H347" s="232">
        <v>8.1170000000000009</v>
      </c>
      <c r="I347" s="233"/>
      <c r="J347" s="229"/>
      <c r="K347" s="229"/>
      <c r="L347" s="234"/>
      <c r="M347" s="235"/>
      <c r="N347" s="236"/>
      <c r="O347" s="236"/>
      <c r="P347" s="236"/>
      <c r="Q347" s="236"/>
      <c r="R347" s="236"/>
      <c r="S347" s="236"/>
      <c r="T347" s="237"/>
      <c r="AT347" s="238" t="s">
        <v>220</v>
      </c>
      <c r="AU347" s="238" t="s">
        <v>87</v>
      </c>
      <c r="AV347" s="13" t="s">
        <v>93</v>
      </c>
      <c r="AW347" s="13" t="s">
        <v>41</v>
      </c>
      <c r="AX347" s="13" t="s">
        <v>83</v>
      </c>
      <c r="AY347" s="238" t="s">
        <v>210</v>
      </c>
    </row>
    <row r="348" spans="2:65" s="1" customFormat="1" ht="25.5" customHeight="1">
      <c r="B348" s="42"/>
      <c r="C348" s="202" t="s">
        <v>724</v>
      </c>
      <c r="D348" s="202" t="s">
        <v>212</v>
      </c>
      <c r="E348" s="203" t="s">
        <v>783</v>
      </c>
      <c r="F348" s="204" t="s">
        <v>1839</v>
      </c>
      <c r="G348" s="205" t="s">
        <v>224</v>
      </c>
      <c r="H348" s="206">
        <v>4.1509999999999998</v>
      </c>
      <c r="I348" s="207">
        <v>2410</v>
      </c>
      <c r="J348" s="208">
        <f>ROUND(I348*H348,2)</f>
        <v>10003.91</v>
      </c>
      <c r="K348" s="204" t="s">
        <v>264</v>
      </c>
      <c r="L348" s="62"/>
      <c r="M348" s="209" t="s">
        <v>24</v>
      </c>
      <c r="N348" s="210" t="s">
        <v>50</v>
      </c>
      <c r="O348" s="43"/>
      <c r="P348" s="211">
        <f>O348*H348</f>
        <v>0</v>
      </c>
      <c r="Q348" s="211">
        <v>0</v>
      </c>
      <c r="R348" s="211">
        <f>Q348*H348</f>
        <v>0</v>
      </c>
      <c r="S348" s="211">
        <v>2.2000000000000002</v>
      </c>
      <c r="T348" s="212">
        <f>S348*H348</f>
        <v>9.132200000000001</v>
      </c>
      <c r="AR348" s="25" t="s">
        <v>93</v>
      </c>
      <c r="AT348" s="25" t="s">
        <v>212</v>
      </c>
      <c r="AU348" s="25" t="s">
        <v>87</v>
      </c>
      <c r="AY348" s="25" t="s">
        <v>210</v>
      </c>
      <c r="BE348" s="213">
        <f>IF(N348="základní",J348,0)</f>
        <v>0</v>
      </c>
      <c r="BF348" s="213">
        <f>IF(N348="snížená",J348,0)</f>
        <v>10003.91</v>
      </c>
      <c r="BG348" s="213">
        <f>IF(N348="zákl. přenesená",J348,0)</f>
        <v>0</v>
      </c>
      <c r="BH348" s="213">
        <f>IF(N348="sníž. přenesená",J348,0)</f>
        <v>0</v>
      </c>
      <c r="BI348" s="213">
        <f>IF(N348="nulová",J348,0)</f>
        <v>0</v>
      </c>
      <c r="BJ348" s="25" t="s">
        <v>87</v>
      </c>
      <c r="BK348" s="213">
        <f>ROUND(I348*H348,2)</f>
        <v>10003.91</v>
      </c>
      <c r="BL348" s="25" t="s">
        <v>93</v>
      </c>
      <c r="BM348" s="25" t="s">
        <v>785</v>
      </c>
    </row>
    <row r="349" spans="2:65" s="12" customFormat="1">
      <c r="B349" s="217"/>
      <c r="C349" s="218"/>
      <c r="D349" s="214" t="s">
        <v>220</v>
      </c>
      <c r="E349" s="219" t="s">
        <v>24</v>
      </c>
      <c r="F349" s="220" t="s">
        <v>1840</v>
      </c>
      <c r="G349" s="218"/>
      <c r="H349" s="221">
        <v>4.1509999999999998</v>
      </c>
      <c r="I349" s="222"/>
      <c r="J349" s="218"/>
      <c r="K349" s="218"/>
      <c r="L349" s="223"/>
      <c r="M349" s="224"/>
      <c r="N349" s="225"/>
      <c r="O349" s="225"/>
      <c r="P349" s="225"/>
      <c r="Q349" s="225"/>
      <c r="R349" s="225"/>
      <c r="S349" s="225"/>
      <c r="T349" s="226"/>
      <c r="AT349" s="227" t="s">
        <v>220</v>
      </c>
      <c r="AU349" s="227" t="s">
        <v>87</v>
      </c>
      <c r="AV349" s="12" t="s">
        <v>87</v>
      </c>
      <c r="AW349" s="12" t="s">
        <v>41</v>
      </c>
      <c r="AX349" s="12" t="s">
        <v>83</v>
      </c>
      <c r="AY349" s="227" t="s">
        <v>210</v>
      </c>
    </row>
    <row r="350" spans="2:65" s="1" customFormat="1" ht="25.5" customHeight="1">
      <c r="B350" s="42"/>
      <c r="C350" s="202" t="s">
        <v>729</v>
      </c>
      <c r="D350" s="202" t="s">
        <v>212</v>
      </c>
      <c r="E350" s="203" t="s">
        <v>788</v>
      </c>
      <c r="F350" s="204" t="s">
        <v>789</v>
      </c>
      <c r="G350" s="205" t="s">
        <v>224</v>
      </c>
      <c r="H350" s="206">
        <v>4.9580000000000002</v>
      </c>
      <c r="I350" s="207">
        <v>438</v>
      </c>
      <c r="J350" s="208">
        <f>ROUND(I350*H350,2)</f>
        <v>2171.6</v>
      </c>
      <c r="K350" s="204" t="s">
        <v>264</v>
      </c>
      <c r="L350" s="62"/>
      <c r="M350" s="209" t="s">
        <v>24</v>
      </c>
      <c r="N350" s="210" t="s">
        <v>50</v>
      </c>
      <c r="O350" s="43"/>
      <c r="P350" s="211">
        <f>O350*H350</f>
        <v>0</v>
      </c>
      <c r="Q350" s="211">
        <v>0</v>
      </c>
      <c r="R350" s="211">
        <f>Q350*H350</f>
        <v>0</v>
      </c>
      <c r="S350" s="211">
        <v>1.4</v>
      </c>
      <c r="T350" s="212">
        <f>S350*H350</f>
        <v>6.9412000000000003</v>
      </c>
      <c r="AR350" s="25" t="s">
        <v>93</v>
      </c>
      <c r="AT350" s="25" t="s">
        <v>212</v>
      </c>
      <c r="AU350" s="25" t="s">
        <v>87</v>
      </c>
      <c r="AY350" s="25" t="s">
        <v>210</v>
      </c>
      <c r="BE350" s="213">
        <f>IF(N350="základní",J350,0)</f>
        <v>0</v>
      </c>
      <c r="BF350" s="213">
        <f>IF(N350="snížená",J350,0)</f>
        <v>2171.6</v>
      </c>
      <c r="BG350" s="213">
        <f>IF(N350="zákl. přenesená",J350,0)</f>
        <v>0</v>
      </c>
      <c r="BH350" s="213">
        <f>IF(N350="sníž. přenesená",J350,0)</f>
        <v>0</v>
      </c>
      <c r="BI350" s="213">
        <f>IF(N350="nulová",J350,0)</f>
        <v>0</v>
      </c>
      <c r="BJ350" s="25" t="s">
        <v>87</v>
      </c>
      <c r="BK350" s="213">
        <f>ROUND(I350*H350,2)</f>
        <v>2171.6</v>
      </c>
      <c r="BL350" s="25" t="s">
        <v>93</v>
      </c>
      <c r="BM350" s="25" t="s">
        <v>790</v>
      </c>
    </row>
    <row r="351" spans="2:65" s="12" customFormat="1">
      <c r="B351" s="217"/>
      <c r="C351" s="218"/>
      <c r="D351" s="214" t="s">
        <v>220</v>
      </c>
      <c r="E351" s="219" t="s">
        <v>24</v>
      </c>
      <c r="F351" s="220" t="s">
        <v>1841</v>
      </c>
      <c r="G351" s="218"/>
      <c r="H351" s="221">
        <v>4.9580000000000002</v>
      </c>
      <c r="I351" s="222"/>
      <c r="J351" s="218"/>
      <c r="K351" s="218"/>
      <c r="L351" s="223"/>
      <c r="M351" s="224"/>
      <c r="N351" s="225"/>
      <c r="O351" s="225"/>
      <c r="P351" s="225"/>
      <c r="Q351" s="225"/>
      <c r="R351" s="225"/>
      <c r="S351" s="225"/>
      <c r="T351" s="226"/>
      <c r="AT351" s="227" t="s">
        <v>220</v>
      </c>
      <c r="AU351" s="227" t="s">
        <v>87</v>
      </c>
      <c r="AV351" s="12" t="s">
        <v>87</v>
      </c>
      <c r="AW351" s="12" t="s">
        <v>41</v>
      </c>
      <c r="AX351" s="12" t="s">
        <v>83</v>
      </c>
      <c r="AY351" s="227" t="s">
        <v>210</v>
      </c>
    </row>
    <row r="352" spans="2:65" s="1" customFormat="1" ht="25.5" customHeight="1">
      <c r="B352" s="42"/>
      <c r="C352" s="202" t="s">
        <v>734</v>
      </c>
      <c r="D352" s="202" t="s">
        <v>212</v>
      </c>
      <c r="E352" s="203" t="s">
        <v>798</v>
      </c>
      <c r="F352" s="204" t="s">
        <v>799</v>
      </c>
      <c r="G352" s="205" t="s">
        <v>215</v>
      </c>
      <c r="H352" s="206">
        <v>19.584</v>
      </c>
      <c r="I352" s="207">
        <v>133</v>
      </c>
      <c r="J352" s="208">
        <f>ROUND(I352*H352,2)</f>
        <v>2604.67</v>
      </c>
      <c r="K352" s="204" t="s">
        <v>264</v>
      </c>
      <c r="L352" s="62"/>
      <c r="M352" s="209" t="s">
        <v>24</v>
      </c>
      <c r="N352" s="210" t="s">
        <v>50</v>
      </c>
      <c r="O352" s="43"/>
      <c r="P352" s="211">
        <f>O352*H352</f>
        <v>0</v>
      </c>
      <c r="Q352" s="211">
        <v>0</v>
      </c>
      <c r="R352" s="211">
        <f>Q352*H352</f>
        <v>0</v>
      </c>
      <c r="S352" s="211">
        <v>5.3999999999999999E-2</v>
      </c>
      <c r="T352" s="212">
        <f>S352*H352</f>
        <v>1.057536</v>
      </c>
      <c r="AR352" s="25" t="s">
        <v>93</v>
      </c>
      <c r="AT352" s="25" t="s">
        <v>212</v>
      </c>
      <c r="AU352" s="25" t="s">
        <v>87</v>
      </c>
      <c r="AY352" s="25" t="s">
        <v>210</v>
      </c>
      <c r="BE352" s="213">
        <f>IF(N352="základní",J352,0)</f>
        <v>0</v>
      </c>
      <c r="BF352" s="213">
        <f>IF(N352="snížená",J352,0)</f>
        <v>2604.67</v>
      </c>
      <c r="BG352" s="213">
        <f>IF(N352="zákl. přenesená",J352,0)</f>
        <v>0</v>
      </c>
      <c r="BH352" s="213">
        <f>IF(N352="sníž. přenesená",J352,0)</f>
        <v>0</v>
      </c>
      <c r="BI352" s="213">
        <f>IF(N352="nulová",J352,0)</f>
        <v>0</v>
      </c>
      <c r="BJ352" s="25" t="s">
        <v>87</v>
      </c>
      <c r="BK352" s="213">
        <f>ROUND(I352*H352,2)</f>
        <v>2604.67</v>
      </c>
      <c r="BL352" s="25" t="s">
        <v>93</v>
      </c>
      <c r="BM352" s="25" t="s">
        <v>800</v>
      </c>
    </row>
    <row r="353" spans="2:65" s="12" customFormat="1">
      <c r="B353" s="217"/>
      <c r="C353" s="218"/>
      <c r="D353" s="214" t="s">
        <v>220</v>
      </c>
      <c r="E353" s="219" t="s">
        <v>24</v>
      </c>
      <c r="F353" s="220" t="s">
        <v>1842</v>
      </c>
      <c r="G353" s="218"/>
      <c r="H353" s="221">
        <v>9.3829999999999991</v>
      </c>
      <c r="I353" s="222"/>
      <c r="J353" s="218"/>
      <c r="K353" s="218"/>
      <c r="L353" s="223"/>
      <c r="M353" s="224"/>
      <c r="N353" s="225"/>
      <c r="O353" s="225"/>
      <c r="P353" s="225"/>
      <c r="Q353" s="225"/>
      <c r="R353" s="225"/>
      <c r="S353" s="225"/>
      <c r="T353" s="226"/>
      <c r="AT353" s="227" t="s">
        <v>220</v>
      </c>
      <c r="AU353" s="227" t="s">
        <v>87</v>
      </c>
      <c r="AV353" s="12" t="s">
        <v>87</v>
      </c>
      <c r="AW353" s="12" t="s">
        <v>41</v>
      </c>
      <c r="AX353" s="12" t="s">
        <v>78</v>
      </c>
      <c r="AY353" s="227" t="s">
        <v>210</v>
      </c>
    </row>
    <row r="354" spans="2:65" s="12" customFormat="1">
      <c r="B354" s="217"/>
      <c r="C354" s="218"/>
      <c r="D354" s="214" t="s">
        <v>220</v>
      </c>
      <c r="E354" s="219" t="s">
        <v>24</v>
      </c>
      <c r="F354" s="220" t="s">
        <v>1843</v>
      </c>
      <c r="G354" s="218"/>
      <c r="H354" s="221">
        <v>10.201000000000001</v>
      </c>
      <c r="I354" s="222"/>
      <c r="J354" s="218"/>
      <c r="K354" s="218"/>
      <c r="L354" s="223"/>
      <c r="M354" s="224"/>
      <c r="N354" s="225"/>
      <c r="O354" s="225"/>
      <c r="P354" s="225"/>
      <c r="Q354" s="225"/>
      <c r="R354" s="225"/>
      <c r="S354" s="225"/>
      <c r="T354" s="226"/>
      <c r="AT354" s="227" t="s">
        <v>220</v>
      </c>
      <c r="AU354" s="227" t="s">
        <v>87</v>
      </c>
      <c r="AV354" s="12" t="s">
        <v>87</v>
      </c>
      <c r="AW354" s="12" t="s">
        <v>41</v>
      </c>
      <c r="AX354" s="12" t="s">
        <v>78</v>
      </c>
      <c r="AY354" s="227" t="s">
        <v>210</v>
      </c>
    </row>
    <row r="355" spans="2:65" s="13" customFormat="1">
      <c r="B355" s="228"/>
      <c r="C355" s="229"/>
      <c r="D355" s="214" t="s">
        <v>220</v>
      </c>
      <c r="E355" s="230" t="s">
        <v>24</v>
      </c>
      <c r="F355" s="231" t="s">
        <v>235</v>
      </c>
      <c r="G355" s="229"/>
      <c r="H355" s="232">
        <v>19.584</v>
      </c>
      <c r="I355" s="233"/>
      <c r="J355" s="229"/>
      <c r="K355" s="229"/>
      <c r="L355" s="234"/>
      <c r="M355" s="235"/>
      <c r="N355" s="236"/>
      <c r="O355" s="236"/>
      <c r="P355" s="236"/>
      <c r="Q355" s="236"/>
      <c r="R355" s="236"/>
      <c r="S355" s="236"/>
      <c r="T355" s="237"/>
      <c r="AT355" s="238" t="s">
        <v>220</v>
      </c>
      <c r="AU355" s="238" t="s">
        <v>87</v>
      </c>
      <c r="AV355" s="13" t="s">
        <v>93</v>
      </c>
      <c r="AW355" s="13" t="s">
        <v>41</v>
      </c>
      <c r="AX355" s="13" t="s">
        <v>83</v>
      </c>
      <c r="AY355" s="238" t="s">
        <v>210</v>
      </c>
    </row>
    <row r="356" spans="2:65" s="1" customFormat="1" ht="25.5" customHeight="1">
      <c r="B356" s="42"/>
      <c r="C356" s="202" t="s">
        <v>738</v>
      </c>
      <c r="D356" s="202" t="s">
        <v>212</v>
      </c>
      <c r="E356" s="203" t="s">
        <v>1844</v>
      </c>
      <c r="F356" s="204" t="s">
        <v>1845</v>
      </c>
      <c r="G356" s="205" t="s">
        <v>215</v>
      </c>
      <c r="H356" s="206">
        <v>6.9119999999999999</v>
      </c>
      <c r="I356" s="207">
        <v>115</v>
      </c>
      <c r="J356" s="208">
        <f>ROUND(I356*H356,2)</f>
        <v>794.88</v>
      </c>
      <c r="K356" s="204" t="s">
        <v>264</v>
      </c>
      <c r="L356" s="62"/>
      <c r="M356" s="209" t="s">
        <v>24</v>
      </c>
      <c r="N356" s="210" t="s">
        <v>50</v>
      </c>
      <c r="O356" s="43"/>
      <c r="P356" s="211">
        <f>O356*H356</f>
        <v>0</v>
      </c>
      <c r="Q356" s="211">
        <v>0</v>
      </c>
      <c r="R356" s="211">
        <f>Q356*H356</f>
        <v>0</v>
      </c>
      <c r="S356" s="211">
        <v>4.7E-2</v>
      </c>
      <c r="T356" s="212">
        <f>S356*H356</f>
        <v>0.32486399999999999</v>
      </c>
      <c r="AR356" s="25" t="s">
        <v>93</v>
      </c>
      <c r="AT356" s="25" t="s">
        <v>212</v>
      </c>
      <c r="AU356" s="25" t="s">
        <v>87</v>
      </c>
      <c r="AY356" s="25" t="s">
        <v>210</v>
      </c>
      <c r="BE356" s="213">
        <f>IF(N356="základní",J356,0)</f>
        <v>0</v>
      </c>
      <c r="BF356" s="213">
        <f>IF(N356="snížená",J356,0)</f>
        <v>794.88</v>
      </c>
      <c r="BG356" s="213">
        <f>IF(N356="zákl. přenesená",J356,0)</f>
        <v>0</v>
      </c>
      <c r="BH356" s="213">
        <f>IF(N356="sníž. přenesená",J356,0)</f>
        <v>0</v>
      </c>
      <c r="BI356" s="213">
        <f>IF(N356="nulová",J356,0)</f>
        <v>0</v>
      </c>
      <c r="BJ356" s="25" t="s">
        <v>87</v>
      </c>
      <c r="BK356" s="213">
        <f>ROUND(I356*H356,2)</f>
        <v>794.88</v>
      </c>
      <c r="BL356" s="25" t="s">
        <v>93</v>
      </c>
      <c r="BM356" s="25" t="s">
        <v>1846</v>
      </c>
    </row>
    <row r="357" spans="2:65" s="12" customFormat="1">
      <c r="B357" s="217"/>
      <c r="C357" s="218"/>
      <c r="D357" s="214" t="s">
        <v>220</v>
      </c>
      <c r="E357" s="219" t="s">
        <v>24</v>
      </c>
      <c r="F357" s="220" t="s">
        <v>1847</v>
      </c>
      <c r="G357" s="218"/>
      <c r="H357" s="221">
        <v>6.9119999999999999</v>
      </c>
      <c r="I357" s="222"/>
      <c r="J357" s="218"/>
      <c r="K357" s="218"/>
      <c r="L357" s="223"/>
      <c r="M357" s="224"/>
      <c r="N357" s="225"/>
      <c r="O357" s="225"/>
      <c r="P357" s="225"/>
      <c r="Q357" s="225"/>
      <c r="R357" s="225"/>
      <c r="S357" s="225"/>
      <c r="T357" s="226"/>
      <c r="AT357" s="227" t="s">
        <v>220</v>
      </c>
      <c r="AU357" s="227" t="s">
        <v>87</v>
      </c>
      <c r="AV357" s="12" t="s">
        <v>87</v>
      </c>
      <c r="AW357" s="12" t="s">
        <v>41</v>
      </c>
      <c r="AX357" s="12" t="s">
        <v>83</v>
      </c>
      <c r="AY357" s="227" t="s">
        <v>210</v>
      </c>
    </row>
    <row r="358" spans="2:65" s="1" customFormat="1" ht="25.5" customHeight="1">
      <c r="B358" s="42"/>
      <c r="C358" s="202" t="s">
        <v>742</v>
      </c>
      <c r="D358" s="202" t="s">
        <v>212</v>
      </c>
      <c r="E358" s="203" t="s">
        <v>805</v>
      </c>
      <c r="F358" s="204" t="s">
        <v>806</v>
      </c>
      <c r="G358" s="205" t="s">
        <v>215</v>
      </c>
      <c r="H358" s="206">
        <v>14.4</v>
      </c>
      <c r="I358" s="207">
        <v>163</v>
      </c>
      <c r="J358" s="208">
        <f>ROUND(I358*H358,2)</f>
        <v>2347.1999999999998</v>
      </c>
      <c r="K358" s="204" t="s">
        <v>264</v>
      </c>
      <c r="L358" s="62"/>
      <c r="M358" s="209" t="s">
        <v>24</v>
      </c>
      <c r="N358" s="210" t="s">
        <v>50</v>
      </c>
      <c r="O358" s="43"/>
      <c r="P358" s="211">
        <f>O358*H358</f>
        <v>0</v>
      </c>
      <c r="Q358" s="211">
        <v>0</v>
      </c>
      <c r="R358" s="211">
        <f>Q358*H358</f>
        <v>0</v>
      </c>
      <c r="S358" s="211">
        <v>8.7999999999999995E-2</v>
      </c>
      <c r="T358" s="212">
        <f>S358*H358</f>
        <v>1.2671999999999999</v>
      </c>
      <c r="AR358" s="25" t="s">
        <v>93</v>
      </c>
      <c r="AT358" s="25" t="s">
        <v>212</v>
      </c>
      <c r="AU358" s="25" t="s">
        <v>87</v>
      </c>
      <c r="AY358" s="25" t="s">
        <v>210</v>
      </c>
      <c r="BE358" s="213">
        <f>IF(N358="základní",J358,0)</f>
        <v>0</v>
      </c>
      <c r="BF358" s="213">
        <f>IF(N358="snížená",J358,0)</f>
        <v>2347.1999999999998</v>
      </c>
      <c r="BG358" s="213">
        <f>IF(N358="zákl. přenesená",J358,0)</f>
        <v>0</v>
      </c>
      <c r="BH358" s="213">
        <f>IF(N358="sníž. přenesená",J358,0)</f>
        <v>0</v>
      </c>
      <c r="BI358" s="213">
        <f>IF(N358="nulová",J358,0)</f>
        <v>0</v>
      </c>
      <c r="BJ358" s="25" t="s">
        <v>87</v>
      </c>
      <c r="BK358" s="213">
        <f>ROUND(I358*H358,2)</f>
        <v>2347.1999999999998</v>
      </c>
      <c r="BL358" s="25" t="s">
        <v>93</v>
      </c>
      <c r="BM358" s="25" t="s">
        <v>807</v>
      </c>
    </row>
    <row r="359" spans="2:65" s="12" customFormat="1">
      <c r="B359" s="217"/>
      <c r="C359" s="218"/>
      <c r="D359" s="214" t="s">
        <v>220</v>
      </c>
      <c r="E359" s="219" t="s">
        <v>24</v>
      </c>
      <c r="F359" s="220" t="s">
        <v>1848</v>
      </c>
      <c r="G359" s="218"/>
      <c r="H359" s="221">
        <v>11.2</v>
      </c>
      <c r="I359" s="222"/>
      <c r="J359" s="218"/>
      <c r="K359" s="218"/>
      <c r="L359" s="223"/>
      <c r="M359" s="224"/>
      <c r="N359" s="225"/>
      <c r="O359" s="225"/>
      <c r="P359" s="225"/>
      <c r="Q359" s="225"/>
      <c r="R359" s="225"/>
      <c r="S359" s="225"/>
      <c r="T359" s="226"/>
      <c r="AT359" s="227" t="s">
        <v>220</v>
      </c>
      <c r="AU359" s="227" t="s">
        <v>87</v>
      </c>
      <c r="AV359" s="12" t="s">
        <v>87</v>
      </c>
      <c r="AW359" s="12" t="s">
        <v>41</v>
      </c>
      <c r="AX359" s="12" t="s">
        <v>78</v>
      </c>
      <c r="AY359" s="227" t="s">
        <v>210</v>
      </c>
    </row>
    <row r="360" spans="2:65" s="12" customFormat="1">
      <c r="B360" s="217"/>
      <c r="C360" s="218"/>
      <c r="D360" s="214" t="s">
        <v>220</v>
      </c>
      <c r="E360" s="219" t="s">
        <v>24</v>
      </c>
      <c r="F360" s="220" t="s">
        <v>1849</v>
      </c>
      <c r="G360" s="218"/>
      <c r="H360" s="221">
        <v>3.2</v>
      </c>
      <c r="I360" s="222"/>
      <c r="J360" s="218"/>
      <c r="K360" s="218"/>
      <c r="L360" s="223"/>
      <c r="M360" s="224"/>
      <c r="N360" s="225"/>
      <c r="O360" s="225"/>
      <c r="P360" s="225"/>
      <c r="Q360" s="225"/>
      <c r="R360" s="225"/>
      <c r="S360" s="225"/>
      <c r="T360" s="226"/>
      <c r="AT360" s="227" t="s">
        <v>220</v>
      </c>
      <c r="AU360" s="227" t="s">
        <v>87</v>
      </c>
      <c r="AV360" s="12" t="s">
        <v>87</v>
      </c>
      <c r="AW360" s="12" t="s">
        <v>41</v>
      </c>
      <c r="AX360" s="12" t="s">
        <v>78</v>
      </c>
      <c r="AY360" s="227" t="s">
        <v>210</v>
      </c>
    </row>
    <row r="361" spans="2:65" s="13" customFormat="1">
      <c r="B361" s="228"/>
      <c r="C361" s="229"/>
      <c r="D361" s="214" t="s">
        <v>220</v>
      </c>
      <c r="E361" s="230" t="s">
        <v>24</v>
      </c>
      <c r="F361" s="231" t="s">
        <v>235</v>
      </c>
      <c r="G361" s="229"/>
      <c r="H361" s="232">
        <v>14.4</v>
      </c>
      <c r="I361" s="233"/>
      <c r="J361" s="229"/>
      <c r="K361" s="229"/>
      <c r="L361" s="234"/>
      <c r="M361" s="235"/>
      <c r="N361" s="236"/>
      <c r="O361" s="236"/>
      <c r="P361" s="236"/>
      <c r="Q361" s="236"/>
      <c r="R361" s="236"/>
      <c r="S361" s="236"/>
      <c r="T361" s="237"/>
      <c r="AT361" s="238" t="s">
        <v>220</v>
      </c>
      <c r="AU361" s="238" t="s">
        <v>87</v>
      </c>
      <c r="AV361" s="13" t="s">
        <v>93</v>
      </c>
      <c r="AW361" s="13" t="s">
        <v>41</v>
      </c>
      <c r="AX361" s="13" t="s">
        <v>83</v>
      </c>
      <c r="AY361" s="238" t="s">
        <v>210</v>
      </c>
    </row>
    <row r="362" spans="2:65" s="1" customFormat="1" ht="25.5" customHeight="1">
      <c r="B362" s="42"/>
      <c r="C362" s="202" t="s">
        <v>748</v>
      </c>
      <c r="D362" s="202" t="s">
        <v>212</v>
      </c>
      <c r="E362" s="203" t="s">
        <v>811</v>
      </c>
      <c r="F362" s="204" t="s">
        <v>812</v>
      </c>
      <c r="G362" s="205" t="s">
        <v>215</v>
      </c>
      <c r="H362" s="206">
        <v>3.71</v>
      </c>
      <c r="I362" s="207">
        <v>153</v>
      </c>
      <c r="J362" s="208">
        <f>ROUND(I362*H362,2)</f>
        <v>567.63</v>
      </c>
      <c r="K362" s="204" t="s">
        <v>264</v>
      </c>
      <c r="L362" s="62"/>
      <c r="M362" s="209" t="s">
        <v>24</v>
      </c>
      <c r="N362" s="210" t="s">
        <v>50</v>
      </c>
      <c r="O362" s="43"/>
      <c r="P362" s="211">
        <f>O362*H362</f>
        <v>0</v>
      </c>
      <c r="Q362" s="211">
        <v>0</v>
      </c>
      <c r="R362" s="211">
        <f>Q362*H362</f>
        <v>0</v>
      </c>
      <c r="S362" s="211">
        <v>6.7000000000000004E-2</v>
      </c>
      <c r="T362" s="212">
        <f>S362*H362</f>
        <v>0.24857000000000001</v>
      </c>
      <c r="AR362" s="25" t="s">
        <v>93</v>
      </c>
      <c r="AT362" s="25" t="s">
        <v>212</v>
      </c>
      <c r="AU362" s="25" t="s">
        <v>87</v>
      </c>
      <c r="AY362" s="25" t="s">
        <v>210</v>
      </c>
      <c r="BE362" s="213">
        <f>IF(N362="základní",J362,0)</f>
        <v>0</v>
      </c>
      <c r="BF362" s="213">
        <f>IF(N362="snížená",J362,0)</f>
        <v>567.63</v>
      </c>
      <c r="BG362" s="213">
        <f>IF(N362="zákl. přenesená",J362,0)</f>
        <v>0</v>
      </c>
      <c r="BH362" s="213">
        <f>IF(N362="sníž. přenesená",J362,0)</f>
        <v>0</v>
      </c>
      <c r="BI362" s="213">
        <f>IF(N362="nulová",J362,0)</f>
        <v>0</v>
      </c>
      <c r="BJ362" s="25" t="s">
        <v>87</v>
      </c>
      <c r="BK362" s="213">
        <f>ROUND(I362*H362,2)</f>
        <v>567.63</v>
      </c>
      <c r="BL362" s="25" t="s">
        <v>93</v>
      </c>
      <c r="BM362" s="25" t="s">
        <v>813</v>
      </c>
    </row>
    <row r="363" spans="2:65" s="12" customFormat="1">
      <c r="B363" s="217"/>
      <c r="C363" s="218"/>
      <c r="D363" s="214" t="s">
        <v>220</v>
      </c>
      <c r="E363" s="219" t="s">
        <v>24</v>
      </c>
      <c r="F363" s="220" t="s">
        <v>1850</v>
      </c>
      <c r="G363" s="218"/>
      <c r="H363" s="221">
        <v>3.71</v>
      </c>
      <c r="I363" s="222"/>
      <c r="J363" s="218"/>
      <c r="K363" s="218"/>
      <c r="L363" s="223"/>
      <c r="M363" s="224"/>
      <c r="N363" s="225"/>
      <c r="O363" s="225"/>
      <c r="P363" s="225"/>
      <c r="Q363" s="225"/>
      <c r="R363" s="225"/>
      <c r="S363" s="225"/>
      <c r="T363" s="226"/>
      <c r="AT363" s="227" t="s">
        <v>220</v>
      </c>
      <c r="AU363" s="227" t="s">
        <v>87</v>
      </c>
      <c r="AV363" s="12" t="s">
        <v>87</v>
      </c>
      <c r="AW363" s="12" t="s">
        <v>41</v>
      </c>
      <c r="AX363" s="12" t="s">
        <v>83</v>
      </c>
      <c r="AY363" s="227" t="s">
        <v>210</v>
      </c>
    </row>
    <row r="364" spans="2:65" s="1" customFormat="1" ht="16.5" customHeight="1">
      <c r="B364" s="42"/>
      <c r="C364" s="202" t="s">
        <v>754</v>
      </c>
      <c r="D364" s="202" t="s">
        <v>212</v>
      </c>
      <c r="E364" s="203" t="s">
        <v>816</v>
      </c>
      <c r="F364" s="204" t="s">
        <v>817</v>
      </c>
      <c r="G364" s="205" t="s">
        <v>295</v>
      </c>
      <c r="H364" s="206">
        <v>64</v>
      </c>
      <c r="I364" s="207">
        <v>1890</v>
      </c>
      <c r="J364" s="208">
        <f>ROUND(I364*H364,2)</f>
        <v>120960</v>
      </c>
      <c r="K364" s="204" t="s">
        <v>24</v>
      </c>
      <c r="L364" s="62"/>
      <c r="M364" s="209" t="s">
        <v>24</v>
      </c>
      <c r="N364" s="210" t="s">
        <v>50</v>
      </c>
      <c r="O364" s="43"/>
      <c r="P364" s="211">
        <f>O364*H364</f>
        <v>0</v>
      </c>
      <c r="Q364" s="211">
        <v>0</v>
      </c>
      <c r="R364" s="211">
        <f>Q364*H364</f>
        <v>0</v>
      </c>
      <c r="S364" s="211">
        <v>8.7999999999999995E-2</v>
      </c>
      <c r="T364" s="212">
        <f>S364*H364</f>
        <v>5.6319999999999997</v>
      </c>
      <c r="AR364" s="25" t="s">
        <v>93</v>
      </c>
      <c r="AT364" s="25" t="s">
        <v>212</v>
      </c>
      <c r="AU364" s="25" t="s">
        <v>87</v>
      </c>
      <c r="AY364" s="25" t="s">
        <v>210</v>
      </c>
      <c r="BE364" s="213">
        <f>IF(N364="základní",J364,0)</f>
        <v>0</v>
      </c>
      <c r="BF364" s="213">
        <f>IF(N364="snížená",J364,0)</f>
        <v>120960</v>
      </c>
      <c r="BG364" s="213">
        <f>IF(N364="zákl. přenesená",J364,0)</f>
        <v>0</v>
      </c>
      <c r="BH364" s="213">
        <f>IF(N364="sníž. přenesená",J364,0)</f>
        <v>0</v>
      </c>
      <c r="BI364" s="213">
        <f>IF(N364="nulová",J364,0)</f>
        <v>0</v>
      </c>
      <c r="BJ364" s="25" t="s">
        <v>87</v>
      </c>
      <c r="BK364" s="213">
        <f>ROUND(I364*H364,2)</f>
        <v>120960</v>
      </c>
      <c r="BL364" s="25" t="s">
        <v>93</v>
      </c>
      <c r="BM364" s="25" t="s">
        <v>818</v>
      </c>
    </row>
    <row r="365" spans="2:65" s="12" customFormat="1">
      <c r="B365" s="217"/>
      <c r="C365" s="218"/>
      <c r="D365" s="214" t="s">
        <v>220</v>
      </c>
      <c r="E365" s="219" t="s">
        <v>24</v>
      </c>
      <c r="F365" s="220" t="s">
        <v>1851</v>
      </c>
      <c r="G365" s="218"/>
      <c r="H365" s="221">
        <v>64</v>
      </c>
      <c r="I365" s="222"/>
      <c r="J365" s="218"/>
      <c r="K365" s="218"/>
      <c r="L365" s="223"/>
      <c r="M365" s="224"/>
      <c r="N365" s="225"/>
      <c r="O365" s="225"/>
      <c r="P365" s="225"/>
      <c r="Q365" s="225"/>
      <c r="R365" s="225"/>
      <c r="S365" s="225"/>
      <c r="T365" s="226"/>
      <c r="AT365" s="227" t="s">
        <v>220</v>
      </c>
      <c r="AU365" s="227" t="s">
        <v>87</v>
      </c>
      <c r="AV365" s="12" t="s">
        <v>87</v>
      </c>
      <c r="AW365" s="12" t="s">
        <v>41</v>
      </c>
      <c r="AX365" s="12" t="s">
        <v>83</v>
      </c>
      <c r="AY365" s="227" t="s">
        <v>210</v>
      </c>
    </row>
    <row r="366" spans="2:65" s="1" customFormat="1" ht="25.5" customHeight="1">
      <c r="B366" s="42"/>
      <c r="C366" s="202" t="s">
        <v>761</v>
      </c>
      <c r="D366" s="202" t="s">
        <v>212</v>
      </c>
      <c r="E366" s="203" t="s">
        <v>821</v>
      </c>
      <c r="F366" s="204" t="s">
        <v>822</v>
      </c>
      <c r="G366" s="205" t="s">
        <v>348</v>
      </c>
      <c r="H366" s="206">
        <v>4</v>
      </c>
      <c r="I366" s="207">
        <v>263</v>
      </c>
      <c r="J366" s="208">
        <f>ROUND(I366*H366,2)</f>
        <v>1052</v>
      </c>
      <c r="K366" s="204" t="s">
        <v>264</v>
      </c>
      <c r="L366" s="62"/>
      <c r="M366" s="209" t="s">
        <v>24</v>
      </c>
      <c r="N366" s="210" t="s">
        <v>50</v>
      </c>
      <c r="O366" s="43"/>
      <c r="P366" s="211">
        <f>O366*H366</f>
        <v>0</v>
      </c>
      <c r="Q366" s="211">
        <v>0</v>
      </c>
      <c r="R366" s="211">
        <f>Q366*H366</f>
        <v>0</v>
      </c>
      <c r="S366" s="211">
        <v>6.2E-2</v>
      </c>
      <c r="T366" s="212">
        <f>S366*H366</f>
        <v>0.248</v>
      </c>
      <c r="AR366" s="25" t="s">
        <v>93</v>
      </c>
      <c r="AT366" s="25" t="s">
        <v>212</v>
      </c>
      <c r="AU366" s="25" t="s">
        <v>87</v>
      </c>
      <c r="AY366" s="25" t="s">
        <v>210</v>
      </c>
      <c r="BE366" s="213">
        <f>IF(N366="základní",J366,0)</f>
        <v>0</v>
      </c>
      <c r="BF366" s="213">
        <f>IF(N366="snížená",J366,0)</f>
        <v>1052</v>
      </c>
      <c r="BG366" s="213">
        <f>IF(N366="zákl. přenesená",J366,0)</f>
        <v>0</v>
      </c>
      <c r="BH366" s="213">
        <f>IF(N366="sníž. přenesená",J366,0)</f>
        <v>0</v>
      </c>
      <c r="BI366" s="213">
        <f>IF(N366="nulová",J366,0)</f>
        <v>0</v>
      </c>
      <c r="BJ366" s="25" t="s">
        <v>87</v>
      </c>
      <c r="BK366" s="213">
        <f>ROUND(I366*H366,2)</f>
        <v>1052</v>
      </c>
      <c r="BL366" s="25" t="s">
        <v>93</v>
      </c>
      <c r="BM366" s="25" t="s">
        <v>823</v>
      </c>
    </row>
    <row r="367" spans="2:65" s="12" customFormat="1">
      <c r="B367" s="217"/>
      <c r="C367" s="218"/>
      <c r="D367" s="214" t="s">
        <v>220</v>
      </c>
      <c r="E367" s="219" t="s">
        <v>24</v>
      </c>
      <c r="F367" s="220" t="s">
        <v>1852</v>
      </c>
      <c r="G367" s="218"/>
      <c r="H367" s="221">
        <v>4</v>
      </c>
      <c r="I367" s="222"/>
      <c r="J367" s="218"/>
      <c r="K367" s="218"/>
      <c r="L367" s="223"/>
      <c r="M367" s="224"/>
      <c r="N367" s="225"/>
      <c r="O367" s="225"/>
      <c r="P367" s="225"/>
      <c r="Q367" s="225"/>
      <c r="R367" s="225"/>
      <c r="S367" s="225"/>
      <c r="T367" s="226"/>
      <c r="AT367" s="227" t="s">
        <v>220</v>
      </c>
      <c r="AU367" s="227" t="s">
        <v>87</v>
      </c>
      <c r="AV367" s="12" t="s">
        <v>87</v>
      </c>
      <c r="AW367" s="12" t="s">
        <v>41</v>
      </c>
      <c r="AX367" s="12" t="s">
        <v>83</v>
      </c>
      <c r="AY367" s="227" t="s">
        <v>210</v>
      </c>
    </row>
    <row r="368" spans="2:65" s="1" customFormat="1" ht="38.25" customHeight="1">
      <c r="B368" s="42"/>
      <c r="C368" s="202" t="s">
        <v>766</v>
      </c>
      <c r="D368" s="202" t="s">
        <v>212</v>
      </c>
      <c r="E368" s="203" t="s">
        <v>833</v>
      </c>
      <c r="F368" s="204" t="s">
        <v>834</v>
      </c>
      <c r="G368" s="205" t="s">
        <v>295</v>
      </c>
      <c r="H368" s="206">
        <v>9.1999999999999993</v>
      </c>
      <c r="I368" s="207">
        <v>322</v>
      </c>
      <c r="J368" s="208">
        <f>ROUND(I368*H368,2)</f>
        <v>2962.4</v>
      </c>
      <c r="K368" s="204" t="s">
        <v>264</v>
      </c>
      <c r="L368" s="62"/>
      <c r="M368" s="209" t="s">
        <v>24</v>
      </c>
      <c r="N368" s="210" t="s">
        <v>50</v>
      </c>
      <c r="O368" s="43"/>
      <c r="P368" s="211">
        <f>O368*H368</f>
        <v>0</v>
      </c>
      <c r="Q368" s="211">
        <v>0</v>
      </c>
      <c r="R368" s="211">
        <f>Q368*H368</f>
        <v>0</v>
      </c>
      <c r="S368" s="211">
        <v>7.0999999999999994E-2</v>
      </c>
      <c r="T368" s="212">
        <f>S368*H368</f>
        <v>0.65319999999999989</v>
      </c>
      <c r="AR368" s="25" t="s">
        <v>93</v>
      </c>
      <c r="AT368" s="25" t="s">
        <v>212</v>
      </c>
      <c r="AU368" s="25" t="s">
        <v>87</v>
      </c>
      <c r="AY368" s="25" t="s">
        <v>210</v>
      </c>
      <c r="BE368" s="213">
        <f>IF(N368="základní",J368,0)</f>
        <v>0</v>
      </c>
      <c r="BF368" s="213">
        <f>IF(N368="snížená",J368,0)</f>
        <v>2962.4</v>
      </c>
      <c r="BG368" s="213">
        <f>IF(N368="zákl. přenesená",J368,0)</f>
        <v>0</v>
      </c>
      <c r="BH368" s="213">
        <f>IF(N368="sníž. přenesená",J368,0)</f>
        <v>0</v>
      </c>
      <c r="BI368" s="213">
        <f>IF(N368="nulová",J368,0)</f>
        <v>0</v>
      </c>
      <c r="BJ368" s="25" t="s">
        <v>87</v>
      </c>
      <c r="BK368" s="213">
        <f>ROUND(I368*H368,2)</f>
        <v>2962.4</v>
      </c>
      <c r="BL368" s="25" t="s">
        <v>93</v>
      </c>
      <c r="BM368" s="25" t="s">
        <v>835</v>
      </c>
    </row>
    <row r="369" spans="2:65" s="12" customFormat="1">
      <c r="B369" s="217"/>
      <c r="C369" s="218"/>
      <c r="D369" s="214" t="s">
        <v>220</v>
      </c>
      <c r="E369" s="219" t="s">
        <v>24</v>
      </c>
      <c r="F369" s="220" t="s">
        <v>1853</v>
      </c>
      <c r="G369" s="218"/>
      <c r="H369" s="221">
        <v>4.8</v>
      </c>
      <c r="I369" s="222"/>
      <c r="J369" s="218"/>
      <c r="K369" s="218"/>
      <c r="L369" s="223"/>
      <c r="M369" s="224"/>
      <c r="N369" s="225"/>
      <c r="O369" s="225"/>
      <c r="P369" s="225"/>
      <c r="Q369" s="225"/>
      <c r="R369" s="225"/>
      <c r="S369" s="225"/>
      <c r="T369" s="226"/>
      <c r="AT369" s="227" t="s">
        <v>220</v>
      </c>
      <c r="AU369" s="227" t="s">
        <v>87</v>
      </c>
      <c r="AV369" s="12" t="s">
        <v>87</v>
      </c>
      <c r="AW369" s="12" t="s">
        <v>41</v>
      </c>
      <c r="AX369" s="12" t="s">
        <v>78</v>
      </c>
      <c r="AY369" s="227" t="s">
        <v>210</v>
      </c>
    </row>
    <row r="370" spans="2:65" s="12" customFormat="1">
      <c r="B370" s="217"/>
      <c r="C370" s="218"/>
      <c r="D370" s="214" t="s">
        <v>220</v>
      </c>
      <c r="E370" s="219" t="s">
        <v>24</v>
      </c>
      <c r="F370" s="220" t="s">
        <v>1854</v>
      </c>
      <c r="G370" s="218"/>
      <c r="H370" s="221">
        <v>4.4000000000000004</v>
      </c>
      <c r="I370" s="222"/>
      <c r="J370" s="218"/>
      <c r="K370" s="218"/>
      <c r="L370" s="223"/>
      <c r="M370" s="224"/>
      <c r="N370" s="225"/>
      <c r="O370" s="225"/>
      <c r="P370" s="225"/>
      <c r="Q370" s="225"/>
      <c r="R370" s="225"/>
      <c r="S370" s="225"/>
      <c r="T370" s="226"/>
      <c r="AT370" s="227" t="s">
        <v>220</v>
      </c>
      <c r="AU370" s="227" t="s">
        <v>87</v>
      </c>
      <c r="AV370" s="12" t="s">
        <v>87</v>
      </c>
      <c r="AW370" s="12" t="s">
        <v>41</v>
      </c>
      <c r="AX370" s="12" t="s">
        <v>78</v>
      </c>
      <c r="AY370" s="227" t="s">
        <v>210</v>
      </c>
    </row>
    <row r="371" spans="2:65" s="13" customFormat="1">
      <c r="B371" s="228"/>
      <c r="C371" s="229"/>
      <c r="D371" s="214" t="s">
        <v>220</v>
      </c>
      <c r="E371" s="230" t="s">
        <v>24</v>
      </c>
      <c r="F371" s="231" t="s">
        <v>235</v>
      </c>
      <c r="G371" s="229"/>
      <c r="H371" s="232">
        <v>9.1999999999999993</v>
      </c>
      <c r="I371" s="233"/>
      <c r="J371" s="229"/>
      <c r="K371" s="229"/>
      <c r="L371" s="234"/>
      <c r="M371" s="235"/>
      <c r="N371" s="236"/>
      <c r="O371" s="236"/>
      <c r="P371" s="236"/>
      <c r="Q371" s="236"/>
      <c r="R371" s="236"/>
      <c r="S371" s="236"/>
      <c r="T371" s="237"/>
      <c r="AT371" s="238" t="s">
        <v>220</v>
      </c>
      <c r="AU371" s="238" t="s">
        <v>87</v>
      </c>
      <c r="AV371" s="13" t="s">
        <v>93</v>
      </c>
      <c r="AW371" s="13" t="s">
        <v>41</v>
      </c>
      <c r="AX371" s="13" t="s">
        <v>83</v>
      </c>
      <c r="AY371" s="238" t="s">
        <v>210</v>
      </c>
    </row>
    <row r="372" spans="2:65" s="1" customFormat="1" ht="25.5" customHeight="1">
      <c r="B372" s="42"/>
      <c r="C372" s="202" t="s">
        <v>770</v>
      </c>
      <c r="D372" s="202" t="s">
        <v>212</v>
      </c>
      <c r="E372" s="203" t="s">
        <v>839</v>
      </c>
      <c r="F372" s="204" t="s">
        <v>840</v>
      </c>
      <c r="G372" s="205" t="s">
        <v>215</v>
      </c>
      <c r="H372" s="206">
        <v>103.09</v>
      </c>
      <c r="I372" s="207">
        <v>7.96</v>
      </c>
      <c r="J372" s="208">
        <f>ROUND(I372*H372,2)</f>
        <v>820.6</v>
      </c>
      <c r="K372" s="204" t="s">
        <v>264</v>
      </c>
      <c r="L372" s="62"/>
      <c r="M372" s="209" t="s">
        <v>24</v>
      </c>
      <c r="N372" s="210" t="s">
        <v>50</v>
      </c>
      <c r="O372" s="43"/>
      <c r="P372" s="211">
        <f>O372*H372</f>
        <v>0</v>
      </c>
      <c r="Q372" s="211">
        <v>0</v>
      </c>
      <c r="R372" s="211">
        <f>Q372*H372</f>
        <v>0</v>
      </c>
      <c r="S372" s="211">
        <v>4.0000000000000001E-3</v>
      </c>
      <c r="T372" s="212">
        <f>S372*H372</f>
        <v>0.41236</v>
      </c>
      <c r="AR372" s="25" t="s">
        <v>93</v>
      </c>
      <c r="AT372" s="25" t="s">
        <v>212</v>
      </c>
      <c r="AU372" s="25" t="s">
        <v>87</v>
      </c>
      <c r="AY372" s="25" t="s">
        <v>210</v>
      </c>
      <c r="BE372" s="213">
        <f>IF(N372="základní",J372,0)</f>
        <v>0</v>
      </c>
      <c r="BF372" s="213">
        <f>IF(N372="snížená",J372,0)</f>
        <v>820.6</v>
      </c>
      <c r="BG372" s="213">
        <f>IF(N372="zákl. přenesená",J372,0)</f>
        <v>0</v>
      </c>
      <c r="BH372" s="213">
        <f>IF(N372="sníž. přenesená",J372,0)</f>
        <v>0</v>
      </c>
      <c r="BI372" s="213">
        <f>IF(N372="nulová",J372,0)</f>
        <v>0</v>
      </c>
      <c r="BJ372" s="25" t="s">
        <v>87</v>
      </c>
      <c r="BK372" s="213">
        <f>ROUND(I372*H372,2)</f>
        <v>820.6</v>
      </c>
      <c r="BL372" s="25" t="s">
        <v>93</v>
      </c>
      <c r="BM372" s="25" t="s">
        <v>841</v>
      </c>
    </row>
    <row r="373" spans="2:65" s="15" customFormat="1">
      <c r="B373" s="260"/>
      <c r="C373" s="261"/>
      <c r="D373" s="214" t="s">
        <v>220</v>
      </c>
      <c r="E373" s="262" t="s">
        <v>24</v>
      </c>
      <c r="F373" s="263" t="s">
        <v>843</v>
      </c>
      <c r="G373" s="261"/>
      <c r="H373" s="262" t="s">
        <v>24</v>
      </c>
      <c r="I373" s="264"/>
      <c r="J373" s="261"/>
      <c r="K373" s="261"/>
      <c r="L373" s="265"/>
      <c r="M373" s="266"/>
      <c r="N373" s="267"/>
      <c r="O373" s="267"/>
      <c r="P373" s="267"/>
      <c r="Q373" s="267"/>
      <c r="R373" s="267"/>
      <c r="S373" s="267"/>
      <c r="T373" s="268"/>
      <c r="AT373" s="269" t="s">
        <v>220</v>
      </c>
      <c r="AU373" s="269" t="s">
        <v>87</v>
      </c>
      <c r="AV373" s="15" t="s">
        <v>83</v>
      </c>
      <c r="AW373" s="15" t="s">
        <v>41</v>
      </c>
      <c r="AX373" s="15" t="s">
        <v>78</v>
      </c>
      <c r="AY373" s="269" t="s">
        <v>210</v>
      </c>
    </row>
    <row r="374" spans="2:65" s="12" customFormat="1">
      <c r="B374" s="217"/>
      <c r="C374" s="218"/>
      <c r="D374" s="214" t="s">
        <v>220</v>
      </c>
      <c r="E374" s="219" t="s">
        <v>24</v>
      </c>
      <c r="F374" s="220" t="s">
        <v>1855</v>
      </c>
      <c r="G374" s="218"/>
      <c r="H374" s="221">
        <v>53.51</v>
      </c>
      <c r="I374" s="222"/>
      <c r="J374" s="218"/>
      <c r="K374" s="218"/>
      <c r="L374" s="223"/>
      <c r="M374" s="224"/>
      <c r="N374" s="225"/>
      <c r="O374" s="225"/>
      <c r="P374" s="225"/>
      <c r="Q374" s="225"/>
      <c r="R374" s="225"/>
      <c r="S374" s="225"/>
      <c r="T374" s="226"/>
      <c r="AT374" s="227" t="s">
        <v>220</v>
      </c>
      <c r="AU374" s="227" t="s">
        <v>87</v>
      </c>
      <c r="AV374" s="12" t="s">
        <v>87</v>
      </c>
      <c r="AW374" s="12" t="s">
        <v>41</v>
      </c>
      <c r="AX374" s="12" t="s">
        <v>78</v>
      </c>
      <c r="AY374" s="227" t="s">
        <v>210</v>
      </c>
    </row>
    <row r="375" spans="2:65" s="12" customFormat="1">
      <c r="B375" s="217"/>
      <c r="C375" s="218"/>
      <c r="D375" s="214" t="s">
        <v>220</v>
      </c>
      <c r="E375" s="219" t="s">
        <v>24</v>
      </c>
      <c r="F375" s="220" t="s">
        <v>1856</v>
      </c>
      <c r="G375" s="218"/>
      <c r="H375" s="221">
        <v>49.58</v>
      </c>
      <c r="I375" s="222"/>
      <c r="J375" s="218"/>
      <c r="K375" s="218"/>
      <c r="L375" s="223"/>
      <c r="M375" s="224"/>
      <c r="N375" s="225"/>
      <c r="O375" s="225"/>
      <c r="P375" s="225"/>
      <c r="Q375" s="225"/>
      <c r="R375" s="225"/>
      <c r="S375" s="225"/>
      <c r="T375" s="226"/>
      <c r="AT375" s="227" t="s">
        <v>220</v>
      </c>
      <c r="AU375" s="227" t="s">
        <v>87</v>
      </c>
      <c r="AV375" s="12" t="s">
        <v>87</v>
      </c>
      <c r="AW375" s="12" t="s">
        <v>41</v>
      </c>
      <c r="AX375" s="12" t="s">
        <v>78</v>
      </c>
      <c r="AY375" s="227" t="s">
        <v>210</v>
      </c>
    </row>
    <row r="376" spans="2:65" s="13" customFormat="1">
      <c r="B376" s="228"/>
      <c r="C376" s="229"/>
      <c r="D376" s="214" t="s">
        <v>220</v>
      </c>
      <c r="E376" s="230" t="s">
        <v>24</v>
      </c>
      <c r="F376" s="231" t="s">
        <v>235</v>
      </c>
      <c r="G376" s="229"/>
      <c r="H376" s="232">
        <v>103.09</v>
      </c>
      <c r="I376" s="233"/>
      <c r="J376" s="229"/>
      <c r="K376" s="229"/>
      <c r="L376" s="234"/>
      <c r="M376" s="235"/>
      <c r="N376" s="236"/>
      <c r="O376" s="236"/>
      <c r="P376" s="236"/>
      <c r="Q376" s="236"/>
      <c r="R376" s="236"/>
      <c r="S376" s="236"/>
      <c r="T376" s="237"/>
      <c r="AT376" s="238" t="s">
        <v>220</v>
      </c>
      <c r="AU376" s="238" t="s">
        <v>87</v>
      </c>
      <c r="AV376" s="13" t="s">
        <v>93</v>
      </c>
      <c r="AW376" s="13" t="s">
        <v>41</v>
      </c>
      <c r="AX376" s="13" t="s">
        <v>83</v>
      </c>
      <c r="AY376" s="238" t="s">
        <v>210</v>
      </c>
    </row>
    <row r="377" spans="2:65" s="1" customFormat="1" ht="25.5" customHeight="1">
      <c r="B377" s="42"/>
      <c r="C377" s="202" t="s">
        <v>777</v>
      </c>
      <c r="D377" s="202" t="s">
        <v>212</v>
      </c>
      <c r="E377" s="203" t="s">
        <v>846</v>
      </c>
      <c r="F377" s="204" t="s">
        <v>847</v>
      </c>
      <c r="G377" s="205" t="s">
        <v>215</v>
      </c>
      <c r="H377" s="206">
        <v>42</v>
      </c>
      <c r="I377" s="207">
        <v>47.7</v>
      </c>
      <c r="J377" s="208">
        <f>ROUND(I377*H377,2)</f>
        <v>2003.4</v>
      </c>
      <c r="K377" s="204" t="s">
        <v>264</v>
      </c>
      <c r="L377" s="62"/>
      <c r="M377" s="209" t="s">
        <v>24</v>
      </c>
      <c r="N377" s="210" t="s">
        <v>50</v>
      </c>
      <c r="O377" s="43"/>
      <c r="P377" s="211">
        <f>O377*H377</f>
        <v>0</v>
      </c>
      <c r="Q377" s="211">
        <v>0</v>
      </c>
      <c r="R377" s="211">
        <f>Q377*H377</f>
        <v>0</v>
      </c>
      <c r="S377" s="211">
        <v>1.4E-2</v>
      </c>
      <c r="T377" s="212">
        <f>S377*H377</f>
        <v>0.58799999999999997</v>
      </c>
      <c r="AR377" s="25" t="s">
        <v>93</v>
      </c>
      <c r="AT377" s="25" t="s">
        <v>212</v>
      </c>
      <c r="AU377" s="25" t="s">
        <v>87</v>
      </c>
      <c r="AY377" s="25" t="s">
        <v>210</v>
      </c>
      <c r="BE377" s="213">
        <f>IF(N377="základní",J377,0)</f>
        <v>0</v>
      </c>
      <c r="BF377" s="213">
        <f>IF(N377="snížená",J377,0)</f>
        <v>2003.4</v>
      </c>
      <c r="BG377" s="213">
        <f>IF(N377="zákl. přenesená",J377,0)</f>
        <v>0</v>
      </c>
      <c r="BH377" s="213">
        <f>IF(N377="sníž. přenesená",J377,0)</f>
        <v>0</v>
      </c>
      <c r="BI377" s="213">
        <f>IF(N377="nulová",J377,0)</f>
        <v>0</v>
      </c>
      <c r="BJ377" s="25" t="s">
        <v>87</v>
      </c>
      <c r="BK377" s="213">
        <f>ROUND(I377*H377,2)</f>
        <v>2003.4</v>
      </c>
      <c r="BL377" s="25" t="s">
        <v>93</v>
      </c>
      <c r="BM377" s="25" t="s">
        <v>848</v>
      </c>
    </row>
    <row r="378" spans="2:65" s="12" customFormat="1">
      <c r="B378" s="217"/>
      <c r="C378" s="218"/>
      <c r="D378" s="214" t="s">
        <v>220</v>
      </c>
      <c r="E378" s="219" t="s">
        <v>24</v>
      </c>
      <c r="F378" s="220" t="s">
        <v>1857</v>
      </c>
      <c r="G378" s="218"/>
      <c r="H378" s="221">
        <v>42</v>
      </c>
      <c r="I378" s="222"/>
      <c r="J378" s="218"/>
      <c r="K378" s="218"/>
      <c r="L378" s="223"/>
      <c r="M378" s="224"/>
      <c r="N378" s="225"/>
      <c r="O378" s="225"/>
      <c r="P378" s="225"/>
      <c r="Q378" s="225"/>
      <c r="R378" s="225"/>
      <c r="S378" s="225"/>
      <c r="T378" s="226"/>
      <c r="AT378" s="227" t="s">
        <v>220</v>
      </c>
      <c r="AU378" s="227" t="s">
        <v>87</v>
      </c>
      <c r="AV378" s="12" t="s">
        <v>87</v>
      </c>
      <c r="AW378" s="12" t="s">
        <v>41</v>
      </c>
      <c r="AX378" s="12" t="s">
        <v>83</v>
      </c>
      <c r="AY378" s="227" t="s">
        <v>210</v>
      </c>
    </row>
    <row r="379" spans="2:65" s="1" customFormat="1" ht="16.5" customHeight="1">
      <c r="B379" s="42"/>
      <c r="C379" s="202" t="s">
        <v>782</v>
      </c>
      <c r="D379" s="202" t="s">
        <v>212</v>
      </c>
      <c r="E379" s="203" t="s">
        <v>1858</v>
      </c>
      <c r="F379" s="204" t="s">
        <v>1859</v>
      </c>
      <c r="G379" s="205" t="s">
        <v>862</v>
      </c>
      <c r="H379" s="206">
        <v>2</v>
      </c>
      <c r="I379" s="207">
        <v>6800</v>
      </c>
      <c r="J379" s="208">
        <f>ROUND(I379*H379,2)</f>
        <v>13600</v>
      </c>
      <c r="K379" s="204" t="s">
        <v>24</v>
      </c>
      <c r="L379" s="62"/>
      <c r="M379" s="209" t="s">
        <v>24</v>
      </c>
      <c r="N379" s="210" t="s">
        <v>50</v>
      </c>
      <c r="O379" s="43"/>
      <c r="P379" s="211">
        <f>O379*H379</f>
        <v>0</v>
      </c>
      <c r="Q379" s="211">
        <v>4.8000000000000001E-2</v>
      </c>
      <c r="R379" s="211">
        <f>Q379*H379</f>
        <v>9.6000000000000002E-2</v>
      </c>
      <c r="S379" s="211">
        <v>4.8000000000000001E-2</v>
      </c>
      <c r="T379" s="212">
        <f>S379*H379</f>
        <v>9.6000000000000002E-2</v>
      </c>
      <c r="AR379" s="25" t="s">
        <v>93</v>
      </c>
      <c r="AT379" s="25" t="s">
        <v>212</v>
      </c>
      <c r="AU379" s="25" t="s">
        <v>87</v>
      </c>
      <c r="AY379" s="25" t="s">
        <v>210</v>
      </c>
      <c r="BE379" s="213">
        <f>IF(N379="základní",J379,0)</f>
        <v>0</v>
      </c>
      <c r="BF379" s="213">
        <f>IF(N379="snížená",J379,0)</f>
        <v>13600</v>
      </c>
      <c r="BG379" s="213">
        <f>IF(N379="zákl. přenesená",J379,0)</f>
        <v>0</v>
      </c>
      <c r="BH379" s="213">
        <f>IF(N379="sníž. přenesená",J379,0)</f>
        <v>0</v>
      </c>
      <c r="BI379" s="213">
        <f>IF(N379="nulová",J379,0)</f>
        <v>0</v>
      </c>
      <c r="BJ379" s="25" t="s">
        <v>87</v>
      </c>
      <c r="BK379" s="213">
        <f>ROUND(I379*H379,2)</f>
        <v>13600</v>
      </c>
      <c r="BL379" s="25" t="s">
        <v>93</v>
      </c>
      <c r="BM379" s="25" t="s">
        <v>1860</v>
      </c>
    </row>
    <row r="380" spans="2:65" s="1" customFormat="1" ht="16.5" customHeight="1">
      <c r="B380" s="42"/>
      <c r="C380" s="202" t="s">
        <v>787</v>
      </c>
      <c r="D380" s="202" t="s">
        <v>212</v>
      </c>
      <c r="E380" s="203" t="s">
        <v>897</v>
      </c>
      <c r="F380" s="204" t="s">
        <v>1861</v>
      </c>
      <c r="G380" s="205" t="s">
        <v>862</v>
      </c>
      <c r="H380" s="206">
        <v>2</v>
      </c>
      <c r="I380" s="207">
        <v>1500</v>
      </c>
      <c r="J380" s="208">
        <f>ROUND(I380*H380,2)</f>
        <v>3000</v>
      </c>
      <c r="K380" s="204" t="s">
        <v>24</v>
      </c>
      <c r="L380" s="62"/>
      <c r="M380" s="209" t="s">
        <v>24</v>
      </c>
      <c r="N380" s="210" t="s">
        <v>50</v>
      </c>
      <c r="O380" s="43"/>
      <c r="P380" s="211">
        <f>O380*H380</f>
        <v>0</v>
      </c>
      <c r="Q380" s="211">
        <v>4.8000000000000001E-2</v>
      </c>
      <c r="R380" s="211">
        <f>Q380*H380</f>
        <v>9.6000000000000002E-2</v>
      </c>
      <c r="S380" s="211">
        <v>4.8000000000000001E-2</v>
      </c>
      <c r="T380" s="212">
        <f>S380*H380</f>
        <v>9.6000000000000002E-2</v>
      </c>
      <c r="AR380" s="25" t="s">
        <v>93</v>
      </c>
      <c r="AT380" s="25" t="s">
        <v>212</v>
      </c>
      <c r="AU380" s="25" t="s">
        <v>87</v>
      </c>
      <c r="AY380" s="25" t="s">
        <v>210</v>
      </c>
      <c r="BE380" s="213">
        <f>IF(N380="základní",J380,0)</f>
        <v>0</v>
      </c>
      <c r="BF380" s="213">
        <f>IF(N380="snížená",J380,0)</f>
        <v>3000</v>
      </c>
      <c r="BG380" s="213">
        <f>IF(N380="zákl. přenesená",J380,0)</f>
        <v>0</v>
      </c>
      <c r="BH380" s="213">
        <f>IF(N380="sníž. přenesená",J380,0)</f>
        <v>0</v>
      </c>
      <c r="BI380" s="213">
        <f>IF(N380="nulová",J380,0)</f>
        <v>0</v>
      </c>
      <c r="BJ380" s="25" t="s">
        <v>87</v>
      </c>
      <c r="BK380" s="213">
        <f>ROUND(I380*H380,2)</f>
        <v>3000</v>
      </c>
      <c r="BL380" s="25" t="s">
        <v>93</v>
      </c>
      <c r="BM380" s="25" t="s">
        <v>899</v>
      </c>
    </row>
    <row r="381" spans="2:65" s="12" customFormat="1">
      <c r="B381" s="217"/>
      <c r="C381" s="218"/>
      <c r="D381" s="214" t="s">
        <v>220</v>
      </c>
      <c r="E381" s="219" t="s">
        <v>24</v>
      </c>
      <c r="F381" s="220" t="s">
        <v>87</v>
      </c>
      <c r="G381" s="218"/>
      <c r="H381" s="221">
        <v>2</v>
      </c>
      <c r="I381" s="222"/>
      <c r="J381" s="218"/>
      <c r="K381" s="218"/>
      <c r="L381" s="223"/>
      <c r="M381" s="224"/>
      <c r="N381" s="225"/>
      <c r="O381" s="225"/>
      <c r="P381" s="225"/>
      <c r="Q381" s="225"/>
      <c r="R381" s="225"/>
      <c r="S381" s="225"/>
      <c r="T381" s="226"/>
      <c r="AT381" s="227" t="s">
        <v>220</v>
      </c>
      <c r="AU381" s="227" t="s">
        <v>87</v>
      </c>
      <c r="AV381" s="12" t="s">
        <v>87</v>
      </c>
      <c r="AW381" s="12" t="s">
        <v>41</v>
      </c>
      <c r="AX381" s="12" t="s">
        <v>83</v>
      </c>
      <c r="AY381" s="227" t="s">
        <v>210</v>
      </c>
    </row>
    <row r="382" spans="2:65" s="11" customFormat="1" ht="29.85" customHeight="1">
      <c r="B382" s="186"/>
      <c r="C382" s="187"/>
      <c r="D382" s="188" t="s">
        <v>77</v>
      </c>
      <c r="E382" s="200" t="s">
        <v>900</v>
      </c>
      <c r="F382" s="200" t="s">
        <v>901</v>
      </c>
      <c r="G382" s="187"/>
      <c r="H382" s="187"/>
      <c r="I382" s="190"/>
      <c r="J382" s="201">
        <f>BK382</f>
        <v>123707.96</v>
      </c>
      <c r="K382" s="187"/>
      <c r="L382" s="192"/>
      <c r="M382" s="193"/>
      <c r="N382" s="194"/>
      <c r="O382" s="194"/>
      <c r="P382" s="195">
        <f>SUM(P383:P388)</f>
        <v>0</v>
      </c>
      <c r="Q382" s="194"/>
      <c r="R382" s="195">
        <f>SUM(R383:R388)</f>
        <v>0</v>
      </c>
      <c r="S382" s="194"/>
      <c r="T382" s="196">
        <f>SUM(T383:T388)</f>
        <v>0</v>
      </c>
      <c r="AR382" s="197" t="s">
        <v>83</v>
      </c>
      <c r="AT382" s="198" t="s">
        <v>77</v>
      </c>
      <c r="AU382" s="198" t="s">
        <v>83</v>
      </c>
      <c r="AY382" s="197" t="s">
        <v>210</v>
      </c>
      <c r="BK382" s="199">
        <f>SUM(BK383:BK388)</f>
        <v>123707.96</v>
      </c>
    </row>
    <row r="383" spans="2:65" s="1" customFormat="1" ht="25.5" customHeight="1">
      <c r="B383" s="42"/>
      <c r="C383" s="202" t="s">
        <v>792</v>
      </c>
      <c r="D383" s="202" t="s">
        <v>212</v>
      </c>
      <c r="E383" s="203" t="s">
        <v>903</v>
      </c>
      <c r="F383" s="204" t="s">
        <v>904</v>
      </c>
      <c r="G383" s="205" t="s">
        <v>248</v>
      </c>
      <c r="H383" s="206">
        <v>57.912999999999997</v>
      </c>
      <c r="I383" s="207">
        <v>341.6</v>
      </c>
      <c r="J383" s="208">
        <f>ROUND(I383*H383,2)</f>
        <v>19783.080000000002</v>
      </c>
      <c r="K383" s="204" t="s">
        <v>264</v>
      </c>
      <c r="L383" s="62"/>
      <c r="M383" s="209" t="s">
        <v>24</v>
      </c>
      <c r="N383" s="210" t="s">
        <v>50</v>
      </c>
      <c r="O383" s="43"/>
      <c r="P383" s="211">
        <f>O383*H383</f>
        <v>0</v>
      </c>
      <c r="Q383" s="211">
        <v>0</v>
      </c>
      <c r="R383" s="211">
        <f>Q383*H383</f>
        <v>0</v>
      </c>
      <c r="S383" s="211">
        <v>0</v>
      </c>
      <c r="T383" s="212">
        <f>S383*H383</f>
        <v>0</v>
      </c>
      <c r="AR383" s="25" t="s">
        <v>93</v>
      </c>
      <c r="AT383" s="25" t="s">
        <v>212</v>
      </c>
      <c r="AU383" s="25" t="s">
        <v>87</v>
      </c>
      <c r="AY383" s="25" t="s">
        <v>210</v>
      </c>
      <c r="BE383" s="213">
        <f>IF(N383="základní",J383,0)</f>
        <v>0</v>
      </c>
      <c r="BF383" s="213">
        <f>IF(N383="snížená",J383,0)</f>
        <v>19783.080000000002</v>
      </c>
      <c r="BG383" s="213">
        <f>IF(N383="zákl. přenesená",J383,0)</f>
        <v>0</v>
      </c>
      <c r="BH383" s="213">
        <f>IF(N383="sníž. přenesená",J383,0)</f>
        <v>0</v>
      </c>
      <c r="BI383" s="213">
        <f>IF(N383="nulová",J383,0)</f>
        <v>0</v>
      </c>
      <c r="BJ383" s="25" t="s">
        <v>87</v>
      </c>
      <c r="BK383" s="213">
        <f>ROUND(I383*H383,2)</f>
        <v>19783.080000000002</v>
      </c>
      <c r="BL383" s="25" t="s">
        <v>93</v>
      </c>
      <c r="BM383" s="25" t="s">
        <v>1862</v>
      </c>
    </row>
    <row r="384" spans="2:65" s="1" customFormat="1" ht="38.25" customHeight="1">
      <c r="B384" s="42"/>
      <c r="C384" s="202" t="s">
        <v>797</v>
      </c>
      <c r="D384" s="202" t="s">
        <v>212</v>
      </c>
      <c r="E384" s="203" t="s">
        <v>908</v>
      </c>
      <c r="F384" s="204" t="s">
        <v>909</v>
      </c>
      <c r="G384" s="205" t="s">
        <v>248</v>
      </c>
      <c r="H384" s="206">
        <v>57.912999999999997</v>
      </c>
      <c r="I384" s="207">
        <v>668.5</v>
      </c>
      <c r="J384" s="208">
        <f>ROUND(I384*H384,2)</f>
        <v>38714.839999999997</v>
      </c>
      <c r="K384" s="204" t="s">
        <v>264</v>
      </c>
      <c r="L384" s="62"/>
      <c r="M384" s="209" t="s">
        <v>24</v>
      </c>
      <c r="N384" s="210" t="s">
        <v>50</v>
      </c>
      <c r="O384" s="43"/>
      <c r="P384" s="211">
        <f>O384*H384</f>
        <v>0</v>
      </c>
      <c r="Q384" s="211">
        <v>0</v>
      </c>
      <c r="R384" s="211">
        <f>Q384*H384</f>
        <v>0</v>
      </c>
      <c r="S384" s="211">
        <v>0</v>
      </c>
      <c r="T384" s="212">
        <f>S384*H384</f>
        <v>0</v>
      </c>
      <c r="AR384" s="25" t="s">
        <v>93</v>
      </c>
      <c r="AT384" s="25" t="s">
        <v>212</v>
      </c>
      <c r="AU384" s="25" t="s">
        <v>87</v>
      </c>
      <c r="AY384" s="25" t="s">
        <v>210</v>
      </c>
      <c r="BE384" s="213">
        <f>IF(N384="základní",J384,0)</f>
        <v>0</v>
      </c>
      <c r="BF384" s="213">
        <f>IF(N384="snížená",J384,0)</f>
        <v>38714.839999999997</v>
      </c>
      <c r="BG384" s="213">
        <f>IF(N384="zákl. přenesená",J384,0)</f>
        <v>0</v>
      </c>
      <c r="BH384" s="213">
        <f>IF(N384="sníž. přenesená",J384,0)</f>
        <v>0</v>
      </c>
      <c r="BI384" s="213">
        <f>IF(N384="nulová",J384,0)</f>
        <v>0</v>
      </c>
      <c r="BJ384" s="25" t="s">
        <v>87</v>
      </c>
      <c r="BK384" s="213">
        <f>ROUND(I384*H384,2)</f>
        <v>38714.839999999997</v>
      </c>
      <c r="BL384" s="25" t="s">
        <v>93</v>
      </c>
      <c r="BM384" s="25" t="s">
        <v>910</v>
      </c>
    </row>
    <row r="385" spans="2:65" s="1" customFormat="1" ht="25.5" customHeight="1">
      <c r="B385" s="42"/>
      <c r="C385" s="202" t="s">
        <v>804</v>
      </c>
      <c r="D385" s="202" t="s">
        <v>212</v>
      </c>
      <c r="E385" s="203" t="s">
        <v>912</v>
      </c>
      <c r="F385" s="204" t="s">
        <v>913</v>
      </c>
      <c r="G385" s="205" t="s">
        <v>248</v>
      </c>
      <c r="H385" s="206">
        <v>57.912999999999997</v>
      </c>
      <c r="I385" s="207">
        <v>149.1</v>
      </c>
      <c r="J385" s="208">
        <f>ROUND(I385*H385,2)</f>
        <v>8634.83</v>
      </c>
      <c r="K385" s="204" t="s">
        <v>264</v>
      </c>
      <c r="L385" s="62"/>
      <c r="M385" s="209" t="s">
        <v>24</v>
      </c>
      <c r="N385" s="210" t="s">
        <v>50</v>
      </c>
      <c r="O385" s="43"/>
      <c r="P385" s="211">
        <f>O385*H385</f>
        <v>0</v>
      </c>
      <c r="Q385" s="211">
        <v>0</v>
      </c>
      <c r="R385" s="211">
        <f>Q385*H385</f>
        <v>0</v>
      </c>
      <c r="S385" s="211">
        <v>0</v>
      </c>
      <c r="T385" s="212">
        <f>S385*H385</f>
        <v>0</v>
      </c>
      <c r="AR385" s="25" t="s">
        <v>93</v>
      </c>
      <c r="AT385" s="25" t="s">
        <v>212</v>
      </c>
      <c r="AU385" s="25" t="s">
        <v>87</v>
      </c>
      <c r="AY385" s="25" t="s">
        <v>210</v>
      </c>
      <c r="BE385" s="213">
        <f>IF(N385="základní",J385,0)</f>
        <v>0</v>
      </c>
      <c r="BF385" s="213">
        <f>IF(N385="snížená",J385,0)</f>
        <v>8634.83</v>
      </c>
      <c r="BG385" s="213">
        <f>IF(N385="zákl. přenesená",J385,0)</f>
        <v>0</v>
      </c>
      <c r="BH385" s="213">
        <f>IF(N385="sníž. přenesená",J385,0)</f>
        <v>0</v>
      </c>
      <c r="BI385" s="213">
        <f>IF(N385="nulová",J385,0)</f>
        <v>0</v>
      </c>
      <c r="BJ385" s="25" t="s">
        <v>87</v>
      </c>
      <c r="BK385" s="213">
        <f>ROUND(I385*H385,2)</f>
        <v>8634.83</v>
      </c>
      <c r="BL385" s="25" t="s">
        <v>93</v>
      </c>
      <c r="BM385" s="25" t="s">
        <v>914</v>
      </c>
    </row>
    <row r="386" spans="2:65" s="1" customFormat="1" ht="25.5" customHeight="1">
      <c r="B386" s="42"/>
      <c r="C386" s="202" t="s">
        <v>810</v>
      </c>
      <c r="D386" s="202" t="s">
        <v>212</v>
      </c>
      <c r="E386" s="203" t="s">
        <v>917</v>
      </c>
      <c r="F386" s="204" t="s">
        <v>918</v>
      </c>
      <c r="G386" s="205" t="s">
        <v>248</v>
      </c>
      <c r="H386" s="206">
        <v>579.13</v>
      </c>
      <c r="I386" s="207">
        <v>6.49</v>
      </c>
      <c r="J386" s="208">
        <f>ROUND(I386*H386,2)</f>
        <v>3758.55</v>
      </c>
      <c r="K386" s="204" t="s">
        <v>264</v>
      </c>
      <c r="L386" s="62"/>
      <c r="M386" s="209" t="s">
        <v>24</v>
      </c>
      <c r="N386" s="210" t="s">
        <v>50</v>
      </c>
      <c r="O386" s="43"/>
      <c r="P386" s="211">
        <f>O386*H386</f>
        <v>0</v>
      </c>
      <c r="Q386" s="211">
        <v>0</v>
      </c>
      <c r="R386" s="211">
        <f>Q386*H386</f>
        <v>0</v>
      </c>
      <c r="S386" s="211">
        <v>0</v>
      </c>
      <c r="T386" s="212">
        <f>S386*H386</f>
        <v>0</v>
      </c>
      <c r="AR386" s="25" t="s">
        <v>93</v>
      </c>
      <c r="AT386" s="25" t="s">
        <v>212</v>
      </c>
      <c r="AU386" s="25" t="s">
        <v>87</v>
      </c>
      <c r="AY386" s="25" t="s">
        <v>210</v>
      </c>
      <c r="BE386" s="213">
        <f>IF(N386="základní",J386,0)</f>
        <v>0</v>
      </c>
      <c r="BF386" s="213">
        <f>IF(N386="snížená",J386,0)</f>
        <v>3758.55</v>
      </c>
      <c r="BG386" s="213">
        <f>IF(N386="zákl. přenesená",J386,0)</f>
        <v>0</v>
      </c>
      <c r="BH386" s="213">
        <f>IF(N386="sníž. přenesená",J386,0)</f>
        <v>0</v>
      </c>
      <c r="BI386" s="213">
        <f>IF(N386="nulová",J386,0)</f>
        <v>0</v>
      </c>
      <c r="BJ386" s="25" t="s">
        <v>87</v>
      </c>
      <c r="BK386" s="213">
        <f>ROUND(I386*H386,2)</f>
        <v>3758.55</v>
      </c>
      <c r="BL386" s="25" t="s">
        <v>93</v>
      </c>
      <c r="BM386" s="25" t="s">
        <v>919</v>
      </c>
    </row>
    <row r="387" spans="2:65" s="12" customFormat="1">
      <c r="B387" s="217"/>
      <c r="C387" s="218"/>
      <c r="D387" s="214" t="s">
        <v>220</v>
      </c>
      <c r="E387" s="219" t="s">
        <v>24</v>
      </c>
      <c r="F387" s="220" t="s">
        <v>1863</v>
      </c>
      <c r="G387" s="218"/>
      <c r="H387" s="221">
        <v>579.13</v>
      </c>
      <c r="I387" s="222"/>
      <c r="J387" s="218"/>
      <c r="K387" s="218"/>
      <c r="L387" s="223"/>
      <c r="M387" s="224"/>
      <c r="N387" s="225"/>
      <c r="O387" s="225"/>
      <c r="P387" s="225"/>
      <c r="Q387" s="225"/>
      <c r="R387" s="225"/>
      <c r="S387" s="225"/>
      <c r="T387" s="226"/>
      <c r="AT387" s="227" t="s">
        <v>220</v>
      </c>
      <c r="AU387" s="227" t="s">
        <v>87</v>
      </c>
      <c r="AV387" s="12" t="s">
        <v>87</v>
      </c>
      <c r="AW387" s="12" t="s">
        <v>41</v>
      </c>
      <c r="AX387" s="12" t="s">
        <v>83</v>
      </c>
      <c r="AY387" s="227" t="s">
        <v>210</v>
      </c>
    </row>
    <row r="388" spans="2:65" s="1" customFormat="1" ht="16.5" customHeight="1">
      <c r="B388" s="42"/>
      <c r="C388" s="202" t="s">
        <v>815</v>
      </c>
      <c r="D388" s="202" t="s">
        <v>212</v>
      </c>
      <c r="E388" s="203" t="s">
        <v>922</v>
      </c>
      <c r="F388" s="204" t="s">
        <v>923</v>
      </c>
      <c r="G388" s="205" t="s">
        <v>248</v>
      </c>
      <c r="H388" s="206">
        <v>57.912999999999997</v>
      </c>
      <c r="I388" s="207">
        <v>912</v>
      </c>
      <c r="J388" s="208">
        <f>ROUND(I388*H388,2)</f>
        <v>52816.66</v>
      </c>
      <c r="K388" s="204" t="s">
        <v>264</v>
      </c>
      <c r="L388" s="62"/>
      <c r="M388" s="209" t="s">
        <v>24</v>
      </c>
      <c r="N388" s="210" t="s">
        <v>50</v>
      </c>
      <c r="O388" s="43"/>
      <c r="P388" s="211">
        <f>O388*H388</f>
        <v>0</v>
      </c>
      <c r="Q388" s="211">
        <v>0</v>
      </c>
      <c r="R388" s="211">
        <f>Q388*H388</f>
        <v>0</v>
      </c>
      <c r="S388" s="211">
        <v>0</v>
      </c>
      <c r="T388" s="212">
        <f>S388*H388</f>
        <v>0</v>
      </c>
      <c r="AR388" s="25" t="s">
        <v>93</v>
      </c>
      <c r="AT388" s="25" t="s">
        <v>212</v>
      </c>
      <c r="AU388" s="25" t="s">
        <v>87</v>
      </c>
      <c r="AY388" s="25" t="s">
        <v>210</v>
      </c>
      <c r="BE388" s="213">
        <f>IF(N388="základní",J388,0)</f>
        <v>0</v>
      </c>
      <c r="BF388" s="213">
        <f>IF(N388="snížená",J388,0)</f>
        <v>52816.66</v>
      </c>
      <c r="BG388" s="213">
        <f>IF(N388="zákl. přenesená",J388,0)</f>
        <v>0</v>
      </c>
      <c r="BH388" s="213">
        <f>IF(N388="sníž. přenesená",J388,0)</f>
        <v>0</v>
      </c>
      <c r="BI388" s="213">
        <f>IF(N388="nulová",J388,0)</f>
        <v>0</v>
      </c>
      <c r="BJ388" s="25" t="s">
        <v>87</v>
      </c>
      <c r="BK388" s="213">
        <f>ROUND(I388*H388,2)</f>
        <v>52816.66</v>
      </c>
      <c r="BL388" s="25" t="s">
        <v>93</v>
      </c>
      <c r="BM388" s="25" t="s">
        <v>924</v>
      </c>
    </row>
    <row r="389" spans="2:65" s="11" customFormat="1" ht="29.85" customHeight="1">
      <c r="B389" s="186"/>
      <c r="C389" s="187"/>
      <c r="D389" s="188" t="s">
        <v>77</v>
      </c>
      <c r="E389" s="200" t="s">
        <v>926</v>
      </c>
      <c r="F389" s="200" t="s">
        <v>927</v>
      </c>
      <c r="G389" s="187"/>
      <c r="H389" s="187"/>
      <c r="I389" s="190"/>
      <c r="J389" s="201">
        <f>BK389</f>
        <v>12184.11</v>
      </c>
      <c r="K389" s="187"/>
      <c r="L389" s="192"/>
      <c r="M389" s="193"/>
      <c r="N389" s="194"/>
      <c r="O389" s="194"/>
      <c r="P389" s="195">
        <f>P390</f>
        <v>0</v>
      </c>
      <c r="Q389" s="194"/>
      <c r="R389" s="195">
        <f>R390</f>
        <v>0</v>
      </c>
      <c r="S389" s="194"/>
      <c r="T389" s="196">
        <f>T390</f>
        <v>0</v>
      </c>
      <c r="AR389" s="197" t="s">
        <v>83</v>
      </c>
      <c r="AT389" s="198" t="s">
        <v>77</v>
      </c>
      <c r="AU389" s="198" t="s">
        <v>83</v>
      </c>
      <c r="AY389" s="197" t="s">
        <v>210</v>
      </c>
      <c r="BK389" s="199">
        <f>BK390</f>
        <v>12184.11</v>
      </c>
    </row>
    <row r="390" spans="2:65" s="1" customFormat="1" ht="38.25" customHeight="1">
      <c r="B390" s="42"/>
      <c r="C390" s="202" t="s">
        <v>820</v>
      </c>
      <c r="D390" s="202" t="s">
        <v>212</v>
      </c>
      <c r="E390" s="203" t="s">
        <v>929</v>
      </c>
      <c r="F390" s="204" t="s">
        <v>930</v>
      </c>
      <c r="G390" s="205" t="s">
        <v>248</v>
      </c>
      <c r="H390" s="206">
        <v>47.408999999999999</v>
      </c>
      <c r="I390" s="207">
        <v>257</v>
      </c>
      <c r="J390" s="208">
        <f>ROUND(I390*H390,2)</f>
        <v>12184.11</v>
      </c>
      <c r="K390" s="204" t="s">
        <v>264</v>
      </c>
      <c r="L390" s="62"/>
      <c r="M390" s="209" t="s">
        <v>24</v>
      </c>
      <c r="N390" s="210" t="s">
        <v>50</v>
      </c>
      <c r="O390" s="43"/>
      <c r="P390" s="211">
        <f>O390*H390</f>
        <v>0</v>
      </c>
      <c r="Q390" s="211">
        <v>0</v>
      </c>
      <c r="R390" s="211">
        <f>Q390*H390</f>
        <v>0</v>
      </c>
      <c r="S390" s="211">
        <v>0</v>
      </c>
      <c r="T390" s="212">
        <f>S390*H390</f>
        <v>0</v>
      </c>
      <c r="AR390" s="25" t="s">
        <v>93</v>
      </c>
      <c r="AT390" s="25" t="s">
        <v>212</v>
      </c>
      <c r="AU390" s="25" t="s">
        <v>87</v>
      </c>
      <c r="AY390" s="25" t="s">
        <v>210</v>
      </c>
      <c r="BE390" s="213">
        <f>IF(N390="základní",J390,0)</f>
        <v>0</v>
      </c>
      <c r="BF390" s="213">
        <f>IF(N390="snížená",J390,0)</f>
        <v>12184.11</v>
      </c>
      <c r="BG390" s="213">
        <f>IF(N390="zákl. přenesená",J390,0)</f>
        <v>0</v>
      </c>
      <c r="BH390" s="213">
        <f>IF(N390="sníž. přenesená",J390,0)</f>
        <v>0</v>
      </c>
      <c r="BI390" s="213">
        <f>IF(N390="nulová",J390,0)</f>
        <v>0</v>
      </c>
      <c r="BJ390" s="25" t="s">
        <v>87</v>
      </c>
      <c r="BK390" s="213">
        <f>ROUND(I390*H390,2)</f>
        <v>12184.11</v>
      </c>
      <c r="BL390" s="25" t="s">
        <v>93</v>
      </c>
      <c r="BM390" s="25" t="s">
        <v>1864</v>
      </c>
    </row>
    <row r="391" spans="2:65" s="11" customFormat="1" ht="37.35" customHeight="1">
      <c r="B391" s="186"/>
      <c r="C391" s="187"/>
      <c r="D391" s="188" t="s">
        <v>77</v>
      </c>
      <c r="E391" s="189" t="s">
        <v>933</v>
      </c>
      <c r="F391" s="189" t="s">
        <v>934</v>
      </c>
      <c r="G391" s="187"/>
      <c r="H391" s="187"/>
      <c r="I391" s="190"/>
      <c r="J391" s="191">
        <f>BK391</f>
        <v>1070147.3400000001</v>
      </c>
      <c r="K391" s="187"/>
      <c r="L391" s="192"/>
      <c r="M391" s="193"/>
      <c r="N391" s="194"/>
      <c r="O391" s="194"/>
      <c r="P391" s="195">
        <f>P392+P416+P458+P460+P463+P470+P476+P484+P508+P520+P596+P600+P622+P653+P661+P669+P672</f>
        <v>0</v>
      </c>
      <c r="Q391" s="194"/>
      <c r="R391" s="195">
        <f>R392+R416+R458+R460+R463+R470+R476+R484+R508+R520+R596+R600+R622+R653+R661+R669+R672</f>
        <v>7.6881993300000007</v>
      </c>
      <c r="S391" s="194"/>
      <c r="T391" s="196">
        <f>T392+T416+T458+T460+T463+T470+T476+T484+T508+T520+T596+T600+T622+T653+T661+T669+T672</f>
        <v>2.6127145399999998</v>
      </c>
      <c r="AR391" s="197" t="s">
        <v>87</v>
      </c>
      <c r="AT391" s="198" t="s">
        <v>77</v>
      </c>
      <c r="AU391" s="198" t="s">
        <v>78</v>
      </c>
      <c r="AY391" s="197" t="s">
        <v>210</v>
      </c>
      <c r="BK391" s="199">
        <f>BK392+BK416+BK458+BK460+BK463+BK470+BK476+BK484+BK508+BK520+BK596+BK600+BK622+BK653+BK661+BK669+BK672</f>
        <v>1070147.3400000001</v>
      </c>
    </row>
    <row r="392" spans="2:65" s="11" customFormat="1" ht="19.899999999999999" customHeight="1">
      <c r="B392" s="186"/>
      <c r="C392" s="187"/>
      <c r="D392" s="188" t="s">
        <v>77</v>
      </c>
      <c r="E392" s="200" t="s">
        <v>935</v>
      </c>
      <c r="F392" s="200" t="s">
        <v>936</v>
      </c>
      <c r="G392" s="187"/>
      <c r="H392" s="187"/>
      <c r="I392" s="190"/>
      <c r="J392" s="201">
        <f>BK392</f>
        <v>45467.27</v>
      </c>
      <c r="K392" s="187"/>
      <c r="L392" s="192"/>
      <c r="M392" s="193"/>
      <c r="N392" s="194"/>
      <c r="O392" s="194"/>
      <c r="P392" s="195">
        <f>SUM(P393:P415)</f>
        <v>0</v>
      </c>
      <c r="Q392" s="194"/>
      <c r="R392" s="195">
        <f>SUM(R393:R415)</f>
        <v>0.53022241999999997</v>
      </c>
      <c r="S392" s="194"/>
      <c r="T392" s="196">
        <f>SUM(T393:T415)</f>
        <v>0</v>
      </c>
      <c r="AR392" s="197" t="s">
        <v>87</v>
      </c>
      <c r="AT392" s="198" t="s">
        <v>77</v>
      </c>
      <c r="AU392" s="198" t="s">
        <v>83</v>
      </c>
      <c r="AY392" s="197" t="s">
        <v>210</v>
      </c>
      <c r="BK392" s="199">
        <f>SUM(BK393:BK415)</f>
        <v>45467.27</v>
      </c>
    </row>
    <row r="393" spans="2:65" s="1" customFormat="1" ht="25.5" customHeight="1">
      <c r="B393" s="42"/>
      <c r="C393" s="202" t="s">
        <v>826</v>
      </c>
      <c r="D393" s="202" t="s">
        <v>212</v>
      </c>
      <c r="E393" s="203" t="s">
        <v>938</v>
      </c>
      <c r="F393" s="204" t="s">
        <v>939</v>
      </c>
      <c r="G393" s="205" t="s">
        <v>215</v>
      </c>
      <c r="H393" s="206">
        <v>62.192</v>
      </c>
      <c r="I393" s="207">
        <v>8.4600000000000009</v>
      </c>
      <c r="J393" s="208">
        <f>ROUND(I393*H393,2)</f>
        <v>526.14</v>
      </c>
      <c r="K393" s="204" t="s">
        <v>264</v>
      </c>
      <c r="L393" s="62"/>
      <c r="M393" s="209" t="s">
        <v>24</v>
      </c>
      <c r="N393" s="210" t="s">
        <v>50</v>
      </c>
      <c r="O393" s="43"/>
      <c r="P393" s="211">
        <f>O393*H393</f>
        <v>0</v>
      </c>
      <c r="Q393" s="211">
        <v>0</v>
      </c>
      <c r="R393" s="211">
        <f>Q393*H393</f>
        <v>0</v>
      </c>
      <c r="S393" s="211">
        <v>0</v>
      </c>
      <c r="T393" s="212">
        <f>S393*H393</f>
        <v>0</v>
      </c>
      <c r="AR393" s="25" t="s">
        <v>93</v>
      </c>
      <c r="AT393" s="25" t="s">
        <v>212</v>
      </c>
      <c r="AU393" s="25" t="s">
        <v>87</v>
      </c>
      <c r="AY393" s="25" t="s">
        <v>210</v>
      </c>
      <c r="BE393" s="213">
        <f>IF(N393="základní",J393,0)</f>
        <v>0</v>
      </c>
      <c r="BF393" s="213">
        <f>IF(N393="snížená",J393,0)</f>
        <v>526.14</v>
      </c>
      <c r="BG393" s="213">
        <f>IF(N393="zákl. přenesená",J393,0)</f>
        <v>0</v>
      </c>
      <c r="BH393" s="213">
        <f>IF(N393="sníž. přenesená",J393,0)</f>
        <v>0</v>
      </c>
      <c r="BI393" s="213">
        <f>IF(N393="nulová",J393,0)</f>
        <v>0</v>
      </c>
      <c r="BJ393" s="25" t="s">
        <v>87</v>
      </c>
      <c r="BK393" s="213">
        <f>ROUND(I393*H393,2)</f>
        <v>526.14</v>
      </c>
      <c r="BL393" s="25" t="s">
        <v>93</v>
      </c>
      <c r="BM393" s="25" t="s">
        <v>940</v>
      </c>
    </row>
    <row r="394" spans="2:65" s="12" customFormat="1">
      <c r="B394" s="217"/>
      <c r="C394" s="218"/>
      <c r="D394" s="214" t="s">
        <v>220</v>
      </c>
      <c r="E394" s="219" t="s">
        <v>24</v>
      </c>
      <c r="F394" s="220" t="s">
        <v>1865</v>
      </c>
      <c r="G394" s="218"/>
      <c r="H394" s="221">
        <v>59.23</v>
      </c>
      <c r="I394" s="222"/>
      <c r="J394" s="218"/>
      <c r="K394" s="218"/>
      <c r="L394" s="223"/>
      <c r="M394" s="224"/>
      <c r="N394" s="225"/>
      <c r="O394" s="225"/>
      <c r="P394" s="225"/>
      <c r="Q394" s="225"/>
      <c r="R394" s="225"/>
      <c r="S394" s="225"/>
      <c r="T394" s="226"/>
      <c r="AT394" s="227" t="s">
        <v>220</v>
      </c>
      <c r="AU394" s="227" t="s">
        <v>87</v>
      </c>
      <c r="AV394" s="12" t="s">
        <v>87</v>
      </c>
      <c r="AW394" s="12" t="s">
        <v>41</v>
      </c>
      <c r="AX394" s="12" t="s">
        <v>78</v>
      </c>
      <c r="AY394" s="227" t="s">
        <v>210</v>
      </c>
    </row>
    <row r="395" spans="2:65" s="12" customFormat="1">
      <c r="B395" s="217"/>
      <c r="C395" s="218"/>
      <c r="D395" s="214" t="s">
        <v>220</v>
      </c>
      <c r="E395" s="219" t="s">
        <v>24</v>
      </c>
      <c r="F395" s="220" t="s">
        <v>1866</v>
      </c>
      <c r="G395" s="218"/>
      <c r="H395" s="221">
        <v>2.9620000000000002</v>
      </c>
      <c r="I395" s="222"/>
      <c r="J395" s="218"/>
      <c r="K395" s="218"/>
      <c r="L395" s="223"/>
      <c r="M395" s="224"/>
      <c r="N395" s="225"/>
      <c r="O395" s="225"/>
      <c r="P395" s="225"/>
      <c r="Q395" s="225"/>
      <c r="R395" s="225"/>
      <c r="S395" s="225"/>
      <c r="T395" s="226"/>
      <c r="AT395" s="227" t="s">
        <v>220</v>
      </c>
      <c r="AU395" s="227" t="s">
        <v>87</v>
      </c>
      <c r="AV395" s="12" t="s">
        <v>87</v>
      </c>
      <c r="AW395" s="12" t="s">
        <v>41</v>
      </c>
      <c r="AX395" s="12" t="s">
        <v>78</v>
      </c>
      <c r="AY395" s="227" t="s">
        <v>210</v>
      </c>
    </row>
    <row r="396" spans="2:65" s="13" customFormat="1">
      <c r="B396" s="228"/>
      <c r="C396" s="229"/>
      <c r="D396" s="214" t="s">
        <v>220</v>
      </c>
      <c r="E396" s="230" t="s">
        <v>24</v>
      </c>
      <c r="F396" s="231" t="s">
        <v>235</v>
      </c>
      <c r="G396" s="229"/>
      <c r="H396" s="232">
        <v>62.192</v>
      </c>
      <c r="I396" s="233"/>
      <c r="J396" s="229"/>
      <c r="K396" s="229"/>
      <c r="L396" s="234"/>
      <c r="M396" s="235"/>
      <c r="N396" s="236"/>
      <c r="O396" s="236"/>
      <c r="P396" s="236"/>
      <c r="Q396" s="236"/>
      <c r="R396" s="236"/>
      <c r="S396" s="236"/>
      <c r="T396" s="237"/>
      <c r="AT396" s="238" t="s">
        <v>220</v>
      </c>
      <c r="AU396" s="238" t="s">
        <v>87</v>
      </c>
      <c r="AV396" s="13" t="s">
        <v>93</v>
      </c>
      <c r="AW396" s="13" t="s">
        <v>41</v>
      </c>
      <c r="AX396" s="13" t="s">
        <v>83</v>
      </c>
      <c r="AY396" s="238" t="s">
        <v>210</v>
      </c>
    </row>
    <row r="397" spans="2:65" s="1" customFormat="1" ht="38.25" customHeight="1">
      <c r="B397" s="42"/>
      <c r="C397" s="239" t="s">
        <v>832</v>
      </c>
      <c r="D397" s="239" t="s">
        <v>358</v>
      </c>
      <c r="E397" s="240" t="s">
        <v>945</v>
      </c>
      <c r="F397" s="241" t="s">
        <v>1867</v>
      </c>
      <c r="G397" s="242" t="s">
        <v>248</v>
      </c>
      <c r="H397" s="243">
        <v>2.1999999999999999E-2</v>
      </c>
      <c r="I397" s="244">
        <v>48600</v>
      </c>
      <c r="J397" s="245">
        <f>ROUND(I397*H397,2)</f>
        <v>1069.2</v>
      </c>
      <c r="K397" s="241" t="s">
        <v>1665</v>
      </c>
      <c r="L397" s="246"/>
      <c r="M397" s="247" t="s">
        <v>24</v>
      </c>
      <c r="N397" s="248" t="s">
        <v>50</v>
      </c>
      <c r="O397" s="43"/>
      <c r="P397" s="211">
        <f>O397*H397</f>
        <v>0</v>
      </c>
      <c r="Q397" s="211">
        <v>1</v>
      </c>
      <c r="R397" s="211">
        <f>Q397*H397</f>
        <v>2.1999999999999999E-2</v>
      </c>
      <c r="S397" s="211">
        <v>0</v>
      </c>
      <c r="T397" s="212">
        <f>S397*H397</f>
        <v>0</v>
      </c>
      <c r="AR397" s="25" t="s">
        <v>119</v>
      </c>
      <c r="AT397" s="25" t="s">
        <v>358</v>
      </c>
      <c r="AU397" s="25" t="s">
        <v>87</v>
      </c>
      <c r="AY397" s="25" t="s">
        <v>210</v>
      </c>
      <c r="BE397" s="213">
        <f>IF(N397="základní",J397,0)</f>
        <v>0</v>
      </c>
      <c r="BF397" s="213">
        <f>IF(N397="snížená",J397,0)</f>
        <v>1069.2</v>
      </c>
      <c r="BG397" s="213">
        <f>IF(N397="zákl. přenesená",J397,0)</f>
        <v>0</v>
      </c>
      <c r="BH397" s="213">
        <f>IF(N397="sníž. přenesená",J397,0)</f>
        <v>0</v>
      </c>
      <c r="BI397" s="213">
        <f>IF(N397="nulová",J397,0)</f>
        <v>0</v>
      </c>
      <c r="BJ397" s="25" t="s">
        <v>87</v>
      </c>
      <c r="BK397" s="213">
        <f>ROUND(I397*H397,2)</f>
        <v>1069.2</v>
      </c>
      <c r="BL397" s="25" t="s">
        <v>93</v>
      </c>
      <c r="BM397" s="25" t="s">
        <v>947</v>
      </c>
    </row>
    <row r="398" spans="2:65" s="1" customFormat="1" ht="27">
      <c r="B398" s="42"/>
      <c r="C398" s="64"/>
      <c r="D398" s="214" t="s">
        <v>362</v>
      </c>
      <c r="E398" s="64"/>
      <c r="F398" s="215" t="s">
        <v>948</v>
      </c>
      <c r="G398" s="64"/>
      <c r="H398" s="64"/>
      <c r="I398" s="173"/>
      <c r="J398" s="64"/>
      <c r="K398" s="64"/>
      <c r="L398" s="62"/>
      <c r="M398" s="216"/>
      <c r="N398" s="43"/>
      <c r="O398" s="43"/>
      <c r="P398" s="43"/>
      <c r="Q398" s="43"/>
      <c r="R398" s="43"/>
      <c r="S398" s="43"/>
      <c r="T398" s="79"/>
      <c r="AT398" s="25" t="s">
        <v>362</v>
      </c>
      <c r="AU398" s="25" t="s">
        <v>87</v>
      </c>
    </row>
    <row r="399" spans="2:65" s="12" customFormat="1">
      <c r="B399" s="217"/>
      <c r="C399" s="218"/>
      <c r="D399" s="214" t="s">
        <v>220</v>
      </c>
      <c r="E399" s="219" t="s">
        <v>24</v>
      </c>
      <c r="F399" s="220" t="s">
        <v>1868</v>
      </c>
      <c r="G399" s="218"/>
      <c r="H399" s="221">
        <v>2.1999999999999999E-2</v>
      </c>
      <c r="I399" s="222"/>
      <c r="J399" s="218"/>
      <c r="K399" s="218"/>
      <c r="L399" s="223"/>
      <c r="M399" s="224"/>
      <c r="N399" s="225"/>
      <c r="O399" s="225"/>
      <c r="P399" s="225"/>
      <c r="Q399" s="225"/>
      <c r="R399" s="225"/>
      <c r="S399" s="225"/>
      <c r="T399" s="226"/>
      <c r="AT399" s="227" t="s">
        <v>220</v>
      </c>
      <c r="AU399" s="227" t="s">
        <v>87</v>
      </c>
      <c r="AV399" s="12" t="s">
        <v>87</v>
      </c>
      <c r="AW399" s="12" t="s">
        <v>41</v>
      </c>
      <c r="AX399" s="12" t="s">
        <v>83</v>
      </c>
      <c r="AY399" s="227" t="s">
        <v>210</v>
      </c>
    </row>
    <row r="400" spans="2:65" s="1" customFormat="1" ht="25.5" customHeight="1">
      <c r="B400" s="42"/>
      <c r="C400" s="202" t="s">
        <v>838</v>
      </c>
      <c r="D400" s="202" t="s">
        <v>212</v>
      </c>
      <c r="E400" s="203" t="s">
        <v>951</v>
      </c>
      <c r="F400" s="204" t="s">
        <v>952</v>
      </c>
      <c r="G400" s="205" t="s">
        <v>215</v>
      </c>
      <c r="H400" s="206">
        <v>62.697000000000003</v>
      </c>
      <c r="I400" s="207">
        <v>85.4</v>
      </c>
      <c r="J400" s="208">
        <f>ROUND(I400*H400,2)</f>
        <v>5354.32</v>
      </c>
      <c r="K400" s="204" t="s">
        <v>264</v>
      </c>
      <c r="L400" s="62"/>
      <c r="M400" s="209" t="s">
        <v>24</v>
      </c>
      <c r="N400" s="210" t="s">
        <v>50</v>
      </c>
      <c r="O400" s="43"/>
      <c r="P400" s="211">
        <f>O400*H400</f>
        <v>0</v>
      </c>
      <c r="Q400" s="211">
        <v>4.0000000000000002E-4</v>
      </c>
      <c r="R400" s="211">
        <f>Q400*H400</f>
        <v>2.5078800000000002E-2</v>
      </c>
      <c r="S400" s="211">
        <v>0</v>
      </c>
      <c r="T400" s="212">
        <f>S400*H400</f>
        <v>0</v>
      </c>
      <c r="AR400" s="25" t="s">
        <v>142</v>
      </c>
      <c r="AT400" s="25" t="s">
        <v>212</v>
      </c>
      <c r="AU400" s="25" t="s">
        <v>87</v>
      </c>
      <c r="AY400" s="25" t="s">
        <v>210</v>
      </c>
      <c r="BE400" s="213">
        <f>IF(N400="základní",J400,0)</f>
        <v>0</v>
      </c>
      <c r="BF400" s="213">
        <f>IF(N400="snížená",J400,0)</f>
        <v>5354.32</v>
      </c>
      <c r="BG400" s="213">
        <f>IF(N400="zákl. přenesená",J400,0)</f>
        <v>0</v>
      </c>
      <c r="BH400" s="213">
        <f>IF(N400="sníž. přenesená",J400,0)</f>
        <v>0</v>
      </c>
      <c r="BI400" s="213">
        <f>IF(N400="nulová",J400,0)</f>
        <v>0</v>
      </c>
      <c r="BJ400" s="25" t="s">
        <v>87</v>
      </c>
      <c r="BK400" s="213">
        <f>ROUND(I400*H400,2)</f>
        <v>5354.32</v>
      </c>
      <c r="BL400" s="25" t="s">
        <v>142</v>
      </c>
      <c r="BM400" s="25" t="s">
        <v>953</v>
      </c>
    </row>
    <row r="401" spans="2:65" s="12" customFormat="1">
      <c r="B401" s="217"/>
      <c r="C401" s="218"/>
      <c r="D401" s="214" t="s">
        <v>220</v>
      </c>
      <c r="E401" s="219" t="s">
        <v>24</v>
      </c>
      <c r="F401" s="220" t="s">
        <v>1865</v>
      </c>
      <c r="G401" s="218"/>
      <c r="H401" s="221">
        <v>59.23</v>
      </c>
      <c r="I401" s="222"/>
      <c r="J401" s="218"/>
      <c r="K401" s="218"/>
      <c r="L401" s="223"/>
      <c r="M401" s="224"/>
      <c r="N401" s="225"/>
      <c r="O401" s="225"/>
      <c r="P401" s="225"/>
      <c r="Q401" s="225"/>
      <c r="R401" s="225"/>
      <c r="S401" s="225"/>
      <c r="T401" s="226"/>
      <c r="AT401" s="227" t="s">
        <v>220</v>
      </c>
      <c r="AU401" s="227" t="s">
        <v>87</v>
      </c>
      <c r="AV401" s="12" t="s">
        <v>87</v>
      </c>
      <c r="AW401" s="12" t="s">
        <v>41</v>
      </c>
      <c r="AX401" s="12" t="s">
        <v>78</v>
      </c>
      <c r="AY401" s="227" t="s">
        <v>210</v>
      </c>
    </row>
    <row r="402" spans="2:65" s="12" customFormat="1">
      <c r="B402" s="217"/>
      <c r="C402" s="218"/>
      <c r="D402" s="214" t="s">
        <v>220</v>
      </c>
      <c r="E402" s="219" t="s">
        <v>24</v>
      </c>
      <c r="F402" s="220" t="s">
        <v>1869</v>
      </c>
      <c r="G402" s="218"/>
      <c r="H402" s="221">
        <v>3.347</v>
      </c>
      <c r="I402" s="222"/>
      <c r="J402" s="218"/>
      <c r="K402" s="218"/>
      <c r="L402" s="223"/>
      <c r="M402" s="224"/>
      <c r="N402" s="225"/>
      <c r="O402" s="225"/>
      <c r="P402" s="225"/>
      <c r="Q402" s="225"/>
      <c r="R402" s="225"/>
      <c r="S402" s="225"/>
      <c r="T402" s="226"/>
      <c r="AT402" s="227" t="s">
        <v>220</v>
      </c>
      <c r="AU402" s="227" t="s">
        <v>87</v>
      </c>
      <c r="AV402" s="12" t="s">
        <v>87</v>
      </c>
      <c r="AW402" s="12" t="s">
        <v>41</v>
      </c>
      <c r="AX402" s="12" t="s">
        <v>78</v>
      </c>
      <c r="AY402" s="227" t="s">
        <v>210</v>
      </c>
    </row>
    <row r="403" spans="2:65" s="12" customFormat="1">
      <c r="B403" s="217"/>
      <c r="C403" s="218"/>
      <c r="D403" s="214" t="s">
        <v>220</v>
      </c>
      <c r="E403" s="219" t="s">
        <v>24</v>
      </c>
      <c r="F403" s="220" t="s">
        <v>1870</v>
      </c>
      <c r="G403" s="218"/>
      <c r="H403" s="221">
        <v>0.12</v>
      </c>
      <c r="I403" s="222"/>
      <c r="J403" s="218"/>
      <c r="K403" s="218"/>
      <c r="L403" s="223"/>
      <c r="M403" s="224"/>
      <c r="N403" s="225"/>
      <c r="O403" s="225"/>
      <c r="P403" s="225"/>
      <c r="Q403" s="225"/>
      <c r="R403" s="225"/>
      <c r="S403" s="225"/>
      <c r="T403" s="226"/>
      <c r="AT403" s="227" t="s">
        <v>220</v>
      </c>
      <c r="AU403" s="227" t="s">
        <v>87</v>
      </c>
      <c r="AV403" s="12" t="s">
        <v>87</v>
      </c>
      <c r="AW403" s="12" t="s">
        <v>41</v>
      </c>
      <c r="AX403" s="12" t="s">
        <v>78</v>
      </c>
      <c r="AY403" s="227" t="s">
        <v>210</v>
      </c>
    </row>
    <row r="404" spans="2:65" s="13" customFormat="1">
      <c r="B404" s="228"/>
      <c r="C404" s="229"/>
      <c r="D404" s="214" t="s">
        <v>220</v>
      </c>
      <c r="E404" s="230" t="s">
        <v>24</v>
      </c>
      <c r="F404" s="231" t="s">
        <v>235</v>
      </c>
      <c r="G404" s="229"/>
      <c r="H404" s="232">
        <v>62.697000000000003</v>
      </c>
      <c r="I404" s="233"/>
      <c r="J404" s="229"/>
      <c r="K404" s="229"/>
      <c r="L404" s="234"/>
      <c r="M404" s="235"/>
      <c r="N404" s="236"/>
      <c r="O404" s="236"/>
      <c r="P404" s="236"/>
      <c r="Q404" s="236"/>
      <c r="R404" s="236"/>
      <c r="S404" s="236"/>
      <c r="T404" s="237"/>
      <c r="AT404" s="238" t="s">
        <v>220</v>
      </c>
      <c r="AU404" s="238" t="s">
        <v>87</v>
      </c>
      <c r="AV404" s="13" t="s">
        <v>93</v>
      </c>
      <c r="AW404" s="13" t="s">
        <v>41</v>
      </c>
      <c r="AX404" s="13" t="s">
        <v>83</v>
      </c>
      <c r="AY404" s="238" t="s">
        <v>210</v>
      </c>
    </row>
    <row r="405" spans="2:65" s="1" customFormat="1" ht="25.5" customHeight="1">
      <c r="B405" s="42"/>
      <c r="C405" s="239" t="s">
        <v>845</v>
      </c>
      <c r="D405" s="239" t="s">
        <v>358</v>
      </c>
      <c r="E405" s="240" t="s">
        <v>957</v>
      </c>
      <c r="F405" s="241" t="s">
        <v>1871</v>
      </c>
      <c r="G405" s="242" t="s">
        <v>215</v>
      </c>
      <c r="H405" s="243">
        <v>72.102000000000004</v>
      </c>
      <c r="I405" s="244">
        <v>96.7</v>
      </c>
      <c r="J405" s="245">
        <f>ROUND(I405*H405,2)</f>
        <v>6972.26</v>
      </c>
      <c r="K405" s="241" t="s">
        <v>264</v>
      </c>
      <c r="L405" s="246"/>
      <c r="M405" s="247" t="s">
        <v>24</v>
      </c>
      <c r="N405" s="248" t="s">
        <v>50</v>
      </c>
      <c r="O405" s="43"/>
      <c r="P405" s="211">
        <f>O405*H405</f>
        <v>0</v>
      </c>
      <c r="Q405" s="211">
        <v>3.8800000000000002E-3</v>
      </c>
      <c r="R405" s="211">
        <f>Q405*H405</f>
        <v>0.27975576000000002</v>
      </c>
      <c r="S405" s="211">
        <v>0</v>
      </c>
      <c r="T405" s="212">
        <f>S405*H405</f>
        <v>0</v>
      </c>
      <c r="AR405" s="25" t="s">
        <v>397</v>
      </c>
      <c r="AT405" s="25" t="s">
        <v>358</v>
      </c>
      <c r="AU405" s="25" t="s">
        <v>87</v>
      </c>
      <c r="AY405" s="25" t="s">
        <v>210</v>
      </c>
      <c r="BE405" s="213">
        <f>IF(N405="základní",J405,0)</f>
        <v>0</v>
      </c>
      <c r="BF405" s="213">
        <f>IF(N405="snížená",J405,0)</f>
        <v>6972.26</v>
      </c>
      <c r="BG405" s="213">
        <f>IF(N405="zákl. přenesená",J405,0)</f>
        <v>0</v>
      </c>
      <c r="BH405" s="213">
        <f>IF(N405="sníž. přenesená",J405,0)</f>
        <v>0</v>
      </c>
      <c r="BI405" s="213">
        <f>IF(N405="nulová",J405,0)</f>
        <v>0</v>
      </c>
      <c r="BJ405" s="25" t="s">
        <v>87</v>
      </c>
      <c r="BK405" s="213">
        <f>ROUND(I405*H405,2)</f>
        <v>6972.26</v>
      </c>
      <c r="BL405" s="25" t="s">
        <v>142</v>
      </c>
      <c r="BM405" s="25" t="s">
        <v>959</v>
      </c>
    </row>
    <row r="406" spans="2:65" s="12" customFormat="1">
      <c r="B406" s="217"/>
      <c r="C406" s="218"/>
      <c r="D406" s="214" t="s">
        <v>220</v>
      </c>
      <c r="E406" s="219" t="s">
        <v>24</v>
      </c>
      <c r="F406" s="220" t="s">
        <v>1872</v>
      </c>
      <c r="G406" s="218"/>
      <c r="H406" s="221">
        <v>72.102000000000004</v>
      </c>
      <c r="I406" s="222"/>
      <c r="J406" s="218"/>
      <c r="K406" s="218"/>
      <c r="L406" s="223"/>
      <c r="M406" s="224"/>
      <c r="N406" s="225"/>
      <c r="O406" s="225"/>
      <c r="P406" s="225"/>
      <c r="Q406" s="225"/>
      <c r="R406" s="225"/>
      <c r="S406" s="225"/>
      <c r="T406" s="226"/>
      <c r="AT406" s="227" t="s">
        <v>220</v>
      </c>
      <c r="AU406" s="227" t="s">
        <v>87</v>
      </c>
      <c r="AV406" s="12" t="s">
        <v>87</v>
      </c>
      <c r="AW406" s="12" t="s">
        <v>41</v>
      </c>
      <c r="AX406" s="12" t="s">
        <v>83</v>
      </c>
      <c r="AY406" s="227" t="s">
        <v>210</v>
      </c>
    </row>
    <row r="407" spans="2:65" s="1" customFormat="1" ht="25.5" customHeight="1">
      <c r="B407" s="42"/>
      <c r="C407" s="202" t="s">
        <v>849</v>
      </c>
      <c r="D407" s="202" t="s">
        <v>212</v>
      </c>
      <c r="E407" s="203" t="s">
        <v>962</v>
      </c>
      <c r="F407" s="204" t="s">
        <v>1873</v>
      </c>
      <c r="G407" s="205" t="s">
        <v>215</v>
      </c>
      <c r="H407" s="206">
        <v>15.486000000000001</v>
      </c>
      <c r="I407" s="207">
        <v>92.6</v>
      </c>
      <c r="J407" s="208">
        <f>ROUND(I407*H407,2)</f>
        <v>1434</v>
      </c>
      <c r="K407" s="204" t="s">
        <v>264</v>
      </c>
      <c r="L407" s="62"/>
      <c r="M407" s="209" t="s">
        <v>24</v>
      </c>
      <c r="N407" s="210" t="s">
        <v>50</v>
      </c>
      <c r="O407" s="43"/>
      <c r="P407" s="211">
        <f>O407*H407</f>
        <v>0</v>
      </c>
      <c r="Q407" s="211">
        <v>7.1000000000000002E-4</v>
      </c>
      <c r="R407" s="211">
        <f>Q407*H407</f>
        <v>1.0995060000000001E-2</v>
      </c>
      <c r="S407" s="211">
        <v>0</v>
      </c>
      <c r="T407" s="212">
        <f>S407*H407</f>
        <v>0</v>
      </c>
      <c r="AR407" s="25" t="s">
        <v>142</v>
      </c>
      <c r="AT407" s="25" t="s">
        <v>212</v>
      </c>
      <c r="AU407" s="25" t="s">
        <v>87</v>
      </c>
      <c r="AY407" s="25" t="s">
        <v>210</v>
      </c>
      <c r="BE407" s="213">
        <f>IF(N407="základní",J407,0)</f>
        <v>0</v>
      </c>
      <c r="BF407" s="213">
        <f>IF(N407="snížená",J407,0)</f>
        <v>1434</v>
      </c>
      <c r="BG407" s="213">
        <f>IF(N407="zákl. přenesená",J407,0)</f>
        <v>0</v>
      </c>
      <c r="BH407" s="213">
        <f>IF(N407="sníž. přenesená",J407,0)</f>
        <v>0</v>
      </c>
      <c r="BI407" s="213">
        <f>IF(N407="nulová",J407,0)</f>
        <v>0</v>
      </c>
      <c r="BJ407" s="25" t="s">
        <v>87</v>
      </c>
      <c r="BK407" s="213">
        <f>ROUND(I407*H407,2)</f>
        <v>1434</v>
      </c>
      <c r="BL407" s="25" t="s">
        <v>142</v>
      </c>
      <c r="BM407" s="25" t="s">
        <v>964</v>
      </c>
    </row>
    <row r="408" spans="2:65" s="12" customFormat="1">
      <c r="B408" s="217"/>
      <c r="C408" s="218"/>
      <c r="D408" s="214" t="s">
        <v>220</v>
      </c>
      <c r="E408" s="219" t="s">
        <v>24</v>
      </c>
      <c r="F408" s="220" t="s">
        <v>1874</v>
      </c>
      <c r="G408" s="218"/>
      <c r="H408" s="221">
        <v>15.486000000000001</v>
      </c>
      <c r="I408" s="222"/>
      <c r="J408" s="218"/>
      <c r="K408" s="218"/>
      <c r="L408" s="223"/>
      <c r="M408" s="224"/>
      <c r="N408" s="225"/>
      <c r="O408" s="225"/>
      <c r="P408" s="225"/>
      <c r="Q408" s="225"/>
      <c r="R408" s="225"/>
      <c r="S408" s="225"/>
      <c r="T408" s="226"/>
      <c r="AT408" s="227" t="s">
        <v>220</v>
      </c>
      <c r="AU408" s="227" t="s">
        <v>87</v>
      </c>
      <c r="AV408" s="12" t="s">
        <v>87</v>
      </c>
      <c r="AW408" s="12" t="s">
        <v>41</v>
      </c>
      <c r="AX408" s="12" t="s">
        <v>83</v>
      </c>
      <c r="AY408" s="227" t="s">
        <v>210</v>
      </c>
    </row>
    <row r="409" spans="2:65" s="1" customFormat="1" ht="25.5" customHeight="1">
      <c r="B409" s="42"/>
      <c r="C409" s="202" t="s">
        <v>855</v>
      </c>
      <c r="D409" s="202" t="s">
        <v>212</v>
      </c>
      <c r="E409" s="203" t="s">
        <v>1875</v>
      </c>
      <c r="F409" s="204" t="s">
        <v>1876</v>
      </c>
      <c r="G409" s="205" t="s">
        <v>295</v>
      </c>
      <c r="H409" s="206">
        <v>25.81</v>
      </c>
      <c r="I409" s="207">
        <v>116.3</v>
      </c>
      <c r="J409" s="208">
        <f>ROUND(I409*H409,2)</f>
        <v>3001.7</v>
      </c>
      <c r="K409" s="204" t="s">
        <v>264</v>
      </c>
      <c r="L409" s="62"/>
      <c r="M409" s="209" t="s">
        <v>24</v>
      </c>
      <c r="N409" s="210" t="s">
        <v>50</v>
      </c>
      <c r="O409" s="43"/>
      <c r="P409" s="211">
        <f>O409*H409</f>
        <v>0</v>
      </c>
      <c r="Q409" s="211">
        <v>2.7999999999999998E-4</v>
      </c>
      <c r="R409" s="211">
        <f>Q409*H409</f>
        <v>7.2267999999999994E-3</v>
      </c>
      <c r="S409" s="211">
        <v>0</v>
      </c>
      <c r="T409" s="212">
        <f>S409*H409</f>
        <v>0</v>
      </c>
      <c r="AR409" s="25" t="s">
        <v>142</v>
      </c>
      <c r="AT409" s="25" t="s">
        <v>212</v>
      </c>
      <c r="AU409" s="25" t="s">
        <v>87</v>
      </c>
      <c r="AY409" s="25" t="s">
        <v>210</v>
      </c>
      <c r="BE409" s="213">
        <f>IF(N409="základní",J409,0)</f>
        <v>0</v>
      </c>
      <c r="BF409" s="213">
        <f>IF(N409="snížená",J409,0)</f>
        <v>3001.7</v>
      </c>
      <c r="BG409" s="213">
        <f>IF(N409="zákl. přenesená",J409,0)</f>
        <v>0</v>
      </c>
      <c r="BH409" s="213">
        <f>IF(N409="sníž. přenesená",J409,0)</f>
        <v>0</v>
      </c>
      <c r="BI409" s="213">
        <f>IF(N409="nulová",J409,0)</f>
        <v>0</v>
      </c>
      <c r="BJ409" s="25" t="s">
        <v>87</v>
      </c>
      <c r="BK409" s="213">
        <f>ROUND(I409*H409,2)</f>
        <v>3001.7</v>
      </c>
      <c r="BL409" s="25" t="s">
        <v>142</v>
      </c>
      <c r="BM409" s="25" t="s">
        <v>1877</v>
      </c>
    </row>
    <row r="410" spans="2:65" s="12" customFormat="1">
      <c r="B410" s="217"/>
      <c r="C410" s="218"/>
      <c r="D410" s="214" t="s">
        <v>220</v>
      </c>
      <c r="E410" s="219" t="s">
        <v>24</v>
      </c>
      <c r="F410" s="220" t="s">
        <v>1878</v>
      </c>
      <c r="G410" s="218"/>
      <c r="H410" s="221">
        <v>25.81</v>
      </c>
      <c r="I410" s="222"/>
      <c r="J410" s="218"/>
      <c r="K410" s="218"/>
      <c r="L410" s="223"/>
      <c r="M410" s="224"/>
      <c r="N410" s="225"/>
      <c r="O410" s="225"/>
      <c r="P410" s="225"/>
      <c r="Q410" s="225"/>
      <c r="R410" s="225"/>
      <c r="S410" s="225"/>
      <c r="T410" s="226"/>
      <c r="AT410" s="227" t="s">
        <v>220</v>
      </c>
      <c r="AU410" s="227" t="s">
        <v>87</v>
      </c>
      <c r="AV410" s="12" t="s">
        <v>87</v>
      </c>
      <c r="AW410" s="12" t="s">
        <v>41</v>
      </c>
      <c r="AX410" s="12" t="s">
        <v>83</v>
      </c>
      <c r="AY410" s="227" t="s">
        <v>210</v>
      </c>
    </row>
    <row r="411" spans="2:65" s="1" customFormat="1" ht="16.5" customHeight="1">
      <c r="B411" s="42"/>
      <c r="C411" s="202" t="s">
        <v>859</v>
      </c>
      <c r="D411" s="202" t="s">
        <v>212</v>
      </c>
      <c r="E411" s="203" t="s">
        <v>968</v>
      </c>
      <c r="F411" s="204" t="s">
        <v>1879</v>
      </c>
      <c r="G411" s="205" t="s">
        <v>215</v>
      </c>
      <c r="H411" s="206">
        <v>24.614999999999998</v>
      </c>
      <c r="I411" s="207">
        <v>520</v>
      </c>
      <c r="J411" s="208">
        <f>ROUND(I411*H411,2)</f>
        <v>12799.8</v>
      </c>
      <c r="K411" s="204" t="s">
        <v>24</v>
      </c>
      <c r="L411" s="62"/>
      <c r="M411" s="209" t="s">
        <v>24</v>
      </c>
      <c r="N411" s="210" t="s">
        <v>50</v>
      </c>
      <c r="O411" s="43"/>
      <c r="P411" s="211">
        <f>O411*H411</f>
        <v>0</v>
      </c>
      <c r="Q411" s="211">
        <v>4.4999999999999997E-3</v>
      </c>
      <c r="R411" s="211">
        <f>Q411*H411</f>
        <v>0.11076749999999999</v>
      </c>
      <c r="S411" s="211">
        <v>0</v>
      </c>
      <c r="T411" s="212">
        <f>S411*H411</f>
        <v>0</v>
      </c>
      <c r="AR411" s="25" t="s">
        <v>142</v>
      </c>
      <c r="AT411" s="25" t="s">
        <v>212</v>
      </c>
      <c r="AU411" s="25" t="s">
        <v>87</v>
      </c>
      <c r="AY411" s="25" t="s">
        <v>210</v>
      </c>
      <c r="BE411" s="213">
        <f>IF(N411="základní",J411,0)</f>
        <v>0</v>
      </c>
      <c r="BF411" s="213">
        <f>IF(N411="snížená",J411,0)</f>
        <v>12799.8</v>
      </c>
      <c r="BG411" s="213">
        <f>IF(N411="zákl. přenesená",J411,0)</f>
        <v>0</v>
      </c>
      <c r="BH411" s="213">
        <f>IF(N411="sníž. přenesená",J411,0)</f>
        <v>0</v>
      </c>
      <c r="BI411" s="213">
        <f>IF(N411="nulová",J411,0)</f>
        <v>0</v>
      </c>
      <c r="BJ411" s="25" t="s">
        <v>87</v>
      </c>
      <c r="BK411" s="213">
        <f>ROUND(I411*H411,2)</f>
        <v>12799.8</v>
      </c>
      <c r="BL411" s="25" t="s">
        <v>142</v>
      </c>
      <c r="BM411" s="25" t="s">
        <v>970</v>
      </c>
    </row>
    <row r="412" spans="2:65" s="12" customFormat="1">
      <c r="B412" s="217"/>
      <c r="C412" s="218"/>
      <c r="D412" s="214" t="s">
        <v>220</v>
      </c>
      <c r="E412" s="219" t="s">
        <v>24</v>
      </c>
      <c r="F412" s="220" t="s">
        <v>1880</v>
      </c>
      <c r="G412" s="218"/>
      <c r="H412" s="221">
        <v>24.614999999999998</v>
      </c>
      <c r="I412" s="222"/>
      <c r="J412" s="218"/>
      <c r="K412" s="218"/>
      <c r="L412" s="223"/>
      <c r="M412" s="224"/>
      <c r="N412" s="225"/>
      <c r="O412" s="225"/>
      <c r="P412" s="225"/>
      <c r="Q412" s="225"/>
      <c r="R412" s="225"/>
      <c r="S412" s="225"/>
      <c r="T412" s="226"/>
      <c r="AT412" s="227" t="s">
        <v>220</v>
      </c>
      <c r="AU412" s="227" t="s">
        <v>87</v>
      </c>
      <c r="AV412" s="12" t="s">
        <v>87</v>
      </c>
      <c r="AW412" s="12" t="s">
        <v>41</v>
      </c>
      <c r="AX412" s="12" t="s">
        <v>83</v>
      </c>
      <c r="AY412" s="227" t="s">
        <v>210</v>
      </c>
    </row>
    <row r="413" spans="2:65" s="1" customFormat="1" ht="16.5" customHeight="1">
      <c r="B413" s="42"/>
      <c r="C413" s="202" t="s">
        <v>864</v>
      </c>
      <c r="D413" s="202" t="s">
        <v>212</v>
      </c>
      <c r="E413" s="203" t="s">
        <v>974</v>
      </c>
      <c r="F413" s="204" t="s">
        <v>1881</v>
      </c>
      <c r="G413" s="205" t="s">
        <v>215</v>
      </c>
      <c r="H413" s="206">
        <v>16.533000000000001</v>
      </c>
      <c r="I413" s="207">
        <v>780</v>
      </c>
      <c r="J413" s="208">
        <f>ROUND(I413*H413,2)</f>
        <v>12895.74</v>
      </c>
      <c r="K413" s="204" t="s">
        <v>24</v>
      </c>
      <c r="L413" s="62"/>
      <c r="M413" s="209" t="s">
        <v>24</v>
      </c>
      <c r="N413" s="210" t="s">
        <v>50</v>
      </c>
      <c r="O413" s="43"/>
      <c r="P413" s="211">
        <f>O413*H413</f>
        <v>0</v>
      </c>
      <c r="Q413" s="211">
        <v>4.4999999999999997E-3</v>
      </c>
      <c r="R413" s="211">
        <f>Q413*H413</f>
        <v>7.4398500000000006E-2</v>
      </c>
      <c r="S413" s="211">
        <v>0</v>
      </c>
      <c r="T413" s="212">
        <f>S413*H413</f>
        <v>0</v>
      </c>
      <c r="AR413" s="25" t="s">
        <v>142</v>
      </c>
      <c r="AT413" s="25" t="s">
        <v>212</v>
      </c>
      <c r="AU413" s="25" t="s">
        <v>87</v>
      </c>
      <c r="AY413" s="25" t="s">
        <v>210</v>
      </c>
      <c r="BE413" s="213">
        <f>IF(N413="základní",J413,0)</f>
        <v>0</v>
      </c>
      <c r="BF413" s="213">
        <f>IF(N413="snížená",J413,0)</f>
        <v>12895.74</v>
      </c>
      <c r="BG413" s="213">
        <f>IF(N413="zákl. přenesená",J413,0)</f>
        <v>0</v>
      </c>
      <c r="BH413" s="213">
        <f>IF(N413="sníž. přenesená",J413,0)</f>
        <v>0</v>
      </c>
      <c r="BI413" s="213">
        <f>IF(N413="nulová",J413,0)</f>
        <v>0</v>
      </c>
      <c r="BJ413" s="25" t="s">
        <v>87</v>
      </c>
      <c r="BK413" s="213">
        <f>ROUND(I413*H413,2)</f>
        <v>12895.74</v>
      </c>
      <c r="BL413" s="25" t="s">
        <v>142</v>
      </c>
      <c r="BM413" s="25" t="s">
        <v>976</v>
      </c>
    </row>
    <row r="414" spans="2:65" s="12" customFormat="1">
      <c r="B414" s="217"/>
      <c r="C414" s="218"/>
      <c r="D414" s="214" t="s">
        <v>220</v>
      </c>
      <c r="E414" s="219" t="s">
        <v>24</v>
      </c>
      <c r="F414" s="220" t="s">
        <v>1788</v>
      </c>
      <c r="G414" s="218"/>
      <c r="H414" s="221">
        <v>16.533000000000001</v>
      </c>
      <c r="I414" s="222"/>
      <c r="J414" s="218"/>
      <c r="K414" s="218"/>
      <c r="L414" s="223"/>
      <c r="M414" s="224"/>
      <c r="N414" s="225"/>
      <c r="O414" s="225"/>
      <c r="P414" s="225"/>
      <c r="Q414" s="225"/>
      <c r="R414" s="225"/>
      <c r="S414" s="225"/>
      <c r="T414" s="226"/>
      <c r="AT414" s="227" t="s">
        <v>220</v>
      </c>
      <c r="AU414" s="227" t="s">
        <v>87</v>
      </c>
      <c r="AV414" s="12" t="s">
        <v>87</v>
      </c>
      <c r="AW414" s="12" t="s">
        <v>41</v>
      </c>
      <c r="AX414" s="12" t="s">
        <v>83</v>
      </c>
      <c r="AY414" s="227" t="s">
        <v>210</v>
      </c>
    </row>
    <row r="415" spans="2:65" s="1" customFormat="1" ht="38.25" customHeight="1">
      <c r="B415" s="42"/>
      <c r="C415" s="202" t="s">
        <v>868</v>
      </c>
      <c r="D415" s="202" t="s">
        <v>212</v>
      </c>
      <c r="E415" s="203" t="s">
        <v>979</v>
      </c>
      <c r="F415" s="204" t="s">
        <v>1882</v>
      </c>
      <c r="G415" s="205" t="s">
        <v>981</v>
      </c>
      <c r="H415" s="270">
        <f>SUM(J393:J413)/100</f>
        <v>440.53159999999997</v>
      </c>
      <c r="I415" s="207">
        <v>3.21</v>
      </c>
      <c r="J415" s="208">
        <f>ROUND(I415*H415,2)</f>
        <v>1414.11</v>
      </c>
      <c r="K415" s="204" t="s">
        <v>264</v>
      </c>
      <c r="L415" s="62"/>
      <c r="M415" s="209" t="s">
        <v>24</v>
      </c>
      <c r="N415" s="210" t="s">
        <v>50</v>
      </c>
      <c r="O415" s="43"/>
      <c r="P415" s="211">
        <f>O415*H415</f>
        <v>0</v>
      </c>
      <c r="Q415" s="211">
        <v>0</v>
      </c>
      <c r="R415" s="211">
        <f>Q415*H415</f>
        <v>0</v>
      </c>
      <c r="S415" s="211">
        <v>0</v>
      </c>
      <c r="T415" s="212">
        <f>S415*H415</f>
        <v>0</v>
      </c>
      <c r="AR415" s="25" t="s">
        <v>142</v>
      </c>
      <c r="AT415" s="25" t="s">
        <v>212</v>
      </c>
      <c r="AU415" s="25" t="s">
        <v>87</v>
      </c>
      <c r="AY415" s="25" t="s">
        <v>210</v>
      </c>
      <c r="BE415" s="213">
        <f>IF(N415="základní",J415,0)</f>
        <v>0</v>
      </c>
      <c r="BF415" s="213">
        <f>IF(N415="snížená",J415,0)</f>
        <v>1414.11</v>
      </c>
      <c r="BG415" s="213">
        <f>IF(N415="zákl. přenesená",J415,0)</f>
        <v>0</v>
      </c>
      <c r="BH415" s="213">
        <f>IF(N415="sníž. přenesená",J415,0)</f>
        <v>0</v>
      </c>
      <c r="BI415" s="213">
        <f>IF(N415="nulová",J415,0)</f>
        <v>0</v>
      </c>
      <c r="BJ415" s="25" t="s">
        <v>87</v>
      </c>
      <c r="BK415" s="213">
        <f>ROUND(I415*H415,2)</f>
        <v>1414.11</v>
      </c>
      <c r="BL415" s="25" t="s">
        <v>142</v>
      </c>
      <c r="BM415" s="25" t="s">
        <v>982</v>
      </c>
    </row>
    <row r="416" spans="2:65" s="11" customFormat="1" ht="29.85" customHeight="1">
      <c r="B416" s="186"/>
      <c r="C416" s="187"/>
      <c r="D416" s="188" t="s">
        <v>77</v>
      </c>
      <c r="E416" s="200" t="s">
        <v>984</v>
      </c>
      <c r="F416" s="200" t="s">
        <v>985</v>
      </c>
      <c r="G416" s="187"/>
      <c r="H416" s="187"/>
      <c r="I416" s="190"/>
      <c r="J416" s="201">
        <f>BK416</f>
        <v>40114.130000000019</v>
      </c>
      <c r="K416" s="187"/>
      <c r="L416" s="192"/>
      <c r="M416" s="193"/>
      <c r="N416" s="194"/>
      <c r="O416" s="194"/>
      <c r="P416" s="195">
        <f>SUM(P417:P457)</f>
        <v>0</v>
      </c>
      <c r="Q416" s="194"/>
      <c r="R416" s="195">
        <f>SUM(R417:R457)</f>
        <v>0.67919580999999984</v>
      </c>
      <c r="S416" s="194"/>
      <c r="T416" s="196">
        <f>SUM(T417:T457)</f>
        <v>0</v>
      </c>
      <c r="AR416" s="197" t="s">
        <v>87</v>
      </c>
      <c r="AT416" s="198" t="s">
        <v>77</v>
      </c>
      <c r="AU416" s="198" t="s">
        <v>83</v>
      </c>
      <c r="AY416" s="197" t="s">
        <v>210</v>
      </c>
      <c r="BK416" s="199">
        <f>SUM(BK417:BK457)</f>
        <v>40114.130000000019</v>
      </c>
    </row>
    <row r="417" spans="2:65" s="1" customFormat="1" ht="25.5" customHeight="1">
      <c r="B417" s="42"/>
      <c r="C417" s="202" t="s">
        <v>872</v>
      </c>
      <c r="D417" s="202" t="s">
        <v>212</v>
      </c>
      <c r="E417" s="203" t="s">
        <v>987</v>
      </c>
      <c r="F417" s="204" t="s">
        <v>988</v>
      </c>
      <c r="G417" s="205" t="s">
        <v>215</v>
      </c>
      <c r="H417" s="206">
        <v>47.73</v>
      </c>
      <c r="I417" s="207">
        <v>28.3</v>
      </c>
      <c r="J417" s="208">
        <f>ROUND(I417*H417,2)</f>
        <v>1350.76</v>
      </c>
      <c r="K417" s="204" t="s">
        <v>264</v>
      </c>
      <c r="L417" s="62"/>
      <c r="M417" s="209" t="s">
        <v>24</v>
      </c>
      <c r="N417" s="210" t="s">
        <v>50</v>
      </c>
      <c r="O417" s="43"/>
      <c r="P417" s="211">
        <f>O417*H417</f>
        <v>0</v>
      </c>
      <c r="Q417" s="211">
        <v>0</v>
      </c>
      <c r="R417" s="211">
        <f>Q417*H417</f>
        <v>0</v>
      </c>
      <c r="S417" s="211">
        <v>0</v>
      </c>
      <c r="T417" s="212">
        <f>S417*H417</f>
        <v>0</v>
      </c>
      <c r="AR417" s="25" t="s">
        <v>142</v>
      </c>
      <c r="AT417" s="25" t="s">
        <v>212</v>
      </c>
      <c r="AU417" s="25" t="s">
        <v>87</v>
      </c>
      <c r="AY417" s="25" t="s">
        <v>210</v>
      </c>
      <c r="BE417" s="213">
        <f>IF(N417="základní",J417,0)</f>
        <v>0</v>
      </c>
      <c r="BF417" s="213">
        <f>IF(N417="snížená",J417,0)</f>
        <v>1350.76</v>
      </c>
      <c r="BG417" s="213">
        <f>IF(N417="zákl. přenesená",J417,0)</f>
        <v>0</v>
      </c>
      <c r="BH417" s="213">
        <f>IF(N417="sníž. přenesená",J417,0)</f>
        <v>0</v>
      </c>
      <c r="BI417" s="213">
        <f>IF(N417="nulová",J417,0)</f>
        <v>0</v>
      </c>
      <c r="BJ417" s="25" t="s">
        <v>87</v>
      </c>
      <c r="BK417" s="213">
        <f>ROUND(I417*H417,2)</f>
        <v>1350.76</v>
      </c>
      <c r="BL417" s="25" t="s">
        <v>142</v>
      </c>
      <c r="BM417" s="25" t="s">
        <v>989</v>
      </c>
    </row>
    <row r="418" spans="2:65" s="12" customFormat="1">
      <c r="B418" s="217"/>
      <c r="C418" s="218"/>
      <c r="D418" s="214" t="s">
        <v>220</v>
      </c>
      <c r="E418" s="219" t="s">
        <v>24</v>
      </c>
      <c r="F418" s="220" t="s">
        <v>1883</v>
      </c>
      <c r="G418" s="218"/>
      <c r="H418" s="221">
        <v>47.73</v>
      </c>
      <c r="I418" s="222"/>
      <c r="J418" s="218"/>
      <c r="K418" s="218"/>
      <c r="L418" s="223"/>
      <c r="M418" s="224"/>
      <c r="N418" s="225"/>
      <c r="O418" s="225"/>
      <c r="P418" s="225"/>
      <c r="Q418" s="225"/>
      <c r="R418" s="225"/>
      <c r="S418" s="225"/>
      <c r="T418" s="226"/>
      <c r="AT418" s="227" t="s">
        <v>220</v>
      </c>
      <c r="AU418" s="227" t="s">
        <v>87</v>
      </c>
      <c r="AV418" s="12" t="s">
        <v>87</v>
      </c>
      <c r="AW418" s="12" t="s">
        <v>41</v>
      </c>
      <c r="AX418" s="12" t="s">
        <v>83</v>
      </c>
      <c r="AY418" s="227" t="s">
        <v>210</v>
      </c>
    </row>
    <row r="419" spans="2:65" s="1" customFormat="1" ht="16.5" customHeight="1">
      <c r="B419" s="42"/>
      <c r="C419" s="239" t="s">
        <v>876</v>
      </c>
      <c r="D419" s="239" t="s">
        <v>358</v>
      </c>
      <c r="E419" s="240" t="s">
        <v>992</v>
      </c>
      <c r="F419" s="241" t="s">
        <v>1884</v>
      </c>
      <c r="G419" s="242" t="s">
        <v>215</v>
      </c>
      <c r="H419" s="243">
        <v>51.548000000000002</v>
      </c>
      <c r="I419" s="244">
        <v>154</v>
      </c>
      <c r="J419" s="245">
        <f>ROUND(I419*H419,2)</f>
        <v>7938.39</v>
      </c>
      <c r="K419" s="241" t="s">
        <v>264</v>
      </c>
      <c r="L419" s="246"/>
      <c r="M419" s="247" t="s">
        <v>24</v>
      </c>
      <c r="N419" s="248" t="s">
        <v>50</v>
      </c>
      <c r="O419" s="43"/>
      <c r="P419" s="211">
        <f>O419*H419</f>
        <v>0</v>
      </c>
      <c r="Q419" s="211">
        <v>1.32E-3</v>
      </c>
      <c r="R419" s="211">
        <f>Q419*H419</f>
        <v>6.8043359999999997E-2</v>
      </c>
      <c r="S419" s="211">
        <v>0</v>
      </c>
      <c r="T419" s="212">
        <f>S419*H419</f>
        <v>0</v>
      </c>
      <c r="AR419" s="25" t="s">
        <v>397</v>
      </c>
      <c r="AT419" s="25" t="s">
        <v>358</v>
      </c>
      <c r="AU419" s="25" t="s">
        <v>87</v>
      </c>
      <c r="AY419" s="25" t="s">
        <v>210</v>
      </c>
      <c r="BE419" s="213">
        <f>IF(N419="základní",J419,0)</f>
        <v>0</v>
      </c>
      <c r="BF419" s="213">
        <f>IF(N419="snížená",J419,0)</f>
        <v>7938.39</v>
      </c>
      <c r="BG419" s="213">
        <f>IF(N419="zákl. přenesená",J419,0)</f>
        <v>0</v>
      </c>
      <c r="BH419" s="213">
        <f>IF(N419="sníž. přenesená",J419,0)</f>
        <v>0</v>
      </c>
      <c r="BI419" s="213">
        <f>IF(N419="nulová",J419,0)</f>
        <v>0</v>
      </c>
      <c r="BJ419" s="25" t="s">
        <v>87</v>
      </c>
      <c r="BK419" s="213">
        <f>ROUND(I419*H419,2)</f>
        <v>7938.39</v>
      </c>
      <c r="BL419" s="25" t="s">
        <v>142</v>
      </c>
      <c r="BM419" s="25" t="s">
        <v>994</v>
      </c>
    </row>
    <row r="420" spans="2:65" s="12" customFormat="1">
      <c r="B420" s="217"/>
      <c r="C420" s="218"/>
      <c r="D420" s="214" t="s">
        <v>220</v>
      </c>
      <c r="E420" s="219" t="s">
        <v>24</v>
      </c>
      <c r="F420" s="220" t="s">
        <v>1885</v>
      </c>
      <c r="G420" s="218"/>
      <c r="H420" s="221">
        <v>51.548000000000002</v>
      </c>
      <c r="I420" s="222"/>
      <c r="J420" s="218"/>
      <c r="K420" s="218"/>
      <c r="L420" s="223"/>
      <c r="M420" s="224"/>
      <c r="N420" s="225"/>
      <c r="O420" s="225"/>
      <c r="P420" s="225"/>
      <c r="Q420" s="225"/>
      <c r="R420" s="225"/>
      <c r="S420" s="225"/>
      <c r="T420" s="226"/>
      <c r="AT420" s="227" t="s">
        <v>220</v>
      </c>
      <c r="AU420" s="227" t="s">
        <v>87</v>
      </c>
      <c r="AV420" s="12" t="s">
        <v>87</v>
      </c>
      <c r="AW420" s="12" t="s">
        <v>41</v>
      </c>
      <c r="AX420" s="12" t="s">
        <v>83</v>
      </c>
      <c r="AY420" s="227" t="s">
        <v>210</v>
      </c>
    </row>
    <row r="421" spans="2:65" s="1" customFormat="1" ht="25.5" customHeight="1">
      <c r="B421" s="42"/>
      <c r="C421" s="202" t="s">
        <v>880</v>
      </c>
      <c r="D421" s="202" t="s">
        <v>212</v>
      </c>
      <c r="E421" s="203" t="s">
        <v>997</v>
      </c>
      <c r="F421" s="204" t="s">
        <v>998</v>
      </c>
      <c r="G421" s="205" t="s">
        <v>215</v>
      </c>
      <c r="H421" s="206">
        <v>108.81</v>
      </c>
      <c r="I421" s="207">
        <v>18.899999999999999</v>
      </c>
      <c r="J421" s="208">
        <f>ROUND(I421*H421,2)</f>
        <v>2056.5100000000002</v>
      </c>
      <c r="K421" s="204" t="s">
        <v>264</v>
      </c>
      <c r="L421" s="62"/>
      <c r="M421" s="209" t="s">
        <v>24</v>
      </c>
      <c r="N421" s="210" t="s">
        <v>50</v>
      </c>
      <c r="O421" s="43"/>
      <c r="P421" s="211">
        <f>O421*H421</f>
        <v>0</v>
      </c>
      <c r="Q421" s="211">
        <v>0</v>
      </c>
      <c r="R421" s="211">
        <f>Q421*H421</f>
        <v>0</v>
      </c>
      <c r="S421" s="211">
        <v>0</v>
      </c>
      <c r="T421" s="212">
        <f>S421*H421</f>
        <v>0</v>
      </c>
      <c r="AR421" s="25" t="s">
        <v>142</v>
      </c>
      <c r="AT421" s="25" t="s">
        <v>212</v>
      </c>
      <c r="AU421" s="25" t="s">
        <v>87</v>
      </c>
      <c r="AY421" s="25" t="s">
        <v>210</v>
      </c>
      <c r="BE421" s="213">
        <f>IF(N421="základní",J421,0)</f>
        <v>0</v>
      </c>
      <c r="BF421" s="213">
        <f>IF(N421="snížená",J421,0)</f>
        <v>2056.5100000000002</v>
      </c>
      <c r="BG421" s="213">
        <f>IF(N421="zákl. přenesená",J421,0)</f>
        <v>0</v>
      </c>
      <c r="BH421" s="213">
        <f>IF(N421="sníž. přenesená",J421,0)</f>
        <v>0</v>
      </c>
      <c r="BI421" s="213">
        <f>IF(N421="nulová",J421,0)</f>
        <v>0</v>
      </c>
      <c r="BJ421" s="25" t="s">
        <v>87</v>
      </c>
      <c r="BK421" s="213">
        <f>ROUND(I421*H421,2)</f>
        <v>2056.5100000000002</v>
      </c>
      <c r="BL421" s="25" t="s">
        <v>142</v>
      </c>
      <c r="BM421" s="25" t="s">
        <v>999</v>
      </c>
    </row>
    <row r="422" spans="2:65" s="12" customFormat="1">
      <c r="B422" s="217"/>
      <c r="C422" s="218"/>
      <c r="D422" s="214" t="s">
        <v>220</v>
      </c>
      <c r="E422" s="219" t="s">
        <v>24</v>
      </c>
      <c r="F422" s="220" t="s">
        <v>1886</v>
      </c>
      <c r="G422" s="218"/>
      <c r="H422" s="221">
        <v>59.23</v>
      </c>
      <c r="I422" s="222"/>
      <c r="J422" s="218"/>
      <c r="K422" s="218"/>
      <c r="L422" s="223"/>
      <c r="M422" s="224"/>
      <c r="N422" s="225"/>
      <c r="O422" s="225"/>
      <c r="P422" s="225"/>
      <c r="Q422" s="225"/>
      <c r="R422" s="225"/>
      <c r="S422" s="225"/>
      <c r="T422" s="226"/>
      <c r="AT422" s="227" t="s">
        <v>220</v>
      </c>
      <c r="AU422" s="227" t="s">
        <v>87</v>
      </c>
      <c r="AV422" s="12" t="s">
        <v>87</v>
      </c>
      <c r="AW422" s="12" t="s">
        <v>41</v>
      </c>
      <c r="AX422" s="12" t="s">
        <v>78</v>
      </c>
      <c r="AY422" s="227" t="s">
        <v>210</v>
      </c>
    </row>
    <row r="423" spans="2:65" s="12" customFormat="1">
      <c r="B423" s="217"/>
      <c r="C423" s="218"/>
      <c r="D423" s="214" t="s">
        <v>220</v>
      </c>
      <c r="E423" s="219" t="s">
        <v>24</v>
      </c>
      <c r="F423" s="220" t="s">
        <v>1887</v>
      </c>
      <c r="G423" s="218"/>
      <c r="H423" s="221">
        <v>49.58</v>
      </c>
      <c r="I423" s="222"/>
      <c r="J423" s="218"/>
      <c r="K423" s="218"/>
      <c r="L423" s="223"/>
      <c r="M423" s="224"/>
      <c r="N423" s="225"/>
      <c r="O423" s="225"/>
      <c r="P423" s="225"/>
      <c r="Q423" s="225"/>
      <c r="R423" s="225"/>
      <c r="S423" s="225"/>
      <c r="T423" s="226"/>
      <c r="AT423" s="227" t="s">
        <v>220</v>
      </c>
      <c r="AU423" s="227" t="s">
        <v>87</v>
      </c>
      <c r="AV423" s="12" t="s">
        <v>87</v>
      </c>
      <c r="AW423" s="12" t="s">
        <v>41</v>
      </c>
      <c r="AX423" s="12" t="s">
        <v>78</v>
      </c>
      <c r="AY423" s="227" t="s">
        <v>210</v>
      </c>
    </row>
    <row r="424" spans="2:65" s="13" customFormat="1">
      <c r="B424" s="228"/>
      <c r="C424" s="229"/>
      <c r="D424" s="214" t="s">
        <v>220</v>
      </c>
      <c r="E424" s="230" t="s">
        <v>24</v>
      </c>
      <c r="F424" s="231" t="s">
        <v>235</v>
      </c>
      <c r="G424" s="229"/>
      <c r="H424" s="232">
        <v>108.81</v>
      </c>
      <c r="I424" s="233"/>
      <c r="J424" s="229"/>
      <c r="K424" s="229"/>
      <c r="L424" s="234"/>
      <c r="M424" s="235"/>
      <c r="N424" s="236"/>
      <c r="O424" s="236"/>
      <c r="P424" s="236"/>
      <c r="Q424" s="236"/>
      <c r="R424" s="236"/>
      <c r="S424" s="236"/>
      <c r="T424" s="237"/>
      <c r="AT424" s="238" t="s">
        <v>220</v>
      </c>
      <c r="AU424" s="238" t="s">
        <v>87</v>
      </c>
      <c r="AV424" s="13" t="s">
        <v>93</v>
      </c>
      <c r="AW424" s="13" t="s">
        <v>41</v>
      </c>
      <c r="AX424" s="13" t="s">
        <v>83</v>
      </c>
      <c r="AY424" s="238" t="s">
        <v>210</v>
      </c>
    </row>
    <row r="425" spans="2:65" s="1" customFormat="1" ht="25.5" customHeight="1">
      <c r="B425" s="42"/>
      <c r="C425" s="239" t="s">
        <v>884</v>
      </c>
      <c r="D425" s="239" t="s">
        <v>358</v>
      </c>
      <c r="E425" s="240" t="s">
        <v>1005</v>
      </c>
      <c r="F425" s="241" t="s">
        <v>1888</v>
      </c>
      <c r="G425" s="242" t="s">
        <v>215</v>
      </c>
      <c r="H425" s="243">
        <v>65.153000000000006</v>
      </c>
      <c r="I425" s="244">
        <v>122</v>
      </c>
      <c r="J425" s="245">
        <f>ROUND(I425*H425,2)</f>
        <v>7948.67</v>
      </c>
      <c r="K425" s="241" t="s">
        <v>24</v>
      </c>
      <c r="L425" s="246"/>
      <c r="M425" s="247" t="s">
        <v>24</v>
      </c>
      <c r="N425" s="248" t="s">
        <v>50</v>
      </c>
      <c r="O425" s="43"/>
      <c r="P425" s="211">
        <f>O425*H425</f>
        <v>0</v>
      </c>
      <c r="Q425" s="211">
        <v>2.5000000000000001E-3</v>
      </c>
      <c r="R425" s="211">
        <f>Q425*H425</f>
        <v>0.16288250000000001</v>
      </c>
      <c r="S425" s="211">
        <v>0</v>
      </c>
      <c r="T425" s="212">
        <f>S425*H425</f>
        <v>0</v>
      </c>
      <c r="AR425" s="25" t="s">
        <v>397</v>
      </c>
      <c r="AT425" s="25" t="s">
        <v>358</v>
      </c>
      <c r="AU425" s="25" t="s">
        <v>87</v>
      </c>
      <c r="AY425" s="25" t="s">
        <v>210</v>
      </c>
      <c r="BE425" s="213">
        <f>IF(N425="základní",J425,0)</f>
        <v>0</v>
      </c>
      <c r="BF425" s="213">
        <f>IF(N425="snížená",J425,0)</f>
        <v>7948.67</v>
      </c>
      <c r="BG425" s="213">
        <f>IF(N425="zákl. přenesená",J425,0)</f>
        <v>0</v>
      </c>
      <c r="BH425" s="213">
        <f>IF(N425="sníž. přenesená",J425,0)</f>
        <v>0</v>
      </c>
      <c r="BI425" s="213">
        <f>IF(N425="nulová",J425,0)</f>
        <v>0</v>
      </c>
      <c r="BJ425" s="25" t="s">
        <v>87</v>
      </c>
      <c r="BK425" s="213">
        <f>ROUND(I425*H425,2)</f>
        <v>7948.67</v>
      </c>
      <c r="BL425" s="25" t="s">
        <v>142</v>
      </c>
      <c r="BM425" s="25" t="s">
        <v>1007</v>
      </c>
    </row>
    <row r="426" spans="2:65" s="1" customFormat="1" ht="27">
      <c r="B426" s="42"/>
      <c r="C426" s="64"/>
      <c r="D426" s="214" t="s">
        <v>362</v>
      </c>
      <c r="E426" s="64"/>
      <c r="F426" s="215" t="s">
        <v>1008</v>
      </c>
      <c r="G426" s="64"/>
      <c r="H426" s="64"/>
      <c r="I426" s="173"/>
      <c r="J426" s="64"/>
      <c r="K426" s="64"/>
      <c r="L426" s="62"/>
      <c r="M426" s="216"/>
      <c r="N426" s="43"/>
      <c r="O426" s="43"/>
      <c r="P426" s="43"/>
      <c r="Q426" s="43"/>
      <c r="R426" s="43"/>
      <c r="S426" s="43"/>
      <c r="T426" s="79"/>
      <c r="AT426" s="25" t="s">
        <v>362</v>
      </c>
      <c r="AU426" s="25" t="s">
        <v>87</v>
      </c>
    </row>
    <row r="427" spans="2:65" s="12" customFormat="1">
      <c r="B427" s="217"/>
      <c r="C427" s="218"/>
      <c r="D427" s="214" t="s">
        <v>220</v>
      </c>
      <c r="E427" s="219" t="s">
        <v>24</v>
      </c>
      <c r="F427" s="220" t="s">
        <v>1889</v>
      </c>
      <c r="G427" s="218"/>
      <c r="H427" s="221">
        <v>65.153000000000006</v>
      </c>
      <c r="I427" s="222"/>
      <c r="J427" s="218"/>
      <c r="K427" s="218"/>
      <c r="L427" s="223"/>
      <c r="M427" s="224"/>
      <c r="N427" s="225"/>
      <c r="O427" s="225"/>
      <c r="P427" s="225"/>
      <c r="Q427" s="225"/>
      <c r="R427" s="225"/>
      <c r="S427" s="225"/>
      <c r="T427" s="226"/>
      <c r="AT427" s="227" t="s">
        <v>220</v>
      </c>
      <c r="AU427" s="227" t="s">
        <v>87</v>
      </c>
      <c r="AV427" s="12" t="s">
        <v>87</v>
      </c>
      <c r="AW427" s="12" t="s">
        <v>41</v>
      </c>
      <c r="AX427" s="12" t="s">
        <v>83</v>
      </c>
      <c r="AY427" s="227" t="s">
        <v>210</v>
      </c>
    </row>
    <row r="428" spans="2:65" s="1" customFormat="1" ht="16.5" customHeight="1">
      <c r="B428" s="42"/>
      <c r="C428" s="239" t="s">
        <v>888</v>
      </c>
      <c r="D428" s="239" t="s">
        <v>358</v>
      </c>
      <c r="E428" s="240" t="s">
        <v>1016</v>
      </c>
      <c r="F428" s="241" t="s">
        <v>1890</v>
      </c>
      <c r="G428" s="242" t="s">
        <v>215</v>
      </c>
      <c r="H428" s="243">
        <v>54.537999999999997</v>
      </c>
      <c r="I428" s="244">
        <v>56</v>
      </c>
      <c r="J428" s="245">
        <f>ROUND(I428*H428,2)</f>
        <v>3054.13</v>
      </c>
      <c r="K428" s="241" t="s">
        <v>24</v>
      </c>
      <c r="L428" s="246"/>
      <c r="M428" s="247" t="s">
        <v>24</v>
      </c>
      <c r="N428" s="248" t="s">
        <v>50</v>
      </c>
      <c r="O428" s="43"/>
      <c r="P428" s="211">
        <f>O428*H428</f>
        <v>0</v>
      </c>
      <c r="Q428" s="211">
        <v>2.5000000000000001E-3</v>
      </c>
      <c r="R428" s="211">
        <f>Q428*H428</f>
        <v>0.13634499999999999</v>
      </c>
      <c r="S428" s="211">
        <v>0</v>
      </c>
      <c r="T428" s="212">
        <f>S428*H428</f>
        <v>0</v>
      </c>
      <c r="AR428" s="25" t="s">
        <v>397</v>
      </c>
      <c r="AT428" s="25" t="s">
        <v>358</v>
      </c>
      <c r="AU428" s="25" t="s">
        <v>87</v>
      </c>
      <c r="AY428" s="25" t="s">
        <v>210</v>
      </c>
      <c r="BE428" s="213">
        <f>IF(N428="základní",J428,0)</f>
        <v>0</v>
      </c>
      <c r="BF428" s="213">
        <f>IF(N428="snížená",J428,0)</f>
        <v>3054.13</v>
      </c>
      <c r="BG428" s="213">
        <f>IF(N428="zákl. přenesená",J428,0)</f>
        <v>0</v>
      </c>
      <c r="BH428" s="213">
        <f>IF(N428="sníž. přenesená",J428,0)</f>
        <v>0</v>
      </c>
      <c r="BI428" s="213">
        <f>IF(N428="nulová",J428,0)</f>
        <v>0</v>
      </c>
      <c r="BJ428" s="25" t="s">
        <v>87</v>
      </c>
      <c r="BK428" s="213">
        <f>ROUND(I428*H428,2)</f>
        <v>3054.13</v>
      </c>
      <c r="BL428" s="25" t="s">
        <v>142</v>
      </c>
      <c r="BM428" s="25" t="s">
        <v>1018</v>
      </c>
    </row>
    <row r="429" spans="2:65" s="12" customFormat="1">
      <c r="B429" s="217"/>
      <c r="C429" s="218"/>
      <c r="D429" s="214" t="s">
        <v>220</v>
      </c>
      <c r="E429" s="219" t="s">
        <v>24</v>
      </c>
      <c r="F429" s="220" t="s">
        <v>1891</v>
      </c>
      <c r="G429" s="218"/>
      <c r="H429" s="221">
        <v>54.537999999999997</v>
      </c>
      <c r="I429" s="222"/>
      <c r="J429" s="218"/>
      <c r="K429" s="218"/>
      <c r="L429" s="223"/>
      <c r="M429" s="224"/>
      <c r="N429" s="225"/>
      <c r="O429" s="225"/>
      <c r="P429" s="225"/>
      <c r="Q429" s="225"/>
      <c r="R429" s="225"/>
      <c r="S429" s="225"/>
      <c r="T429" s="226"/>
      <c r="AT429" s="227" t="s">
        <v>220</v>
      </c>
      <c r="AU429" s="227" t="s">
        <v>87</v>
      </c>
      <c r="AV429" s="12" t="s">
        <v>87</v>
      </c>
      <c r="AW429" s="12" t="s">
        <v>41</v>
      </c>
      <c r="AX429" s="12" t="s">
        <v>83</v>
      </c>
      <c r="AY429" s="227" t="s">
        <v>210</v>
      </c>
    </row>
    <row r="430" spans="2:65" s="1" customFormat="1" ht="16.5" customHeight="1">
      <c r="B430" s="42"/>
      <c r="C430" s="202" t="s">
        <v>892</v>
      </c>
      <c r="D430" s="202" t="s">
        <v>212</v>
      </c>
      <c r="E430" s="203" t="s">
        <v>1021</v>
      </c>
      <c r="F430" s="204" t="s">
        <v>1022</v>
      </c>
      <c r="G430" s="205" t="s">
        <v>295</v>
      </c>
      <c r="H430" s="206">
        <v>97.8</v>
      </c>
      <c r="I430" s="207">
        <v>14.1</v>
      </c>
      <c r="J430" s="208">
        <f>ROUND(I430*H430,2)</f>
        <v>1378.98</v>
      </c>
      <c r="K430" s="204" t="s">
        <v>264</v>
      </c>
      <c r="L430" s="62"/>
      <c r="M430" s="209" t="s">
        <v>24</v>
      </c>
      <c r="N430" s="210" t="s">
        <v>50</v>
      </c>
      <c r="O430" s="43"/>
      <c r="P430" s="211">
        <f>O430*H430</f>
        <v>0</v>
      </c>
      <c r="Q430" s="211">
        <v>0</v>
      </c>
      <c r="R430" s="211">
        <f>Q430*H430</f>
        <v>0</v>
      </c>
      <c r="S430" s="211">
        <v>0</v>
      </c>
      <c r="T430" s="212">
        <f>S430*H430</f>
        <v>0</v>
      </c>
      <c r="AR430" s="25" t="s">
        <v>142</v>
      </c>
      <c r="AT430" s="25" t="s">
        <v>212</v>
      </c>
      <c r="AU430" s="25" t="s">
        <v>87</v>
      </c>
      <c r="AY430" s="25" t="s">
        <v>210</v>
      </c>
      <c r="BE430" s="213">
        <f>IF(N430="základní",J430,0)</f>
        <v>0</v>
      </c>
      <c r="BF430" s="213">
        <f>IF(N430="snížená",J430,0)</f>
        <v>1378.98</v>
      </c>
      <c r="BG430" s="213">
        <f>IF(N430="zákl. přenesená",J430,0)</f>
        <v>0</v>
      </c>
      <c r="BH430" s="213">
        <f>IF(N430="sníž. přenesená",J430,0)</f>
        <v>0</v>
      </c>
      <c r="BI430" s="213">
        <f>IF(N430="nulová",J430,0)</f>
        <v>0</v>
      </c>
      <c r="BJ430" s="25" t="s">
        <v>87</v>
      </c>
      <c r="BK430" s="213">
        <f>ROUND(I430*H430,2)</f>
        <v>1378.98</v>
      </c>
      <c r="BL430" s="25" t="s">
        <v>142</v>
      </c>
      <c r="BM430" s="25" t="s">
        <v>1023</v>
      </c>
    </row>
    <row r="431" spans="2:65" s="12" customFormat="1" ht="27">
      <c r="B431" s="217"/>
      <c r="C431" s="218"/>
      <c r="D431" s="214" t="s">
        <v>220</v>
      </c>
      <c r="E431" s="219" t="s">
        <v>24</v>
      </c>
      <c r="F431" s="220" t="s">
        <v>1892</v>
      </c>
      <c r="G431" s="218"/>
      <c r="H431" s="221">
        <v>97.8</v>
      </c>
      <c r="I431" s="222"/>
      <c r="J431" s="218"/>
      <c r="K431" s="218"/>
      <c r="L431" s="223"/>
      <c r="M431" s="224"/>
      <c r="N431" s="225"/>
      <c r="O431" s="225"/>
      <c r="P431" s="225"/>
      <c r="Q431" s="225"/>
      <c r="R431" s="225"/>
      <c r="S431" s="225"/>
      <c r="T431" s="226"/>
      <c r="AT431" s="227" t="s">
        <v>220</v>
      </c>
      <c r="AU431" s="227" t="s">
        <v>87</v>
      </c>
      <c r="AV431" s="12" t="s">
        <v>87</v>
      </c>
      <c r="AW431" s="12" t="s">
        <v>41</v>
      </c>
      <c r="AX431" s="12" t="s">
        <v>83</v>
      </c>
      <c r="AY431" s="227" t="s">
        <v>210</v>
      </c>
    </row>
    <row r="432" spans="2:65" s="1" customFormat="1" ht="16.5" customHeight="1">
      <c r="B432" s="42"/>
      <c r="C432" s="239" t="s">
        <v>896</v>
      </c>
      <c r="D432" s="239" t="s">
        <v>358</v>
      </c>
      <c r="E432" s="240" t="s">
        <v>1027</v>
      </c>
      <c r="F432" s="241" t="s">
        <v>1893</v>
      </c>
      <c r="G432" s="242" t="s">
        <v>295</v>
      </c>
      <c r="H432" s="243">
        <v>107.58</v>
      </c>
      <c r="I432" s="244">
        <v>12.1</v>
      </c>
      <c r="J432" s="245">
        <f>ROUND(I432*H432,2)</f>
        <v>1301.72</v>
      </c>
      <c r="K432" s="241" t="s">
        <v>264</v>
      </c>
      <c r="L432" s="246"/>
      <c r="M432" s="247" t="s">
        <v>24</v>
      </c>
      <c r="N432" s="248" t="s">
        <v>50</v>
      </c>
      <c r="O432" s="43"/>
      <c r="P432" s="211">
        <f>O432*H432</f>
        <v>0</v>
      </c>
      <c r="Q432" s="211">
        <v>2.0000000000000002E-5</v>
      </c>
      <c r="R432" s="211">
        <f>Q432*H432</f>
        <v>2.1516E-3</v>
      </c>
      <c r="S432" s="211">
        <v>0</v>
      </c>
      <c r="T432" s="212">
        <f>S432*H432</f>
        <v>0</v>
      </c>
      <c r="AR432" s="25" t="s">
        <v>397</v>
      </c>
      <c r="AT432" s="25" t="s">
        <v>358</v>
      </c>
      <c r="AU432" s="25" t="s">
        <v>87</v>
      </c>
      <c r="AY432" s="25" t="s">
        <v>210</v>
      </c>
      <c r="BE432" s="213">
        <f>IF(N432="základní",J432,0)</f>
        <v>0</v>
      </c>
      <c r="BF432" s="213">
        <f>IF(N432="snížená",J432,0)</f>
        <v>1301.72</v>
      </c>
      <c r="BG432" s="213">
        <f>IF(N432="zákl. přenesená",J432,0)</f>
        <v>0</v>
      </c>
      <c r="BH432" s="213">
        <f>IF(N432="sníž. přenesená",J432,0)</f>
        <v>0</v>
      </c>
      <c r="BI432" s="213">
        <f>IF(N432="nulová",J432,0)</f>
        <v>0</v>
      </c>
      <c r="BJ432" s="25" t="s">
        <v>87</v>
      </c>
      <c r="BK432" s="213">
        <f>ROUND(I432*H432,2)</f>
        <v>1301.72</v>
      </c>
      <c r="BL432" s="25" t="s">
        <v>142</v>
      </c>
      <c r="BM432" s="25" t="s">
        <v>1029</v>
      </c>
    </row>
    <row r="433" spans="2:65" s="12" customFormat="1">
      <c r="B433" s="217"/>
      <c r="C433" s="218"/>
      <c r="D433" s="214" t="s">
        <v>220</v>
      </c>
      <c r="E433" s="219" t="s">
        <v>24</v>
      </c>
      <c r="F433" s="220" t="s">
        <v>1894</v>
      </c>
      <c r="G433" s="218"/>
      <c r="H433" s="221">
        <v>107.58</v>
      </c>
      <c r="I433" s="222"/>
      <c r="J433" s="218"/>
      <c r="K433" s="218"/>
      <c r="L433" s="223"/>
      <c r="M433" s="224"/>
      <c r="N433" s="225"/>
      <c r="O433" s="225"/>
      <c r="P433" s="225"/>
      <c r="Q433" s="225"/>
      <c r="R433" s="225"/>
      <c r="S433" s="225"/>
      <c r="T433" s="226"/>
      <c r="AT433" s="227" t="s">
        <v>220</v>
      </c>
      <c r="AU433" s="227" t="s">
        <v>87</v>
      </c>
      <c r="AV433" s="12" t="s">
        <v>87</v>
      </c>
      <c r="AW433" s="12" t="s">
        <v>41</v>
      </c>
      <c r="AX433" s="12" t="s">
        <v>83</v>
      </c>
      <c r="AY433" s="227" t="s">
        <v>210</v>
      </c>
    </row>
    <row r="434" spans="2:65" s="1" customFormat="1" ht="25.5" customHeight="1">
      <c r="B434" s="42"/>
      <c r="C434" s="202" t="s">
        <v>902</v>
      </c>
      <c r="D434" s="202" t="s">
        <v>212</v>
      </c>
      <c r="E434" s="203" t="s">
        <v>1032</v>
      </c>
      <c r="F434" s="204" t="s">
        <v>1033</v>
      </c>
      <c r="G434" s="205" t="s">
        <v>215</v>
      </c>
      <c r="H434" s="206">
        <v>31.402999999999999</v>
      </c>
      <c r="I434" s="207">
        <v>155</v>
      </c>
      <c r="J434" s="208">
        <f>ROUND(I434*H434,2)</f>
        <v>4867.47</v>
      </c>
      <c r="K434" s="204" t="s">
        <v>1665</v>
      </c>
      <c r="L434" s="62"/>
      <c r="M434" s="209" t="s">
        <v>24</v>
      </c>
      <c r="N434" s="210" t="s">
        <v>50</v>
      </c>
      <c r="O434" s="43"/>
      <c r="P434" s="211">
        <f>O434*H434</f>
        <v>0</v>
      </c>
      <c r="Q434" s="211">
        <v>6.0000000000000001E-3</v>
      </c>
      <c r="R434" s="211">
        <f>Q434*H434</f>
        <v>0.188418</v>
      </c>
      <c r="S434" s="211">
        <v>0</v>
      </c>
      <c r="T434" s="212">
        <f>S434*H434</f>
        <v>0</v>
      </c>
      <c r="AR434" s="25" t="s">
        <v>142</v>
      </c>
      <c r="AT434" s="25" t="s">
        <v>212</v>
      </c>
      <c r="AU434" s="25" t="s">
        <v>87</v>
      </c>
      <c r="AY434" s="25" t="s">
        <v>210</v>
      </c>
      <c r="BE434" s="213">
        <f>IF(N434="základní",J434,0)</f>
        <v>0</v>
      </c>
      <c r="BF434" s="213">
        <f>IF(N434="snížená",J434,0)</f>
        <v>4867.47</v>
      </c>
      <c r="BG434" s="213">
        <f>IF(N434="zákl. přenesená",J434,0)</f>
        <v>0</v>
      </c>
      <c r="BH434" s="213">
        <f>IF(N434="sníž. přenesená",J434,0)</f>
        <v>0</v>
      </c>
      <c r="BI434" s="213">
        <f>IF(N434="nulová",J434,0)</f>
        <v>0</v>
      </c>
      <c r="BJ434" s="25" t="s">
        <v>87</v>
      </c>
      <c r="BK434" s="213">
        <f>ROUND(I434*H434,2)</f>
        <v>4867.47</v>
      </c>
      <c r="BL434" s="25" t="s">
        <v>142</v>
      </c>
      <c r="BM434" s="25" t="s">
        <v>1034</v>
      </c>
    </row>
    <row r="435" spans="2:65" s="12" customFormat="1">
      <c r="B435" s="217"/>
      <c r="C435" s="218"/>
      <c r="D435" s="214" t="s">
        <v>220</v>
      </c>
      <c r="E435" s="219" t="s">
        <v>24</v>
      </c>
      <c r="F435" s="220" t="s">
        <v>1895</v>
      </c>
      <c r="G435" s="218"/>
      <c r="H435" s="221">
        <v>16.41</v>
      </c>
      <c r="I435" s="222"/>
      <c r="J435" s="218"/>
      <c r="K435" s="218"/>
      <c r="L435" s="223"/>
      <c r="M435" s="224"/>
      <c r="N435" s="225"/>
      <c r="O435" s="225"/>
      <c r="P435" s="225"/>
      <c r="Q435" s="225"/>
      <c r="R435" s="225"/>
      <c r="S435" s="225"/>
      <c r="T435" s="226"/>
      <c r="AT435" s="227" t="s">
        <v>220</v>
      </c>
      <c r="AU435" s="227" t="s">
        <v>87</v>
      </c>
      <c r="AV435" s="12" t="s">
        <v>87</v>
      </c>
      <c r="AW435" s="12" t="s">
        <v>41</v>
      </c>
      <c r="AX435" s="12" t="s">
        <v>78</v>
      </c>
      <c r="AY435" s="227" t="s">
        <v>210</v>
      </c>
    </row>
    <row r="436" spans="2:65" s="12" customFormat="1">
      <c r="B436" s="217"/>
      <c r="C436" s="218"/>
      <c r="D436" s="214" t="s">
        <v>220</v>
      </c>
      <c r="E436" s="219" t="s">
        <v>24</v>
      </c>
      <c r="F436" s="220" t="s">
        <v>1896</v>
      </c>
      <c r="G436" s="218"/>
      <c r="H436" s="221">
        <v>5.5880000000000001</v>
      </c>
      <c r="I436" s="222"/>
      <c r="J436" s="218"/>
      <c r="K436" s="218"/>
      <c r="L436" s="223"/>
      <c r="M436" s="224"/>
      <c r="N436" s="225"/>
      <c r="O436" s="225"/>
      <c r="P436" s="225"/>
      <c r="Q436" s="225"/>
      <c r="R436" s="225"/>
      <c r="S436" s="225"/>
      <c r="T436" s="226"/>
      <c r="AT436" s="227" t="s">
        <v>220</v>
      </c>
      <c r="AU436" s="227" t="s">
        <v>87</v>
      </c>
      <c r="AV436" s="12" t="s">
        <v>87</v>
      </c>
      <c r="AW436" s="12" t="s">
        <v>41</v>
      </c>
      <c r="AX436" s="12" t="s">
        <v>78</v>
      </c>
      <c r="AY436" s="227" t="s">
        <v>210</v>
      </c>
    </row>
    <row r="437" spans="2:65" s="12" customFormat="1">
      <c r="B437" s="217"/>
      <c r="C437" s="218"/>
      <c r="D437" s="214" t="s">
        <v>220</v>
      </c>
      <c r="E437" s="219" t="s">
        <v>24</v>
      </c>
      <c r="F437" s="220" t="s">
        <v>1897</v>
      </c>
      <c r="G437" s="218"/>
      <c r="H437" s="221">
        <v>9.4049999999999994</v>
      </c>
      <c r="I437" s="222"/>
      <c r="J437" s="218"/>
      <c r="K437" s="218"/>
      <c r="L437" s="223"/>
      <c r="M437" s="224"/>
      <c r="N437" s="225"/>
      <c r="O437" s="225"/>
      <c r="P437" s="225"/>
      <c r="Q437" s="225"/>
      <c r="R437" s="225"/>
      <c r="S437" s="225"/>
      <c r="T437" s="226"/>
      <c r="AT437" s="227" t="s">
        <v>220</v>
      </c>
      <c r="AU437" s="227" t="s">
        <v>87</v>
      </c>
      <c r="AV437" s="12" t="s">
        <v>87</v>
      </c>
      <c r="AW437" s="12" t="s">
        <v>41</v>
      </c>
      <c r="AX437" s="12" t="s">
        <v>78</v>
      </c>
      <c r="AY437" s="227" t="s">
        <v>210</v>
      </c>
    </row>
    <row r="438" spans="2:65" s="13" customFormat="1">
      <c r="B438" s="228"/>
      <c r="C438" s="229"/>
      <c r="D438" s="214" t="s">
        <v>220</v>
      </c>
      <c r="E438" s="230" t="s">
        <v>24</v>
      </c>
      <c r="F438" s="231" t="s">
        <v>235</v>
      </c>
      <c r="G438" s="229"/>
      <c r="H438" s="232">
        <v>31.402999999999999</v>
      </c>
      <c r="I438" s="233"/>
      <c r="J438" s="229"/>
      <c r="K438" s="229"/>
      <c r="L438" s="234"/>
      <c r="M438" s="235"/>
      <c r="N438" s="236"/>
      <c r="O438" s="236"/>
      <c r="P438" s="236"/>
      <c r="Q438" s="236"/>
      <c r="R438" s="236"/>
      <c r="S438" s="236"/>
      <c r="T438" s="237"/>
      <c r="AT438" s="238" t="s">
        <v>220</v>
      </c>
      <c r="AU438" s="238" t="s">
        <v>87</v>
      </c>
      <c r="AV438" s="13" t="s">
        <v>93</v>
      </c>
      <c r="AW438" s="13" t="s">
        <v>41</v>
      </c>
      <c r="AX438" s="13" t="s">
        <v>83</v>
      </c>
      <c r="AY438" s="238" t="s">
        <v>210</v>
      </c>
    </row>
    <row r="439" spans="2:65" s="1" customFormat="1" ht="38.25" customHeight="1">
      <c r="B439" s="42"/>
      <c r="C439" s="239" t="s">
        <v>907</v>
      </c>
      <c r="D439" s="239" t="s">
        <v>358</v>
      </c>
      <c r="E439" s="240" t="s">
        <v>1040</v>
      </c>
      <c r="F439" s="241" t="s">
        <v>1898</v>
      </c>
      <c r="G439" s="242" t="s">
        <v>215</v>
      </c>
      <c r="H439" s="243">
        <v>18.050999999999998</v>
      </c>
      <c r="I439" s="244">
        <v>276</v>
      </c>
      <c r="J439" s="245">
        <f>ROUND(I439*H439,2)</f>
        <v>4982.08</v>
      </c>
      <c r="K439" s="241" t="s">
        <v>264</v>
      </c>
      <c r="L439" s="246"/>
      <c r="M439" s="247" t="s">
        <v>24</v>
      </c>
      <c r="N439" s="248" t="s">
        <v>50</v>
      </c>
      <c r="O439" s="43"/>
      <c r="P439" s="211">
        <f>O439*H439</f>
        <v>0</v>
      </c>
      <c r="Q439" s="211">
        <v>4.1999999999999997E-3</v>
      </c>
      <c r="R439" s="211">
        <f>Q439*H439</f>
        <v>7.5814199999999984E-2</v>
      </c>
      <c r="S439" s="211">
        <v>0</v>
      </c>
      <c r="T439" s="212">
        <f>S439*H439</f>
        <v>0</v>
      </c>
      <c r="AR439" s="25" t="s">
        <v>397</v>
      </c>
      <c r="AT439" s="25" t="s">
        <v>358</v>
      </c>
      <c r="AU439" s="25" t="s">
        <v>87</v>
      </c>
      <c r="AY439" s="25" t="s">
        <v>210</v>
      </c>
      <c r="BE439" s="213">
        <f>IF(N439="základní",J439,0)</f>
        <v>0</v>
      </c>
      <c r="BF439" s="213">
        <f>IF(N439="snížená",J439,0)</f>
        <v>4982.08</v>
      </c>
      <c r="BG439" s="213">
        <f>IF(N439="zákl. přenesená",J439,0)</f>
        <v>0</v>
      </c>
      <c r="BH439" s="213">
        <f>IF(N439="sníž. přenesená",J439,0)</f>
        <v>0</v>
      </c>
      <c r="BI439" s="213">
        <f>IF(N439="nulová",J439,0)</f>
        <v>0</v>
      </c>
      <c r="BJ439" s="25" t="s">
        <v>87</v>
      </c>
      <c r="BK439" s="213">
        <f>ROUND(I439*H439,2)</f>
        <v>4982.08</v>
      </c>
      <c r="BL439" s="25" t="s">
        <v>142</v>
      </c>
      <c r="BM439" s="25" t="s">
        <v>1042</v>
      </c>
    </row>
    <row r="440" spans="2:65" s="1" customFormat="1" ht="27">
      <c r="B440" s="42"/>
      <c r="C440" s="64"/>
      <c r="D440" s="214" t="s">
        <v>362</v>
      </c>
      <c r="E440" s="64"/>
      <c r="F440" s="215" t="s">
        <v>1043</v>
      </c>
      <c r="G440" s="64"/>
      <c r="H440" s="64"/>
      <c r="I440" s="173"/>
      <c r="J440" s="64"/>
      <c r="K440" s="64"/>
      <c r="L440" s="62"/>
      <c r="M440" s="216"/>
      <c r="N440" s="43"/>
      <c r="O440" s="43"/>
      <c r="P440" s="43"/>
      <c r="Q440" s="43"/>
      <c r="R440" s="43"/>
      <c r="S440" s="43"/>
      <c r="T440" s="79"/>
      <c r="AT440" s="25" t="s">
        <v>362</v>
      </c>
      <c r="AU440" s="25" t="s">
        <v>87</v>
      </c>
    </row>
    <row r="441" spans="2:65" s="12" customFormat="1">
      <c r="B441" s="217"/>
      <c r="C441" s="218"/>
      <c r="D441" s="214" t="s">
        <v>220</v>
      </c>
      <c r="E441" s="219" t="s">
        <v>24</v>
      </c>
      <c r="F441" s="220" t="s">
        <v>1899</v>
      </c>
      <c r="G441" s="218"/>
      <c r="H441" s="221">
        <v>18.050999999999998</v>
      </c>
      <c r="I441" s="222"/>
      <c r="J441" s="218"/>
      <c r="K441" s="218"/>
      <c r="L441" s="223"/>
      <c r="M441" s="224"/>
      <c r="N441" s="225"/>
      <c r="O441" s="225"/>
      <c r="P441" s="225"/>
      <c r="Q441" s="225"/>
      <c r="R441" s="225"/>
      <c r="S441" s="225"/>
      <c r="T441" s="226"/>
      <c r="AT441" s="227" t="s">
        <v>220</v>
      </c>
      <c r="AU441" s="227" t="s">
        <v>87</v>
      </c>
      <c r="AV441" s="12" t="s">
        <v>87</v>
      </c>
      <c r="AW441" s="12" t="s">
        <v>41</v>
      </c>
      <c r="AX441" s="12" t="s">
        <v>83</v>
      </c>
      <c r="AY441" s="227" t="s">
        <v>210</v>
      </c>
    </row>
    <row r="442" spans="2:65" s="1" customFormat="1" ht="38.25" customHeight="1">
      <c r="B442" s="42"/>
      <c r="C442" s="239" t="s">
        <v>911</v>
      </c>
      <c r="D442" s="239" t="s">
        <v>358</v>
      </c>
      <c r="E442" s="240" t="s">
        <v>1046</v>
      </c>
      <c r="F442" s="241" t="s">
        <v>1900</v>
      </c>
      <c r="G442" s="242" t="s">
        <v>215</v>
      </c>
      <c r="H442" s="243">
        <v>11.108000000000001</v>
      </c>
      <c r="I442" s="244">
        <v>184</v>
      </c>
      <c r="J442" s="245">
        <f>ROUND(I442*H442,2)</f>
        <v>2043.87</v>
      </c>
      <c r="K442" s="241" t="s">
        <v>264</v>
      </c>
      <c r="L442" s="246"/>
      <c r="M442" s="247" t="s">
        <v>24</v>
      </c>
      <c r="N442" s="248" t="s">
        <v>50</v>
      </c>
      <c r="O442" s="43"/>
      <c r="P442" s="211">
        <f>O442*H442</f>
        <v>0</v>
      </c>
      <c r="Q442" s="211">
        <v>2.8E-3</v>
      </c>
      <c r="R442" s="211">
        <f>Q442*H442</f>
        <v>3.1102400000000002E-2</v>
      </c>
      <c r="S442" s="211">
        <v>0</v>
      </c>
      <c r="T442" s="212">
        <f>S442*H442</f>
        <v>0</v>
      </c>
      <c r="AR442" s="25" t="s">
        <v>397</v>
      </c>
      <c r="AT442" s="25" t="s">
        <v>358</v>
      </c>
      <c r="AU442" s="25" t="s">
        <v>87</v>
      </c>
      <c r="AY442" s="25" t="s">
        <v>210</v>
      </c>
      <c r="BE442" s="213">
        <f>IF(N442="základní",J442,0)</f>
        <v>0</v>
      </c>
      <c r="BF442" s="213">
        <f>IF(N442="snížená",J442,0)</f>
        <v>2043.87</v>
      </c>
      <c r="BG442" s="213">
        <f>IF(N442="zákl. přenesená",J442,0)</f>
        <v>0</v>
      </c>
      <c r="BH442" s="213">
        <f>IF(N442="sníž. přenesená",J442,0)</f>
        <v>0</v>
      </c>
      <c r="BI442" s="213">
        <f>IF(N442="nulová",J442,0)</f>
        <v>0</v>
      </c>
      <c r="BJ442" s="25" t="s">
        <v>87</v>
      </c>
      <c r="BK442" s="213">
        <f>ROUND(I442*H442,2)</f>
        <v>2043.87</v>
      </c>
      <c r="BL442" s="25" t="s">
        <v>142</v>
      </c>
      <c r="BM442" s="25" t="s">
        <v>1048</v>
      </c>
    </row>
    <row r="443" spans="2:65" s="1" customFormat="1" ht="27">
      <c r="B443" s="42"/>
      <c r="C443" s="64"/>
      <c r="D443" s="214" t="s">
        <v>362</v>
      </c>
      <c r="E443" s="64"/>
      <c r="F443" s="215" t="s">
        <v>1043</v>
      </c>
      <c r="G443" s="64"/>
      <c r="H443" s="64"/>
      <c r="I443" s="173"/>
      <c r="J443" s="64"/>
      <c r="K443" s="64"/>
      <c r="L443" s="62"/>
      <c r="M443" s="216"/>
      <c r="N443" s="43"/>
      <c r="O443" s="43"/>
      <c r="P443" s="43"/>
      <c r="Q443" s="43"/>
      <c r="R443" s="43"/>
      <c r="S443" s="43"/>
      <c r="T443" s="79"/>
      <c r="AT443" s="25" t="s">
        <v>362</v>
      </c>
      <c r="AU443" s="25" t="s">
        <v>87</v>
      </c>
    </row>
    <row r="444" spans="2:65" s="12" customFormat="1">
      <c r="B444" s="217"/>
      <c r="C444" s="218"/>
      <c r="D444" s="214" t="s">
        <v>220</v>
      </c>
      <c r="E444" s="219" t="s">
        <v>24</v>
      </c>
      <c r="F444" s="220" t="s">
        <v>1901</v>
      </c>
      <c r="G444" s="218"/>
      <c r="H444" s="221">
        <v>11.108000000000001</v>
      </c>
      <c r="I444" s="222"/>
      <c r="J444" s="218"/>
      <c r="K444" s="218"/>
      <c r="L444" s="223"/>
      <c r="M444" s="224"/>
      <c r="N444" s="225"/>
      <c r="O444" s="225"/>
      <c r="P444" s="225"/>
      <c r="Q444" s="225"/>
      <c r="R444" s="225"/>
      <c r="S444" s="225"/>
      <c r="T444" s="226"/>
      <c r="AT444" s="227" t="s">
        <v>220</v>
      </c>
      <c r="AU444" s="227" t="s">
        <v>87</v>
      </c>
      <c r="AV444" s="12" t="s">
        <v>87</v>
      </c>
      <c r="AW444" s="12" t="s">
        <v>41</v>
      </c>
      <c r="AX444" s="12" t="s">
        <v>83</v>
      </c>
      <c r="AY444" s="227" t="s">
        <v>210</v>
      </c>
    </row>
    <row r="445" spans="2:65" s="1" customFormat="1" ht="38.25" customHeight="1">
      <c r="B445" s="42"/>
      <c r="C445" s="239" t="s">
        <v>916</v>
      </c>
      <c r="D445" s="239" t="s">
        <v>358</v>
      </c>
      <c r="E445" s="240" t="s">
        <v>1051</v>
      </c>
      <c r="F445" s="241" t="s">
        <v>1052</v>
      </c>
      <c r="G445" s="242" t="s">
        <v>215</v>
      </c>
      <c r="H445" s="243">
        <v>6.1459999999999999</v>
      </c>
      <c r="I445" s="244">
        <v>99</v>
      </c>
      <c r="J445" s="245">
        <f>ROUND(I445*H445,2)</f>
        <v>608.45000000000005</v>
      </c>
      <c r="K445" s="241" t="s">
        <v>264</v>
      </c>
      <c r="L445" s="246"/>
      <c r="M445" s="247" t="s">
        <v>24</v>
      </c>
      <c r="N445" s="248" t="s">
        <v>50</v>
      </c>
      <c r="O445" s="43"/>
      <c r="P445" s="211">
        <f>O445*H445</f>
        <v>0</v>
      </c>
      <c r="Q445" s="211">
        <v>1.0499999999999999E-3</v>
      </c>
      <c r="R445" s="211">
        <f>Q445*H445</f>
        <v>6.4532999999999995E-3</v>
      </c>
      <c r="S445" s="211">
        <v>0</v>
      </c>
      <c r="T445" s="212">
        <f>S445*H445</f>
        <v>0</v>
      </c>
      <c r="AR445" s="25" t="s">
        <v>397</v>
      </c>
      <c r="AT445" s="25" t="s">
        <v>358</v>
      </c>
      <c r="AU445" s="25" t="s">
        <v>87</v>
      </c>
      <c r="AY445" s="25" t="s">
        <v>210</v>
      </c>
      <c r="BE445" s="213">
        <f>IF(N445="základní",J445,0)</f>
        <v>0</v>
      </c>
      <c r="BF445" s="213">
        <f>IF(N445="snížená",J445,0)</f>
        <v>608.45000000000005</v>
      </c>
      <c r="BG445" s="213">
        <f>IF(N445="zákl. přenesená",J445,0)</f>
        <v>0</v>
      </c>
      <c r="BH445" s="213">
        <f>IF(N445="sníž. přenesená",J445,0)</f>
        <v>0</v>
      </c>
      <c r="BI445" s="213">
        <f>IF(N445="nulová",J445,0)</f>
        <v>0</v>
      </c>
      <c r="BJ445" s="25" t="s">
        <v>87</v>
      </c>
      <c r="BK445" s="213">
        <f>ROUND(I445*H445,2)</f>
        <v>608.45000000000005</v>
      </c>
      <c r="BL445" s="25" t="s">
        <v>142</v>
      </c>
      <c r="BM445" s="25" t="s">
        <v>1053</v>
      </c>
    </row>
    <row r="446" spans="2:65" s="1" customFormat="1" ht="27">
      <c r="B446" s="42"/>
      <c r="C446" s="64"/>
      <c r="D446" s="214" t="s">
        <v>362</v>
      </c>
      <c r="E446" s="64"/>
      <c r="F446" s="215" t="s">
        <v>1043</v>
      </c>
      <c r="G446" s="64"/>
      <c r="H446" s="64"/>
      <c r="I446" s="173"/>
      <c r="J446" s="64"/>
      <c r="K446" s="64"/>
      <c r="L446" s="62"/>
      <c r="M446" s="216"/>
      <c r="N446" s="43"/>
      <c r="O446" s="43"/>
      <c r="P446" s="43"/>
      <c r="Q446" s="43"/>
      <c r="R446" s="43"/>
      <c r="S446" s="43"/>
      <c r="T446" s="79"/>
      <c r="AT446" s="25" t="s">
        <v>362</v>
      </c>
      <c r="AU446" s="25" t="s">
        <v>87</v>
      </c>
    </row>
    <row r="447" spans="2:65" s="12" customFormat="1">
      <c r="B447" s="217"/>
      <c r="C447" s="218"/>
      <c r="D447" s="214" t="s">
        <v>220</v>
      </c>
      <c r="E447" s="219" t="s">
        <v>24</v>
      </c>
      <c r="F447" s="220" t="s">
        <v>1902</v>
      </c>
      <c r="G447" s="218"/>
      <c r="H447" s="221">
        <v>6.1459999999999999</v>
      </c>
      <c r="I447" s="222"/>
      <c r="J447" s="218"/>
      <c r="K447" s="218"/>
      <c r="L447" s="223"/>
      <c r="M447" s="224"/>
      <c r="N447" s="225"/>
      <c r="O447" s="225"/>
      <c r="P447" s="225"/>
      <c r="Q447" s="225"/>
      <c r="R447" s="225"/>
      <c r="S447" s="225"/>
      <c r="T447" s="226"/>
      <c r="AT447" s="227" t="s">
        <v>220</v>
      </c>
      <c r="AU447" s="227" t="s">
        <v>87</v>
      </c>
      <c r="AV447" s="12" t="s">
        <v>87</v>
      </c>
      <c r="AW447" s="12" t="s">
        <v>41</v>
      </c>
      <c r="AX447" s="12" t="s">
        <v>83</v>
      </c>
      <c r="AY447" s="227" t="s">
        <v>210</v>
      </c>
    </row>
    <row r="448" spans="2:65" s="1" customFormat="1" ht="25.5" customHeight="1">
      <c r="B448" s="42"/>
      <c r="C448" s="202" t="s">
        <v>921</v>
      </c>
      <c r="D448" s="202" t="s">
        <v>212</v>
      </c>
      <c r="E448" s="203" t="s">
        <v>1056</v>
      </c>
      <c r="F448" s="204" t="s">
        <v>1057</v>
      </c>
      <c r="G448" s="205" t="s">
        <v>215</v>
      </c>
      <c r="H448" s="206">
        <v>0.16</v>
      </c>
      <c r="I448" s="207">
        <v>201</v>
      </c>
      <c r="J448" s="208">
        <f>ROUND(I448*H448,2)</f>
        <v>32.159999999999997</v>
      </c>
      <c r="K448" s="204" t="s">
        <v>24</v>
      </c>
      <c r="L448" s="62"/>
      <c r="M448" s="209" t="s">
        <v>24</v>
      </c>
      <c r="N448" s="210" t="s">
        <v>50</v>
      </c>
      <c r="O448" s="43"/>
      <c r="P448" s="211">
        <f>O448*H448</f>
        <v>0</v>
      </c>
      <c r="Q448" s="211">
        <v>0</v>
      </c>
      <c r="R448" s="211">
        <f>Q448*H448</f>
        <v>0</v>
      </c>
      <c r="S448" s="211">
        <v>0</v>
      </c>
      <c r="T448" s="212">
        <f>S448*H448</f>
        <v>0</v>
      </c>
      <c r="AR448" s="25" t="s">
        <v>142</v>
      </c>
      <c r="AT448" s="25" t="s">
        <v>212</v>
      </c>
      <c r="AU448" s="25" t="s">
        <v>87</v>
      </c>
      <c r="AY448" s="25" t="s">
        <v>210</v>
      </c>
      <c r="BE448" s="213">
        <f>IF(N448="základní",J448,0)</f>
        <v>0</v>
      </c>
      <c r="BF448" s="213">
        <f>IF(N448="snížená",J448,0)</f>
        <v>32.159999999999997</v>
      </c>
      <c r="BG448" s="213">
        <f>IF(N448="zákl. přenesená",J448,0)</f>
        <v>0</v>
      </c>
      <c r="BH448" s="213">
        <f>IF(N448="sníž. přenesená",J448,0)</f>
        <v>0</v>
      </c>
      <c r="BI448" s="213">
        <f>IF(N448="nulová",J448,0)</f>
        <v>0</v>
      </c>
      <c r="BJ448" s="25" t="s">
        <v>87</v>
      </c>
      <c r="BK448" s="213">
        <f>ROUND(I448*H448,2)</f>
        <v>32.159999999999997</v>
      </c>
      <c r="BL448" s="25" t="s">
        <v>142</v>
      </c>
      <c r="BM448" s="25" t="s">
        <v>1058</v>
      </c>
    </row>
    <row r="449" spans="2:65" s="12" customFormat="1">
      <c r="B449" s="217"/>
      <c r="C449" s="218"/>
      <c r="D449" s="214" t="s">
        <v>220</v>
      </c>
      <c r="E449" s="219" t="s">
        <v>24</v>
      </c>
      <c r="F449" s="220" t="s">
        <v>1903</v>
      </c>
      <c r="G449" s="218"/>
      <c r="H449" s="221">
        <v>0.16</v>
      </c>
      <c r="I449" s="222"/>
      <c r="J449" s="218"/>
      <c r="K449" s="218"/>
      <c r="L449" s="223"/>
      <c r="M449" s="224"/>
      <c r="N449" s="225"/>
      <c r="O449" s="225"/>
      <c r="P449" s="225"/>
      <c r="Q449" s="225"/>
      <c r="R449" s="225"/>
      <c r="S449" s="225"/>
      <c r="T449" s="226"/>
      <c r="AT449" s="227" t="s">
        <v>220</v>
      </c>
      <c r="AU449" s="227" t="s">
        <v>87</v>
      </c>
      <c r="AV449" s="12" t="s">
        <v>87</v>
      </c>
      <c r="AW449" s="12" t="s">
        <v>41</v>
      </c>
      <c r="AX449" s="12" t="s">
        <v>83</v>
      </c>
      <c r="AY449" s="227" t="s">
        <v>210</v>
      </c>
    </row>
    <row r="450" spans="2:65" s="1" customFormat="1" ht="38.25" customHeight="1">
      <c r="B450" s="42"/>
      <c r="C450" s="239" t="s">
        <v>928</v>
      </c>
      <c r="D450" s="239" t="s">
        <v>358</v>
      </c>
      <c r="E450" s="240" t="s">
        <v>1061</v>
      </c>
      <c r="F450" s="241" t="s">
        <v>1904</v>
      </c>
      <c r="G450" s="242" t="s">
        <v>215</v>
      </c>
      <c r="H450" s="243">
        <v>0.17599999999999999</v>
      </c>
      <c r="I450" s="244">
        <v>136</v>
      </c>
      <c r="J450" s="245">
        <f>ROUND(I450*H450,2)</f>
        <v>23.94</v>
      </c>
      <c r="K450" s="241" t="s">
        <v>264</v>
      </c>
      <c r="L450" s="246"/>
      <c r="M450" s="247" t="s">
        <v>24</v>
      </c>
      <c r="N450" s="248" t="s">
        <v>50</v>
      </c>
      <c r="O450" s="43"/>
      <c r="P450" s="211">
        <f>O450*H450</f>
        <v>0</v>
      </c>
      <c r="Q450" s="211">
        <v>2.8E-3</v>
      </c>
      <c r="R450" s="211">
        <f>Q450*H450</f>
        <v>4.9279999999999994E-4</v>
      </c>
      <c r="S450" s="211">
        <v>0</v>
      </c>
      <c r="T450" s="212">
        <f>S450*H450</f>
        <v>0</v>
      </c>
      <c r="AR450" s="25" t="s">
        <v>397</v>
      </c>
      <c r="AT450" s="25" t="s">
        <v>358</v>
      </c>
      <c r="AU450" s="25" t="s">
        <v>87</v>
      </c>
      <c r="AY450" s="25" t="s">
        <v>210</v>
      </c>
      <c r="BE450" s="213">
        <f>IF(N450="základní",J450,0)</f>
        <v>0</v>
      </c>
      <c r="BF450" s="213">
        <f>IF(N450="snížená",J450,0)</f>
        <v>23.94</v>
      </c>
      <c r="BG450" s="213">
        <f>IF(N450="zákl. přenesená",J450,0)</f>
        <v>0</v>
      </c>
      <c r="BH450" s="213">
        <f>IF(N450="sníž. přenesená",J450,0)</f>
        <v>0</v>
      </c>
      <c r="BI450" s="213">
        <f>IF(N450="nulová",J450,0)</f>
        <v>0</v>
      </c>
      <c r="BJ450" s="25" t="s">
        <v>87</v>
      </c>
      <c r="BK450" s="213">
        <f>ROUND(I450*H450,2)</f>
        <v>23.94</v>
      </c>
      <c r="BL450" s="25" t="s">
        <v>142</v>
      </c>
      <c r="BM450" s="25" t="s">
        <v>1063</v>
      </c>
    </row>
    <row r="451" spans="2:65" s="12" customFormat="1">
      <c r="B451" s="217"/>
      <c r="C451" s="218"/>
      <c r="D451" s="214" t="s">
        <v>220</v>
      </c>
      <c r="E451" s="219" t="s">
        <v>24</v>
      </c>
      <c r="F451" s="220" t="s">
        <v>1905</v>
      </c>
      <c r="G451" s="218"/>
      <c r="H451" s="221">
        <v>0.17599999999999999</v>
      </c>
      <c r="I451" s="222"/>
      <c r="J451" s="218"/>
      <c r="K451" s="218"/>
      <c r="L451" s="223"/>
      <c r="M451" s="224"/>
      <c r="N451" s="225"/>
      <c r="O451" s="225"/>
      <c r="P451" s="225"/>
      <c r="Q451" s="225"/>
      <c r="R451" s="225"/>
      <c r="S451" s="225"/>
      <c r="T451" s="226"/>
      <c r="AT451" s="227" t="s">
        <v>220</v>
      </c>
      <c r="AU451" s="227" t="s">
        <v>87</v>
      </c>
      <c r="AV451" s="12" t="s">
        <v>87</v>
      </c>
      <c r="AW451" s="12" t="s">
        <v>41</v>
      </c>
      <c r="AX451" s="12" t="s">
        <v>83</v>
      </c>
      <c r="AY451" s="227" t="s">
        <v>210</v>
      </c>
    </row>
    <row r="452" spans="2:65" s="1" customFormat="1" ht="25.5" customHeight="1">
      <c r="B452" s="42"/>
      <c r="C452" s="202" t="s">
        <v>937</v>
      </c>
      <c r="D452" s="202" t="s">
        <v>212</v>
      </c>
      <c r="E452" s="203" t="s">
        <v>1066</v>
      </c>
      <c r="F452" s="204" t="s">
        <v>1067</v>
      </c>
      <c r="G452" s="205" t="s">
        <v>215</v>
      </c>
      <c r="H452" s="206">
        <v>59.23</v>
      </c>
      <c r="I452" s="207">
        <v>7.86</v>
      </c>
      <c r="J452" s="208">
        <f>ROUND(I452*H452,2)</f>
        <v>465.55</v>
      </c>
      <c r="K452" s="204" t="s">
        <v>264</v>
      </c>
      <c r="L452" s="62"/>
      <c r="M452" s="209" t="s">
        <v>24</v>
      </c>
      <c r="N452" s="210" t="s">
        <v>50</v>
      </c>
      <c r="O452" s="43"/>
      <c r="P452" s="211">
        <f>O452*H452</f>
        <v>0</v>
      </c>
      <c r="Q452" s="211">
        <v>0</v>
      </c>
      <c r="R452" s="211">
        <f>Q452*H452</f>
        <v>0</v>
      </c>
      <c r="S452" s="211">
        <v>0</v>
      </c>
      <c r="T452" s="212">
        <f>S452*H452</f>
        <v>0</v>
      </c>
      <c r="AR452" s="25" t="s">
        <v>142</v>
      </c>
      <c r="AT452" s="25" t="s">
        <v>212</v>
      </c>
      <c r="AU452" s="25" t="s">
        <v>87</v>
      </c>
      <c r="AY452" s="25" t="s">
        <v>210</v>
      </c>
      <c r="BE452" s="213">
        <f>IF(N452="základní",J452,0)</f>
        <v>0</v>
      </c>
      <c r="BF452" s="213">
        <f>IF(N452="snížená",J452,0)</f>
        <v>465.55</v>
      </c>
      <c r="BG452" s="213">
        <f>IF(N452="zákl. přenesená",J452,0)</f>
        <v>0</v>
      </c>
      <c r="BH452" s="213">
        <f>IF(N452="sníž. přenesená",J452,0)</f>
        <v>0</v>
      </c>
      <c r="BI452" s="213">
        <f>IF(N452="nulová",J452,0)</f>
        <v>0</v>
      </c>
      <c r="BJ452" s="25" t="s">
        <v>87</v>
      </c>
      <c r="BK452" s="213">
        <f>ROUND(I452*H452,2)</f>
        <v>465.55</v>
      </c>
      <c r="BL452" s="25" t="s">
        <v>142</v>
      </c>
      <c r="BM452" s="25" t="s">
        <v>1068</v>
      </c>
    </row>
    <row r="453" spans="2:65" s="12" customFormat="1">
      <c r="B453" s="217"/>
      <c r="C453" s="218"/>
      <c r="D453" s="214" t="s">
        <v>220</v>
      </c>
      <c r="E453" s="219" t="s">
        <v>24</v>
      </c>
      <c r="F453" s="220" t="s">
        <v>1906</v>
      </c>
      <c r="G453" s="218"/>
      <c r="H453" s="221">
        <v>59.23</v>
      </c>
      <c r="I453" s="222"/>
      <c r="J453" s="218"/>
      <c r="K453" s="218"/>
      <c r="L453" s="223"/>
      <c r="M453" s="224"/>
      <c r="N453" s="225"/>
      <c r="O453" s="225"/>
      <c r="P453" s="225"/>
      <c r="Q453" s="225"/>
      <c r="R453" s="225"/>
      <c r="S453" s="225"/>
      <c r="T453" s="226"/>
      <c r="AT453" s="227" t="s">
        <v>220</v>
      </c>
      <c r="AU453" s="227" t="s">
        <v>87</v>
      </c>
      <c r="AV453" s="12" t="s">
        <v>87</v>
      </c>
      <c r="AW453" s="12" t="s">
        <v>41</v>
      </c>
      <c r="AX453" s="12" t="s">
        <v>83</v>
      </c>
      <c r="AY453" s="227" t="s">
        <v>210</v>
      </c>
    </row>
    <row r="454" spans="2:65" s="1" customFormat="1" ht="16.5" customHeight="1">
      <c r="B454" s="42"/>
      <c r="C454" s="239" t="s">
        <v>944</v>
      </c>
      <c r="D454" s="239" t="s">
        <v>358</v>
      </c>
      <c r="E454" s="240" t="s">
        <v>1072</v>
      </c>
      <c r="F454" s="241" t="s">
        <v>1073</v>
      </c>
      <c r="G454" s="242" t="s">
        <v>215</v>
      </c>
      <c r="H454" s="243">
        <v>68.114999999999995</v>
      </c>
      <c r="I454" s="244">
        <v>19</v>
      </c>
      <c r="J454" s="245">
        <f>ROUND(I454*H454,2)</f>
        <v>1294.19</v>
      </c>
      <c r="K454" s="241" t="s">
        <v>264</v>
      </c>
      <c r="L454" s="246"/>
      <c r="M454" s="247" t="s">
        <v>24</v>
      </c>
      <c r="N454" s="248" t="s">
        <v>50</v>
      </c>
      <c r="O454" s="43"/>
      <c r="P454" s="211">
        <f>O454*H454</f>
        <v>0</v>
      </c>
      <c r="Q454" s="211">
        <v>1.1E-4</v>
      </c>
      <c r="R454" s="211">
        <f>Q454*H454</f>
        <v>7.49265E-3</v>
      </c>
      <c r="S454" s="211">
        <v>0</v>
      </c>
      <c r="T454" s="212">
        <f>S454*H454</f>
        <v>0</v>
      </c>
      <c r="AR454" s="25" t="s">
        <v>397</v>
      </c>
      <c r="AT454" s="25" t="s">
        <v>358</v>
      </c>
      <c r="AU454" s="25" t="s">
        <v>87</v>
      </c>
      <c r="AY454" s="25" t="s">
        <v>210</v>
      </c>
      <c r="BE454" s="213">
        <f>IF(N454="základní",J454,0)</f>
        <v>0</v>
      </c>
      <c r="BF454" s="213">
        <f>IF(N454="snížená",J454,0)</f>
        <v>1294.19</v>
      </c>
      <c r="BG454" s="213">
        <f>IF(N454="zákl. přenesená",J454,0)</f>
        <v>0</v>
      </c>
      <c r="BH454" s="213">
        <f>IF(N454="sníž. přenesená",J454,0)</f>
        <v>0</v>
      </c>
      <c r="BI454" s="213">
        <f>IF(N454="nulová",J454,0)</f>
        <v>0</v>
      </c>
      <c r="BJ454" s="25" t="s">
        <v>87</v>
      </c>
      <c r="BK454" s="213">
        <f>ROUND(I454*H454,2)</f>
        <v>1294.19</v>
      </c>
      <c r="BL454" s="25" t="s">
        <v>142</v>
      </c>
      <c r="BM454" s="25" t="s">
        <v>1074</v>
      </c>
    </row>
    <row r="455" spans="2:65" s="1" customFormat="1" ht="27">
      <c r="B455" s="42"/>
      <c r="C455" s="64"/>
      <c r="D455" s="214" t="s">
        <v>362</v>
      </c>
      <c r="E455" s="64"/>
      <c r="F455" s="215" t="s">
        <v>1075</v>
      </c>
      <c r="G455" s="64"/>
      <c r="H455" s="64"/>
      <c r="I455" s="173"/>
      <c r="J455" s="64"/>
      <c r="K455" s="64"/>
      <c r="L455" s="62"/>
      <c r="M455" s="216"/>
      <c r="N455" s="43"/>
      <c r="O455" s="43"/>
      <c r="P455" s="43"/>
      <c r="Q455" s="43"/>
      <c r="R455" s="43"/>
      <c r="S455" s="43"/>
      <c r="T455" s="79"/>
      <c r="AT455" s="25" t="s">
        <v>362</v>
      </c>
      <c r="AU455" s="25" t="s">
        <v>87</v>
      </c>
    </row>
    <row r="456" spans="2:65" s="12" customFormat="1">
      <c r="B456" s="217"/>
      <c r="C456" s="218"/>
      <c r="D456" s="214" t="s">
        <v>220</v>
      </c>
      <c r="E456" s="219" t="s">
        <v>24</v>
      </c>
      <c r="F456" s="220" t="s">
        <v>1907</v>
      </c>
      <c r="G456" s="218"/>
      <c r="H456" s="221">
        <v>68.114999999999995</v>
      </c>
      <c r="I456" s="222"/>
      <c r="J456" s="218"/>
      <c r="K456" s="218"/>
      <c r="L456" s="223"/>
      <c r="M456" s="224"/>
      <c r="N456" s="225"/>
      <c r="O456" s="225"/>
      <c r="P456" s="225"/>
      <c r="Q456" s="225"/>
      <c r="R456" s="225"/>
      <c r="S456" s="225"/>
      <c r="T456" s="226"/>
      <c r="AT456" s="227" t="s">
        <v>220</v>
      </c>
      <c r="AU456" s="227" t="s">
        <v>87</v>
      </c>
      <c r="AV456" s="12" t="s">
        <v>87</v>
      </c>
      <c r="AW456" s="12" t="s">
        <v>41</v>
      </c>
      <c r="AX456" s="12" t="s">
        <v>83</v>
      </c>
      <c r="AY456" s="227" t="s">
        <v>210</v>
      </c>
    </row>
    <row r="457" spans="2:65" s="1" customFormat="1" ht="38.25" customHeight="1">
      <c r="B457" s="42"/>
      <c r="C457" s="202" t="s">
        <v>950</v>
      </c>
      <c r="D457" s="202" t="s">
        <v>212</v>
      </c>
      <c r="E457" s="203" t="s">
        <v>1078</v>
      </c>
      <c r="F457" s="204" t="s">
        <v>1908</v>
      </c>
      <c r="G457" s="205" t="s">
        <v>981</v>
      </c>
      <c r="H457" s="270">
        <f>SUM(J417:J455)/100</f>
        <v>393.46870000000018</v>
      </c>
      <c r="I457" s="207">
        <v>1.95</v>
      </c>
      <c r="J457" s="208">
        <f>ROUND(I457*H457,2)</f>
        <v>767.26</v>
      </c>
      <c r="K457" s="204" t="s">
        <v>264</v>
      </c>
      <c r="L457" s="62"/>
      <c r="M457" s="209" t="s">
        <v>24</v>
      </c>
      <c r="N457" s="210" t="s">
        <v>50</v>
      </c>
      <c r="O457" s="43"/>
      <c r="P457" s="211">
        <f>O457*H457</f>
        <v>0</v>
      </c>
      <c r="Q457" s="211">
        <v>0</v>
      </c>
      <c r="R457" s="211">
        <f>Q457*H457</f>
        <v>0</v>
      </c>
      <c r="S457" s="211">
        <v>0</v>
      </c>
      <c r="T457" s="212">
        <f>S457*H457</f>
        <v>0</v>
      </c>
      <c r="AR457" s="25" t="s">
        <v>142</v>
      </c>
      <c r="AT457" s="25" t="s">
        <v>212</v>
      </c>
      <c r="AU457" s="25" t="s">
        <v>87</v>
      </c>
      <c r="AY457" s="25" t="s">
        <v>210</v>
      </c>
      <c r="BE457" s="213">
        <f>IF(N457="základní",J457,0)</f>
        <v>0</v>
      </c>
      <c r="BF457" s="213">
        <f>IF(N457="snížená",J457,0)</f>
        <v>767.26</v>
      </c>
      <c r="BG457" s="213">
        <f>IF(N457="zákl. přenesená",J457,0)</f>
        <v>0</v>
      </c>
      <c r="BH457" s="213">
        <f>IF(N457="sníž. přenesená",J457,0)</f>
        <v>0</v>
      </c>
      <c r="BI457" s="213">
        <f>IF(N457="nulová",J457,0)</f>
        <v>0</v>
      </c>
      <c r="BJ457" s="25" t="s">
        <v>87</v>
      </c>
      <c r="BK457" s="213">
        <f>ROUND(I457*H457,2)</f>
        <v>767.26</v>
      </c>
      <c r="BL457" s="25" t="s">
        <v>142</v>
      </c>
      <c r="BM457" s="25" t="s">
        <v>1080</v>
      </c>
    </row>
    <row r="458" spans="2:65" s="11" customFormat="1" ht="29.85" customHeight="1">
      <c r="B458" s="186"/>
      <c r="C458" s="187"/>
      <c r="D458" s="188" t="s">
        <v>77</v>
      </c>
      <c r="E458" s="200" t="s">
        <v>1082</v>
      </c>
      <c r="F458" s="200" t="s">
        <v>1083</v>
      </c>
      <c r="G458" s="187"/>
      <c r="H458" s="187"/>
      <c r="I458" s="190"/>
      <c r="J458" s="201">
        <f>BK458</f>
        <v>3000</v>
      </c>
      <c r="K458" s="187"/>
      <c r="L458" s="192"/>
      <c r="M458" s="193"/>
      <c r="N458" s="194"/>
      <c r="O458" s="194"/>
      <c r="P458" s="195">
        <f>P459</f>
        <v>0</v>
      </c>
      <c r="Q458" s="194"/>
      <c r="R458" s="195">
        <f>R459</f>
        <v>5.8E-4</v>
      </c>
      <c r="S458" s="194"/>
      <c r="T458" s="196">
        <f>T459</f>
        <v>4.2000000000000002E-4</v>
      </c>
      <c r="AR458" s="197" t="s">
        <v>87</v>
      </c>
      <c r="AT458" s="198" t="s">
        <v>77</v>
      </c>
      <c r="AU458" s="198" t="s">
        <v>83</v>
      </c>
      <c r="AY458" s="197" t="s">
        <v>210</v>
      </c>
      <c r="BK458" s="199">
        <f>BK459</f>
        <v>3000</v>
      </c>
    </row>
    <row r="459" spans="2:65" s="1" customFormat="1" ht="16.5" customHeight="1">
      <c r="B459" s="42"/>
      <c r="C459" s="202" t="s">
        <v>956</v>
      </c>
      <c r="D459" s="202" t="s">
        <v>212</v>
      </c>
      <c r="E459" s="203" t="s">
        <v>1909</v>
      </c>
      <c r="F459" s="204" t="s">
        <v>1910</v>
      </c>
      <c r="G459" s="205" t="s">
        <v>348</v>
      </c>
      <c r="H459" s="206">
        <v>1</v>
      </c>
      <c r="I459" s="207">
        <v>3000</v>
      </c>
      <c r="J459" s="208">
        <f>ROUND(I459*H459,2)</f>
        <v>3000</v>
      </c>
      <c r="K459" s="204" t="s">
        <v>264</v>
      </c>
      <c r="L459" s="62"/>
      <c r="M459" s="209" t="s">
        <v>24</v>
      </c>
      <c r="N459" s="210" t="s">
        <v>50</v>
      </c>
      <c r="O459" s="43"/>
      <c r="P459" s="211">
        <f>O459*H459</f>
        <v>0</v>
      </c>
      <c r="Q459" s="211">
        <v>5.8E-4</v>
      </c>
      <c r="R459" s="211">
        <f>Q459*H459</f>
        <v>5.8E-4</v>
      </c>
      <c r="S459" s="211">
        <v>4.2000000000000002E-4</v>
      </c>
      <c r="T459" s="212">
        <f>S459*H459</f>
        <v>4.2000000000000002E-4</v>
      </c>
      <c r="AR459" s="25" t="s">
        <v>142</v>
      </c>
      <c r="AT459" s="25" t="s">
        <v>212</v>
      </c>
      <c r="AU459" s="25" t="s">
        <v>87</v>
      </c>
      <c r="AY459" s="25" t="s">
        <v>210</v>
      </c>
      <c r="BE459" s="213">
        <f>IF(N459="základní",J459,0)</f>
        <v>0</v>
      </c>
      <c r="BF459" s="213">
        <f>IF(N459="snížená",J459,0)</f>
        <v>3000</v>
      </c>
      <c r="BG459" s="213">
        <f>IF(N459="zákl. přenesená",J459,0)</f>
        <v>0</v>
      </c>
      <c r="BH459" s="213">
        <f>IF(N459="sníž. přenesená",J459,0)</f>
        <v>0</v>
      </c>
      <c r="BI459" s="213">
        <f>IF(N459="nulová",J459,0)</f>
        <v>0</v>
      </c>
      <c r="BJ459" s="25" t="s">
        <v>87</v>
      </c>
      <c r="BK459" s="213">
        <f>ROUND(I459*H459,2)</f>
        <v>3000</v>
      </c>
      <c r="BL459" s="25" t="s">
        <v>142</v>
      </c>
      <c r="BM459" s="25" t="s">
        <v>1911</v>
      </c>
    </row>
    <row r="460" spans="2:65" s="11" customFormat="1" ht="29.85" customHeight="1">
      <c r="B460" s="186"/>
      <c r="C460" s="187"/>
      <c r="D460" s="188" t="s">
        <v>77</v>
      </c>
      <c r="E460" s="200" t="s">
        <v>1089</v>
      </c>
      <c r="F460" s="200" t="s">
        <v>1090</v>
      </c>
      <c r="G460" s="187"/>
      <c r="H460" s="187"/>
      <c r="I460" s="190"/>
      <c r="J460" s="201">
        <f>BK460</f>
        <v>6000</v>
      </c>
      <c r="K460" s="187"/>
      <c r="L460" s="192"/>
      <c r="M460" s="193"/>
      <c r="N460" s="194"/>
      <c r="O460" s="194"/>
      <c r="P460" s="195">
        <f>SUM(P461:P462)</f>
        <v>0</v>
      </c>
      <c r="Q460" s="194"/>
      <c r="R460" s="195">
        <f>SUM(R461:R462)</f>
        <v>1.8000000000000001E-4</v>
      </c>
      <c r="S460" s="194"/>
      <c r="T460" s="196">
        <f>SUM(T461:T462)</f>
        <v>0.28000000000000003</v>
      </c>
      <c r="AR460" s="197" t="s">
        <v>87</v>
      </c>
      <c r="AT460" s="198" t="s">
        <v>77</v>
      </c>
      <c r="AU460" s="198" t="s">
        <v>83</v>
      </c>
      <c r="AY460" s="197" t="s">
        <v>210</v>
      </c>
      <c r="BK460" s="199">
        <f>SUM(BK461:BK462)</f>
        <v>6000</v>
      </c>
    </row>
    <row r="461" spans="2:65" s="1" customFormat="1" ht="16.5" customHeight="1">
      <c r="B461" s="42"/>
      <c r="C461" s="202" t="s">
        <v>961</v>
      </c>
      <c r="D461" s="202" t="s">
        <v>212</v>
      </c>
      <c r="E461" s="203" t="s">
        <v>1092</v>
      </c>
      <c r="F461" s="204" t="s">
        <v>1093</v>
      </c>
      <c r="G461" s="205" t="s">
        <v>1094</v>
      </c>
      <c r="H461" s="206">
        <v>1</v>
      </c>
      <c r="I461" s="207">
        <v>3000</v>
      </c>
      <c r="J461" s="208">
        <f>ROUND(I461*H461,2)</f>
        <v>3000</v>
      </c>
      <c r="K461" s="204" t="s">
        <v>24</v>
      </c>
      <c r="L461" s="62"/>
      <c r="M461" s="209" t="s">
        <v>24</v>
      </c>
      <c r="N461" s="210" t="s">
        <v>50</v>
      </c>
      <c r="O461" s="43"/>
      <c r="P461" s="211">
        <f>O461*H461</f>
        <v>0</v>
      </c>
      <c r="Q461" s="211">
        <v>9.0000000000000006E-5</v>
      </c>
      <c r="R461" s="211">
        <f>Q461*H461</f>
        <v>9.0000000000000006E-5</v>
      </c>
      <c r="S461" s="211">
        <v>0.14000000000000001</v>
      </c>
      <c r="T461" s="212">
        <f>S461*H461</f>
        <v>0.14000000000000001</v>
      </c>
      <c r="AR461" s="25" t="s">
        <v>142</v>
      </c>
      <c r="AT461" s="25" t="s">
        <v>212</v>
      </c>
      <c r="AU461" s="25" t="s">
        <v>87</v>
      </c>
      <c r="AY461" s="25" t="s">
        <v>210</v>
      </c>
      <c r="BE461" s="213">
        <f>IF(N461="základní",J461,0)</f>
        <v>0</v>
      </c>
      <c r="BF461" s="213">
        <f>IF(N461="snížená",J461,0)</f>
        <v>3000</v>
      </c>
      <c r="BG461" s="213">
        <f>IF(N461="zákl. přenesená",J461,0)</f>
        <v>0</v>
      </c>
      <c r="BH461" s="213">
        <f>IF(N461="sníž. přenesená",J461,0)</f>
        <v>0</v>
      </c>
      <c r="BI461" s="213">
        <f>IF(N461="nulová",J461,0)</f>
        <v>0</v>
      </c>
      <c r="BJ461" s="25" t="s">
        <v>87</v>
      </c>
      <c r="BK461" s="213">
        <f>ROUND(I461*H461,2)</f>
        <v>3000</v>
      </c>
      <c r="BL461" s="25" t="s">
        <v>142</v>
      </c>
      <c r="BM461" s="25" t="s">
        <v>1095</v>
      </c>
    </row>
    <row r="462" spans="2:65" s="1" customFormat="1" ht="16.5" customHeight="1">
      <c r="B462" s="42"/>
      <c r="C462" s="202" t="s">
        <v>967</v>
      </c>
      <c r="D462" s="202" t="s">
        <v>212</v>
      </c>
      <c r="E462" s="203" t="s">
        <v>1097</v>
      </c>
      <c r="F462" s="204" t="s">
        <v>1098</v>
      </c>
      <c r="G462" s="205" t="s">
        <v>1094</v>
      </c>
      <c r="H462" s="206">
        <v>1</v>
      </c>
      <c r="I462" s="207">
        <v>3000</v>
      </c>
      <c r="J462" s="208">
        <f>ROUND(I462*H462,2)</f>
        <v>3000</v>
      </c>
      <c r="K462" s="204" t="s">
        <v>24</v>
      </c>
      <c r="L462" s="62"/>
      <c r="M462" s="209" t="s">
        <v>24</v>
      </c>
      <c r="N462" s="210" t="s">
        <v>50</v>
      </c>
      <c r="O462" s="43"/>
      <c r="P462" s="211">
        <f>O462*H462</f>
        <v>0</v>
      </c>
      <c r="Q462" s="211">
        <v>9.0000000000000006E-5</v>
      </c>
      <c r="R462" s="211">
        <f>Q462*H462</f>
        <v>9.0000000000000006E-5</v>
      </c>
      <c r="S462" s="211">
        <v>0.14000000000000001</v>
      </c>
      <c r="T462" s="212">
        <f>S462*H462</f>
        <v>0.14000000000000001</v>
      </c>
      <c r="AR462" s="25" t="s">
        <v>142</v>
      </c>
      <c r="AT462" s="25" t="s">
        <v>212</v>
      </c>
      <c r="AU462" s="25" t="s">
        <v>87</v>
      </c>
      <c r="AY462" s="25" t="s">
        <v>210</v>
      </c>
      <c r="BE462" s="213">
        <f>IF(N462="základní",J462,0)</f>
        <v>0</v>
      </c>
      <c r="BF462" s="213">
        <f>IF(N462="snížená",J462,0)</f>
        <v>3000</v>
      </c>
      <c r="BG462" s="213">
        <f>IF(N462="zákl. přenesená",J462,0)</f>
        <v>0</v>
      </c>
      <c r="BH462" s="213">
        <f>IF(N462="sníž. přenesená",J462,0)</f>
        <v>0</v>
      </c>
      <c r="BI462" s="213">
        <f>IF(N462="nulová",J462,0)</f>
        <v>0</v>
      </c>
      <c r="BJ462" s="25" t="s">
        <v>87</v>
      </c>
      <c r="BK462" s="213">
        <f>ROUND(I462*H462,2)</f>
        <v>3000</v>
      </c>
      <c r="BL462" s="25" t="s">
        <v>142</v>
      </c>
      <c r="BM462" s="25" t="s">
        <v>1099</v>
      </c>
    </row>
    <row r="463" spans="2:65" s="11" customFormat="1" ht="29.85" customHeight="1">
      <c r="B463" s="186"/>
      <c r="C463" s="187"/>
      <c r="D463" s="188" t="s">
        <v>77</v>
      </c>
      <c r="E463" s="200" t="s">
        <v>1100</v>
      </c>
      <c r="F463" s="200" t="s">
        <v>1101</v>
      </c>
      <c r="G463" s="187"/>
      <c r="H463" s="187"/>
      <c r="I463" s="190"/>
      <c r="J463" s="201">
        <f>BK463</f>
        <v>12852.8</v>
      </c>
      <c r="K463" s="187"/>
      <c r="L463" s="192"/>
      <c r="M463" s="193"/>
      <c r="N463" s="194"/>
      <c r="O463" s="194"/>
      <c r="P463" s="195">
        <f>SUM(P464:P469)</f>
        <v>0</v>
      </c>
      <c r="Q463" s="194"/>
      <c r="R463" s="195">
        <f>SUM(R464:R469)</f>
        <v>2.8000000000000001E-2</v>
      </c>
      <c r="S463" s="194"/>
      <c r="T463" s="196">
        <f>SUM(T464:T469)</f>
        <v>0</v>
      </c>
      <c r="AR463" s="197" t="s">
        <v>87</v>
      </c>
      <c r="AT463" s="198" t="s">
        <v>77</v>
      </c>
      <c r="AU463" s="198" t="s">
        <v>83</v>
      </c>
      <c r="AY463" s="197" t="s">
        <v>210</v>
      </c>
      <c r="BK463" s="199">
        <f>SUM(BK464:BK469)</f>
        <v>12852.8</v>
      </c>
    </row>
    <row r="464" spans="2:65" s="1" customFormat="1" ht="16.5" customHeight="1">
      <c r="B464" s="42"/>
      <c r="C464" s="202" t="s">
        <v>973</v>
      </c>
      <c r="D464" s="202" t="s">
        <v>212</v>
      </c>
      <c r="E464" s="203" t="s">
        <v>1103</v>
      </c>
      <c r="F464" s="204" t="s">
        <v>1912</v>
      </c>
      <c r="G464" s="205" t="s">
        <v>1094</v>
      </c>
      <c r="H464" s="206">
        <v>1</v>
      </c>
      <c r="I464" s="207">
        <v>3000</v>
      </c>
      <c r="J464" s="208">
        <f>ROUND(I464*H464,2)</f>
        <v>3000</v>
      </c>
      <c r="K464" s="204" t="s">
        <v>24</v>
      </c>
      <c r="L464" s="62"/>
      <c r="M464" s="209" t="s">
        <v>24</v>
      </c>
      <c r="N464" s="210" t="s">
        <v>50</v>
      </c>
      <c r="O464" s="43"/>
      <c r="P464" s="211">
        <f>O464*H464</f>
        <v>0</v>
      </c>
      <c r="Q464" s="211">
        <v>0</v>
      </c>
      <c r="R464" s="211">
        <f>Q464*H464</f>
        <v>0</v>
      </c>
      <c r="S464" s="211">
        <v>0</v>
      </c>
      <c r="T464" s="212">
        <f>S464*H464</f>
        <v>0</v>
      </c>
      <c r="AR464" s="25" t="s">
        <v>142</v>
      </c>
      <c r="AT464" s="25" t="s">
        <v>212</v>
      </c>
      <c r="AU464" s="25" t="s">
        <v>87</v>
      </c>
      <c r="AY464" s="25" t="s">
        <v>210</v>
      </c>
      <c r="BE464" s="213">
        <f>IF(N464="základní",J464,0)</f>
        <v>0</v>
      </c>
      <c r="BF464" s="213">
        <f>IF(N464="snížená",J464,0)</f>
        <v>3000</v>
      </c>
      <c r="BG464" s="213">
        <f>IF(N464="zákl. přenesená",J464,0)</f>
        <v>0</v>
      </c>
      <c r="BH464" s="213">
        <f>IF(N464="sníž. přenesená",J464,0)</f>
        <v>0</v>
      </c>
      <c r="BI464" s="213">
        <f>IF(N464="nulová",J464,0)</f>
        <v>0</v>
      </c>
      <c r="BJ464" s="25" t="s">
        <v>87</v>
      </c>
      <c r="BK464" s="213">
        <f>ROUND(I464*H464,2)</f>
        <v>3000</v>
      </c>
      <c r="BL464" s="25" t="s">
        <v>142</v>
      </c>
      <c r="BM464" s="25" t="s">
        <v>1105</v>
      </c>
    </row>
    <row r="465" spans="2:65" s="1" customFormat="1" ht="16.5" customHeight="1">
      <c r="B465" s="42"/>
      <c r="C465" s="202" t="s">
        <v>978</v>
      </c>
      <c r="D465" s="202" t="s">
        <v>212</v>
      </c>
      <c r="E465" s="203" t="s">
        <v>1107</v>
      </c>
      <c r="F465" s="204" t="s">
        <v>1913</v>
      </c>
      <c r="G465" s="205" t="s">
        <v>1094</v>
      </c>
      <c r="H465" s="206">
        <v>1</v>
      </c>
      <c r="I465" s="207">
        <v>3000</v>
      </c>
      <c r="J465" s="208">
        <f>ROUND(I465*H465,2)</f>
        <v>3000</v>
      </c>
      <c r="K465" s="204" t="s">
        <v>24</v>
      </c>
      <c r="L465" s="62"/>
      <c r="M465" s="209" t="s">
        <v>24</v>
      </c>
      <c r="N465" s="210" t="s">
        <v>50</v>
      </c>
      <c r="O465" s="43"/>
      <c r="P465" s="211">
        <f>O465*H465</f>
        <v>0</v>
      </c>
      <c r="Q465" s="211">
        <v>0</v>
      </c>
      <c r="R465" s="211">
        <f>Q465*H465</f>
        <v>0</v>
      </c>
      <c r="S465" s="211">
        <v>0</v>
      </c>
      <c r="T465" s="212">
        <f>S465*H465</f>
        <v>0</v>
      </c>
      <c r="AR465" s="25" t="s">
        <v>142</v>
      </c>
      <c r="AT465" s="25" t="s">
        <v>212</v>
      </c>
      <c r="AU465" s="25" t="s">
        <v>87</v>
      </c>
      <c r="AY465" s="25" t="s">
        <v>210</v>
      </c>
      <c r="BE465" s="213">
        <f>IF(N465="základní",J465,0)</f>
        <v>0</v>
      </c>
      <c r="BF465" s="213">
        <f>IF(N465="snížená",J465,0)</f>
        <v>3000</v>
      </c>
      <c r="BG465" s="213">
        <f>IF(N465="zákl. přenesená",J465,0)</f>
        <v>0</v>
      </c>
      <c r="BH465" s="213">
        <f>IF(N465="sníž. přenesená",J465,0)</f>
        <v>0</v>
      </c>
      <c r="BI465" s="213">
        <f>IF(N465="nulová",J465,0)</f>
        <v>0</v>
      </c>
      <c r="BJ465" s="25" t="s">
        <v>87</v>
      </c>
      <c r="BK465" s="213">
        <f>ROUND(I465*H465,2)</f>
        <v>3000</v>
      </c>
      <c r="BL465" s="25" t="s">
        <v>142</v>
      </c>
      <c r="BM465" s="25" t="s">
        <v>1914</v>
      </c>
    </row>
    <row r="466" spans="2:65" s="1" customFormat="1" ht="16.5" customHeight="1">
      <c r="B466" s="42"/>
      <c r="C466" s="202" t="s">
        <v>986</v>
      </c>
      <c r="D466" s="202" t="s">
        <v>212</v>
      </c>
      <c r="E466" s="203" t="s">
        <v>1111</v>
      </c>
      <c r="F466" s="204" t="s">
        <v>1915</v>
      </c>
      <c r="G466" s="205" t="s">
        <v>1094</v>
      </c>
      <c r="H466" s="206">
        <v>1</v>
      </c>
      <c r="I466" s="207">
        <v>3000</v>
      </c>
      <c r="J466" s="208">
        <f>ROUND(I466*H466,2)</f>
        <v>3000</v>
      </c>
      <c r="K466" s="204" t="s">
        <v>24</v>
      </c>
      <c r="L466" s="62"/>
      <c r="M466" s="209" t="s">
        <v>24</v>
      </c>
      <c r="N466" s="210" t="s">
        <v>50</v>
      </c>
      <c r="O466" s="43"/>
      <c r="P466" s="211">
        <f>O466*H466</f>
        <v>0</v>
      </c>
      <c r="Q466" s="211">
        <v>0</v>
      </c>
      <c r="R466" s="211">
        <f>Q466*H466</f>
        <v>0</v>
      </c>
      <c r="S466" s="211">
        <v>0</v>
      </c>
      <c r="T466" s="212">
        <f>S466*H466</f>
        <v>0</v>
      </c>
      <c r="AR466" s="25" t="s">
        <v>142</v>
      </c>
      <c r="AT466" s="25" t="s">
        <v>212</v>
      </c>
      <c r="AU466" s="25" t="s">
        <v>87</v>
      </c>
      <c r="AY466" s="25" t="s">
        <v>210</v>
      </c>
      <c r="BE466" s="213">
        <f>IF(N466="základní",J466,0)</f>
        <v>0</v>
      </c>
      <c r="BF466" s="213">
        <f>IF(N466="snížená",J466,0)</f>
        <v>3000</v>
      </c>
      <c r="BG466" s="213">
        <f>IF(N466="zákl. přenesená",J466,0)</f>
        <v>0</v>
      </c>
      <c r="BH466" s="213">
        <f>IF(N466="sníž. přenesená",J466,0)</f>
        <v>0</v>
      </c>
      <c r="BI466" s="213">
        <f>IF(N466="nulová",J466,0)</f>
        <v>0</v>
      </c>
      <c r="BJ466" s="25" t="s">
        <v>87</v>
      </c>
      <c r="BK466" s="213">
        <f>ROUND(I466*H466,2)</f>
        <v>3000</v>
      </c>
      <c r="BL466" s="25" t="s">
        <v>142</v>
      </c>
      <c r="BM466" s="25" t="s">
        <v>1113</v>
      </c>
    </row>
    <row r="467" spans="2:65" s="1" customFormat="1" ht="25.5" customHeight="1">
      <c r="B467" s="42"/>
      <c r="C467" s="202" t="s">
        <v>991</v>
      </c>
      <c r="D467" s="202" t="s">
        <v>212</v>
      </c>
      <c r="E467" s="203" t="s">
        <v>1115</v>
      </c>
      <c r="F467" s="204" t="s">
        <v>1116</v>
      </c>
      <c r="G467" s="205" t="s">
        <v>295</v>
      </c>
      <c r="H467" s="206">
        <v>28</v>
      </c>
      <c r="I467" s="207">
        <v>96.3</v>
      </c>
      <c r="J467" s="208">
        <f>ROUND(I467*H467,2)</f>
        <v>2696.4</v>
      </c>
      <c r="K467" s="204" t="s">
        <v>264</v>
      </c>
      <c r="L467" s="62"/>
      <c r="M467" s="209" t="s">
        <v>24</v>
      </c>
      <c r="N467" s="210" t="s">
        <v>50</v>
      </c>
      <c r="O467" s="43"/>
      <c r="P467" s="211">
        <f>O467*H467</f>
        <v>0</v>
      </c>
      <c r="Q467" s="211">
        <v>0</v>
      </c>
      <c r="R467" s="211">
        <f>Q467*H467</f>
        <v>0</v>
      </c>
      <c r="S467" s="211">
        <v>0</v>
      </c>
      <c r="T467" s="212">
        <f>S467*H467</f>
        <v>0</v>
      </c>
      <c r="AR467" s="25" t="s">
        <v>142</v>
      </c>
      <c r="AT467" s="25" t="s">
        <v>212</v>
      </c>
      <c r="AU467" s="25" t="s">
        <v>87</v>
      </c>
      <c r="AY467" s="25" t="s">
        <v>210</v>
      </c>
      <c r="BE467" s="213">
        <f>IF(N467="základní",J467,0)</f>
        <v>0</v>
      </c>
      <c r="BF467" s="213">
        <f>IF(N467="snížená",J467,0)</f>
        <v>2696.4</v>
      </c>
      <c r="BG467" s="213">
        <f>IF(N467="zákl. přenesená",J467,0)</f>
        <v>0</v>
      </c>
      <c r="BH467" s="213">
        <f>IF(N467="sníž. přenesená",J467,0)</f>
        <v>0</v>
      </c>
      <c r="BI467" s="213">
        <f>IF(N467="nulová",J467,0)</f>
        <v>0</v>
      </c>
      <c r="BJ467" s="25" t="s">
        <v>87</v>
      </c>
      <c r="BK467" s="213">
        <f>ROUND(I467*H467,2)</f>
        <v>2696.4</v>
      </c>
      <c r="BL467" s="25" t="s">
        <v>142</v>
      </c>
      <c r="BM467" s="25" t="s">
        <v>1117</v>
      </c>
    </row>
    <row r="468" spans="2:65" s="12" customFormat="1">
      <c r="B468" s="217"/>
      <c r="C468" s="218"/>
      <c r="D468" s="214" t="s">
        <v>220</v>
      </c>
      <c r="E468" s="219" t="s">
        <v>24</v>
      </c>
      <c r="F468" s="220" t="s">
        <v>1916</v>
      </c>
      <c r="G468" s="218"/>
      <c r="H468" s="221">
        <v>28</v>
      </c>
      <c r="I468" s="222"/>
      <c r="J468" s="218"/>
      <c r="K468" s="218"/>
      <c r="L468" s="223"/>
      <c r="M468" s="224"/>
      <c r="N468" s="225"/>
      <c r="O468" s="225"/>
      <c r="P468" s="225"/>
      <c r="Q468" s="225"/>
      <c r="R468" s="225"/>
      <c r="S468" s="225"/>
      <c r="T468" s="226"/>
      <c r="AT468" s="227" t="s">
        <v>220</v>
      </c>
      <c r="AU468" s="227" t="s">
        <v>87</v>
      </c>
      <c r="AV468" s="12" t="s">
        <v>87</v>
      </c>
      <c r="AW468" s="12" t="s">
        <v>41</v>
      </c>
      <c r="AX468" s="12" t="s">
        <v>83</v>
      </c>
      <c r="AY468" s="227" t="s">
        <v>210</v>
      </c>
    </row>
    <row r="469" spans="2:65" s="1" customFormat="1" ht="25.5" customHeight="1">
      <c r="B469" s="42"/>
      <c r="C469" s="239" t="s">
        <v>996</v>
      </c>
      <c r="D469" s="239" t="s">
        <v>358</v>
      </c>
      <c r="E469" s="240" t="s">
        <v>1120</v>
      </c>
      <c r="F469" s="241" t="s">
        <v>1917</v>
      </c>
      <c r="G469" s="242" t="s">
        <v>1122</v>
      </c>
      <c r="H469" s="243">
        <v>28</v>
      </c>
      <c r="I469" s="244">
        <v>41.3</v>
      </c>
      <c r="J469" s="245">
        <f>ROUND(I469*H469,2)</f>
        <v>1156.4000000000001</v>
      </c>
      <c r="K469" s="241" t="s">
        <v>264</v>
      </c>
      <c r="L469" s="246"/>
      <c r="M469" s="247" t="s">
        <v>24</v>
      </c>
      <c r="N469" s="248" t="s">
        <v>50</v>
      </c>
      <c r="O469" s="43"/>
      <c r="P469" s="211">
        <f>O469*H469</f>
        <v>0</v>
      </c>
      <c r="Q469" s="211">
        <v>1E-3</v>
      </c>
      <c r="R469" s="211">
        <f>Q469*H469</f>
        <v>2.8000000000000001E-2</v>
      </c>
      <c r="S469" s="211">
        <v>0</v>
      </c>
      <c r="T469" s="212">
        <f>S469*H469</f>
        <v>0</v>
      </c>
      <c r="AR469" s="25" t="s">
        <v>397</v>
      </c>
      <c r="AT469" s="25" t="s">
        <v>358</v>
      </c>
      <c r="AU469" s="25" t="s">
        <v>87</v>
      </c>
      <c r="AY469" s="25" t="s">
        <v>210</v>
      </c>
      <c r="BE469" s="213">
        <f>IF(N469="základní",J469,0)</f>
        <v>0</v>
      </c>
      <c r="BF469" s="213">
        <f>IF(N469="snížená",J469,0)</f>
        <v>1156.4000000000001</v>
      </c>
      <c r="BG469" s="213">
        <f>IF(N469="zákl. přenesená",J469,0)</f>
        <v>0</v>
      </c>
      <c r="BH469" s="213">
        <f>IF(N469="sníž. přenesená",J469,0)</f>
        <v>0</v>
      </c>
      <c r="BI469" s="213">
        <f>IF(N469="nulová",J469,0)</f>
        <v>0</v>
      </c>
      <c r="BJ469" s="25" t="s">
        <v>87</v>
      </c>
      <c r="BK469" s="213">
        <f>ROUND(I469*H469,2)</f>
        <v>1156.4000000000001</v>
      </c>
      <c r="BL469" s="25" t="s">
        <v>142</v>
      </c>
      <c r="BM469" s="25" t="s">
        <v>1123</v>
      </c>
    </row>
    <row r="470" spans="2:65" s="11" customFormat="1" ht="29.85" customHeight="1">
      <c r="B470" s="186"/>
      <c r="C470" s="187"/>
      <c r="D470" s="188" t="s">
        <v>77</v>
      </c>
      <c r="E470" s="200" t="s">
        <v>1124</v>
      </c>
      <c r="F470" s="200" t="s">
        <v>1125</v>
      </c>
      <c r="G470" s="187"/>
      <c r="H470" s="187"/>
      <c r="I470" s="190"/>
      <c r="J470" s="201">
        <f>BK470</f>
        <v>9429</v>
      </c>
      <c r="K470" s="187"/>
      <c r="L470" s="192"/>
      <c r="M470" s="193"/>
      <c r="N470" s="194"/>
      <c r="O470" s="194"/>
      <c r="P470" s="195">
        <f>SUM(P471:P475)</f>
        <v>0</v>
      </c>
      <c r="Q470" s="194"/>
      <c r="R470" s="195">
        <f>SUM(R471:R475)</f>
        <v>3.6449999999999996E-2</v>
      </c>
      <c r="S470" s="194"/>
      <c r="T470" s="196">
        <f>SUM(T471:T475)</f>
        <v>6.0000000000000001E-3</v>
      </c>
      <c r="AR470" s="197" t="s">
        <v>87</v>
      </c>
      <c r="AT470" s="198" t="s">
        <v>77</v>
      </c>
      <c r="AU470" s="198" t="s">
        <v>83</v>
      </c>
      <c r="AY470" s="197" t="s">
        <v>210</v>
      </c>
      <c r="BK470" s="199">
        <f>SUM(BK471:BK475)</f>
        <v>9429</v>
      </c>
    </row>
    <row r="471" spans="2:65" s="1" customFormat="1" ht="16.5" customHeight="1">
      <c r="B471" s="42"/>
      <c r="C471" s="202" t="s">
        <v>1004</v>
      </c>
      <c r="D471" s="202" t="s">
        <v>212</v>
      </c>
      <c r="E471" s="203" t="s">
        <v>1131</v>
      </c>
      <c r="F471" s="204" t="s">
        <v>1918</v>
      </c>
      <c r="G471" s="205" t="s">
        <v>348</v>
      </c>
      <c r="H471" s="206">
        <v>3</v>
      </c>
      <c r="I471" s="207">
        <v>2280</v>
      </c>
      <c r="J471" s="208">
        <f>ROUND(I471*H471,2)</f>
        <v>6840</v>
      </c>
      <c r="K471" s="204" t="s">
        <v>24</v>
      </c>
      <c r="L471" s="62"/>
      <c r="M471" s="209" t="s">
        <v>24</v>
      </c>
      <c r="N471" s="210" t="s">
        <v>50</v>
      </c>
      <c r="O471" s="43"/>
      <c r="P471" s="211">
        <f>O471*H471</f>
        <v>0</v>
      </c>
      <c r="Q471" s="211">
        <v>0</v>
      </c>
      <c r="R471" s="211">
        <f>Q471*H471</f>
        <v>0</v>
      </c>
      <c r="S471" s="211">
        <v>2E-3</v>
      </c>
      <c r="T471" s="212">
        <f>S471*H471</f>
        <v>6.0000000000000001E-3</v>
      </c>
      <c r="AR471" s="25" t="s">
        <v>142</v>
      </c>
      <c r="AT471" s="25" t="s">
        <v>212</v>
      </c>
      <c r="AU471" s="25" t="s">
        <v>87</v>
      </c>
      <c r="AY471" s="25" t="s">
        <v>210</v>
      </c>
      <c r="BE471" s="213">
        <f>IF(N471="základní",J471,0)</f>
        <v>0</v>
      </c>
      <c r="BF471" s="213">
        <f>IF(N471="snížená",J471,0)</f>
        <v>6840</v>
      </c>
      <c r="BG471" s="213">
        <f>IF(N471="zákl. přenesená",J471,0)</f>
        <v>0</v>
      </c>
      <c r="BH471" s="213">
        <f>IF(N471="sníž. přenesená",J471,0)</f>
        <v>0</v>
      </c>
      <c r="BI471" s="213">
        <f>IF(N471="nulová",J471,0)</f>
        <v>0</v>
      </c>
      <c r="BJ471" s="25" t="s">
        <v>87</v>
      </c>
      <c r="BK471" s="213">
        <f>ROUND(I471*H471,2)</f>
        <v>6840</v>
      </c>
      <c r="BL471" s="25" t="s">
        <v>142</v>
      </c>
      <c r="BM471" s="25" t="s">
        <v>1133</v>
      </c>
    </row>
    <row r="472" spans="2:65" s="12" customFormat="1">
      <c r="B472" s="217"/>
      <c r="C472" s="218"/>
      <c r="D472" s="214" t="s">
        <v>220</v>
      </c>
      <c r="E472" s="219" t="s">
        <v>24</v>
      </c>
      <c r="F472" s="220" t="s">
        <v>90</v>
      </c>
      <c r="G472" s="218"/>
      <c r="H472" s="221">
        <v>3</v>
      </c>
      <c r="I472" s="222"/>
      <c r="J472" s="218"/>
      <c r="K472" s="218"/>
      <c r="L472" s="223"/>
      <c r="M472" s="224"/>
      <c r="N472" s="225"/>
      <c r="O472" s="225"/>
      <c r="P472" s="225"/>
      <c r="Q472" s="225"/>
      <c r="R472" s="225"/>
      <c r="S472" s="225"/>
      <c r="T472" s="226"/>
      <c r="AT472" s="227" t="s">
        <v>220</v>
      </c>
      <c r="AU472" s="227" t="s">
        <v>87</v>
      </c>
      <c r="AV472" s="12" t="s">
        <v>87</v>
      </c>
      <c r="AW472" s="12" t="s">
        <v>41</v>
      </c>
      <c r="AX472" s="12" t="s">
        <v>83</v>
      </c>
      <c r="AY472" s="227" t="s">
        <v>210</v>
      </c>
    </row>
    <row r="473" spans="2:65" s="1" customFormat="1" ht="25.5" customHeight="1">
      <c r="B473" s="42"/>
      <c r="C473" s="202" t="s">
        <v>1010</v>
      </c>
      <c r="D473" s="202" t="s">
        <v>212</v>
      </c>
      <c r="E473" s="203" t="s">
        <v>1135</v>
      </c>
      <c r="F473" s="204" t="s">
        <v>1136</v>
      </c>
      <c r="G473" s="205" t="s">
        <v>295</v>
      </c>
      <c r="H473" s="206">
        <v>3</v>
      </c>
      <c r="I473" s="207">
        <v>363</v>
      </c>
      <c r="J473" s="208">
        <f>ROUND(I473*H473,2)</f>
        <v>1089</v>
      </c>
      <c r="K473" s="204" t="s">
        <v>264</v>
      </c>
      <c r="L473" s="62"/>
      <c r="M473" s="209" t="s">
        <v>24</v>
      </c>
      <c r="N473" s="210" t="s">
        <v>50</v>
      </c>
      <c r="O473" s="43"/>
      <c r="P473" s="211">
        <f>O473*H473</f>
        <v>0</v>
      </c>
      <c r="Q473" s="211">
        <v>1.75E-3</v>
      </c>
      <c r="R473" s="211">
        <f>Q473*H473</f>
        <v>5.2500000000000003E-3</v>
      </c>
      <c r="S473" s="211">
        <v>0</v>
      </c>
      <c r="T473" s="212">
        <f>S473*H473</f>
        <v>0</v>
      </c>
      <c r="AR473" s="25" t="s">
        <v>142</v>
      </c>
      <c r="AT473" s="25" t="s">
        <v>212</v>
      </c>
      <c r="AU473" s="25" t="s">
        <v>87</v>
      </c>
      <c r="AY473" s="25" t="s">
        <v>210</v>
      </c>
      <c r="BE473" s="213">
        <f>IF(N473="základní",J473,0)</f>
        <v>0</v>
      </c>
      <c r="BF473" s="213">
        <f>IF(N473="snížená",J473,0)</f>
        <v>1089</v>
      </c>
      <c r="BG473" s="213">
        <f>IF(N473="zákl. přenesená",J473,0)</f>
        <v>0</v>
      </c>
      <c r="BH473" s="213">
        <f>IF(N473="sníž. přenesená",J473,0)</f>
        <v>0</v>
      </c>
      <c r="BI473" s="213">
        <f>IF(N473="nulová",J473,0)</f>
        <v>0</v>
      </c>
      <c r="BJ473" s="25" t="s">
        <v>87</v>
      </c>
      <c r="BK473" s="213">
        <f>ROUND(I473*H473,2)</f>
        <v>1089</v>
      </c>
      <c r="BL473" s="25" t="s">
        <v>142</v>
      </c>
      <c r="BM473" s="25" t="s">
        <v>1919</v>
      </c>
    </row>
    <row r="474" spans="2:65" s="1" customFormat="1" ht="16.5" customHeight="1">
      <c r="B474" s="42"/>
      <c r="C474" s="202" t="s">
        <v>1015</v>
      </c>
      <c r="D474" s="202" t="s">
        <v>212</v>
      </c>
      <c r="E474" s="203" t="s">
        <v>1145</v>
      </c>
      <c r="F474" s="204" t="s">
        <v>1146</v>
      </c>
      <c r="G474" s="205" t="s">
        <v>295</v>
      </c>
      <c r="H474" s="206">
        <v>10</v>
      </c>
      <c r="I474" s="207">
        <v>150</v>
      </c>
      <c r="J474" s="208">
        <f>ROUND(I474*H474,2)</f>
        <v>1500</v>
      </c>
      <c r="K474" s="204" t="s">
        <v>24</v>
      </c>
      <c r="L474" s="62"/>
      <c r="M474" s="209" t="s">
        <v>24</v>
      </c>
      <c r="N474" s="210" t="s">
        <v>50</v>
      </c>
      <c r="O474" s="43"/>
      <c r="P474" s="211">
        <f>O474*H474</f>
        <v>0</v>
      </c>
      <c r="Q474" s="211">
        <v>3.1199999999999999E-3</v>
      </c>
      <c r="R474" s="211">
        <f>Q474*H474</f>
        <v>3.1199999999999999E-2</v>
      </c>
      <c r="S474" s="211">
        <v>0</v>
      </c>
      <c r="T474" s="212">
        <f>S474*H474</f>
        <v>0</v>
      </c>
      <c r="AR474" s="25" t="s">
        <v>142</v>
      </c>
      <c r="AT474" s="25" t="s">
        <v>212</v>
      </c>
      <c r="AU474" s="25" t="s">
        <v>87</v>
      </c>
      <c r="AY474" s="25" t="s">
        <v>210</v>
      </c>
      <c r="BE474" s="213">
        <f>IF(N474="základní",J474,0)</f>
        <v>0</v>
      </c>
      <c r="BF474" s="213">
        <f>IF(N474="snížená",J474,0)</f>
        <v>1500</v>
      </c>
      <c r="BG474" s="213">
        <f>IF(N474="zákl. přenesená",J474,0)</f>
        <v>0</v>
      </c>
      <c r="BH474" s="213">
        <f>IF(N474="sníž. přenesená",J474,0)</f>
        <v>0</v>
      </c>
      <c r="BI474" s="213">
        <f>IF(N474="nulová",J474,0)</f>
        <v>0</v>
      </c>
      <c r="BJ474" s="25" t="s">
        <v>87</v>
      </c>
      <c r="BK474" s="213">
        <f>ROUND(I474*H474,2)</f>
        <v>1500</v>
      </c>
      <c r="BL474" s="25" t="s">
        <v>142</v>
      </c>
      <c r="BM474" s="25" t="s">
        <v>1920</v>
      </c>
    </row>
    <row r="475" spans="2:65" s="12" customFormat="1">
      <c r="B475" s="217"/>
      <c r="C475" s="218"/>
      <c r="D475" s="214" t="s">
        <v>220</v>
      </c>
      <c r="E475" s="219" t="s">
        <v>24</v>
      </c>
      <c r="F475" s="220" t="s">
        <v>125</v>
      </c>
      <c r="G475" s="218"/>
      <c r="H475" s="221">
        <v>10</v>
      </c>
      <c r="I475" s="222"/>
      <c r="J475" s="218"/>
      <c r="K475" s="218"/>
      <c r="L475" s="223"/>
      <c r="M475" s="224"/>
      <c r="N475" s="225"/>
      <c r="O475" s="225"/>
      <c r="P475" s="225"/>
      <c r="Q475" s="225"/>
      <c r="R475" s="225"/>
      <c r="S475" s="225"/>
      <c r="T475" s="226"/>
      <c r="AT475" s="227" t="s">
        <v>220</v>
      </c>
      <c r="AU475" s="227" t="s">
        <v>87</v>
      </c>
      <c r="AV475" s="12" t="s">
        <v>87</v>
      </c>
      <c r="AW475" s="12" t="s">
        <v>41</v>
      </c>
      <c r="AX475" s="12" t="s">
        <v>83</v>
      </c>
      <c r="AY475" s="227" t="s">
        <v>210</v>
      </c>
    </row>
    <row r="476" spans="2:65" s="11" customFormat="1" ht="29.85" customHeight="1">
      <c r="B476" s="186"/>
      <c r="C476" s="187"/>
      <c r="D476" s="188" t="s">
        <v>77</v>
      </c>
      <c r="E476" s="200" t="s">
        <v>1148</v>
      </c>
      <c r="F476" s="200" t="s">
        <v>1149</v>
      </c>
      <c r="G476" s="187"/>
      <c r="H476" s="187"/>
      <c r="I476" s="190"/>
      <c r="J476" s="201">
        <f>BK476</f>
        <v>33883.39</v>
      </c>
      <c r="K476" s="187"/>
      <c r="L476" s="192"/>
      <c r="M476" s="193"/>
      <c r="N476" s="194"/>
      <c r="O476" s="194"/>
      <c r="P476" s="195">
        <f>SUM(P477:P483)</f>
        <v>0</v>
      </c>
      <c r="Q476" s="194"/>
      <c r="R476" s="195">
        <f>SUM(R477:R483)</f>
        <v>0.32948640000000001</v>
      </c>
      <c r="S476" s="194"/>
      <c r="T476" s="196">
        <f>SUM(T477:T483)</f>
        <v>1.7157599999999997</v>
      </c>
      <c r="AR476" s="197" t="s">
        <v>87</v>
      </c>
      <c r="AT476" s="198" t="s">
        <v>77</v>
      </c>
      <c r="AU476" s="198" t="s">
        <v>83</v>
      </c>
      <c r="AY476" s="197" t="s">
        <v>210</v>
      </c>
      <c r="BK476" s="199">
        <f>SUM(BK477:BK483)</f>
        <v>33883.39</v>
      </c>
    </row>
    <row r="477" spans="2:65" s="1" customFormat="1" ht="16.5" customHeight="1">
      <c r="B477" s="42"/>
      <c r="C477" s="202" t="s">
        <v>1020</v>
      </c>
      <c r="D477" s="202" t="s">
        <v>212</v>
      </c>
      <c r="E477" s="203" t="s">
        <v>1151</v>
      </c>
      <c r="F477" s="204" t="s">
        <v>1921</v>
      </c>
      <c r="G477" s="205" t="s">
        <v>215</v>
      </c>
      <c r="H477" s="206">
        <v>42.08</v>
      </c>
      <c r="I477" s="207">
        <v>623.79999999999995</v>
      </c>
      <c r="J477" s="208">
        <f>ROUND(I477*H477,2)</f>
        <v>26249.5</v>
      </c>
      <c r="K477" s="204" t="s">
        <v>24</v>
      </c>
      <c r="L477" s="62"/>
      <c r="M477" s="209" t="s">
        <v>24</v>
      </c>
      <c r="N477" s="210" t="s">
        <v>50</v>
      </c>
      <c r="O477" s="43"/>
      <c r="P477" s="211">
        <f>O477*H477</f>
        <v>0</v>
      </c>
      <c r="Q477" s="211">
        <v>7.8300000000000002E-3</v>
      </c>
      <c r="R477" s="211">
        <f>Q477*H477</f>
        <v>0.32948640000000001</v>
      </c>
      <c r="S477" s="211">
        <v>0</v>
      </c>
      <c r="T477" s="212">
        <f>S477*H477</f>
        <v>0</v>
      </c>
      <c r="AR477" s="25" t="s">
        <v>142</v>
      </c>
      <c r="AT477" s="25" t="s">
        <v>212</v>
      </c>
      <c r="AU477" s="25" t="s">
        <v>87</v>
      </c>
      <c r="AY477" s="25" t="s">
        <v>210</v>
      </c>
      <c r="BE477" s="213">
        <f>IF(N477="základní",J477,0)</f>
        <v>0</v>
      </c>
      <c r="BF477" s="213">
        <f>IF(N477="snížená",J477,0)</f>
        <v>26249.5</v>
      </c>
      <c r="BG477" s="213">
        <f>IF(N477="zákl. přenesená",J477,0)</f>
        <v>0</v>
      </c>
      <c r="BH477" s="213">
        <f>IF(N477="sníž. přenesená",J477,0)</f>
        <v>0</v>
      </c>
      <c r="BI477" s="213">
        <f>IF(N477="nulová",J477,0)</f>
        <v>0</v>
      </c>
      <c r="BJ477" s="25" t="s">
        <v>87</v>
      </c>
      <c r="BK477" s="213">
        <f>ROUND(I477*H477,2)</f>
        <v>26249.5</v>
      </c>
      <c r="BL477" s="25" t="s">
        <v>142</v>
      </c>
      <c r="BM477" s="25" t="s">
        <v>1153</v>
      </c>
    </row>
    <row r="478" spans="2:65" s="12" customFormat="1">
      <c r="B478" s="217"/>
      <c r="C478" s="218"/>
      <c r="D478" s="214" t="s">
        <v>220</v>
      </c>
      <c r="E478" s="219" t="s">
        <v>24</v>
      </c>
      <c r="F478" s="220" t="s">
        <v>1616</v>
      </c>
      <c r="G478" s="218"/>
      <c r="H478" s="221">
        <v>42.08</v>
      </c>
      <c r="I478" s="222"/>
      <c r="J478" s="218"/>
      <c r="K478" s="218"/>
      <c r="L478" s="223"/>
      <c r="M478" s="224"/>
      <c r="N478" s="225"/>
      <c r="O478" s="225"/>
      <c r="P478" s="225"/>
      <c r="Q478" s="225"/>
      <c r="R478" s="225"/>
      <c r="S478" s="225"/>
      <c r="T478" s="226"/>
      <c r="AT478" s="227" t="s">
        <v>220</v>
      </c>
      <c r="AU478" s="227" t="s">
        <v>87</v>
      </c>
      <c r="AV478" s="12" t="s">
        <v>87</v>
      </c>
      <c r="AW478" s="12" t="s">
        <v>41</v>
      </c>
      <c r="AX478" s="12" t="s">
        <v>83</v>
      </c>
      <c r="AY478" s="227" t="s">
        <v>210</v>
      </c>
    </row>
    <row r="479" spans="2:65" s="1" customFormat="1" ht="16.5" customHeight="1">
      <c r="B479" s="42"/>
      <c r="C479" s="202" t="s">
        <v>1026</v>
      </c>
      <c r="D479" s="202" t="s">
        <v>212</v>
      </c>
      <c r="E479" s="203" t="s">
        <v>1171</v>
      </c>
      <c r="F479" s="204" t="s">
        <v>1172</v>
      </c>
      <c r="G479" s="205" t="s">
        <v>215</v>
      </c>
      <c r="H479" s="206">
        <v>95.32</v>
      </c>
      <c r="I479" s="207">
        <v>61.3</v>
      </c>
      <c r="J479" s="208">
        <f>ROUND(I479*H479,2)</f>
        <v>5843.12</v>
      </c>
      <c r="K479" s="204" t="s">
        <v>264</v>
      </c>
      <c r="L479" s="62"/>
      <c r="M479" s="209" t="s">
        <v>24</v>
      </c>
      <c r="N479" s="210" t="s">
        <v>50</v>
      </c>
      <c r="O479" s="43"/>
      <c r="P479" s="211">
        <f>O479*H479</f>
        <v>0</v>
      </c>
      <c r="Q479" s="211">
        <v>0</v>
      </c>
      <c r="R479" s="211">
        <f>Q479*H479</f>
        <v>0</v>
      </c>
      <c r="S479" s="211">
        <v>1.7999999999999999E-2</v>
      </c>
      <c r="T479" s="212">
        <f>S479*H479</f>
        <v>1.7157599999999997</v>
      </c>
      <c r="AR479" s="25" t="s">
        <v>142</v>
      </c>
      <c r="AT479" s="25" t="s">
        <v>212</v>
      </c>
      <c r="AU479" s="25" t="s">
        <v>87</v>
      </c>
      <c r="AY479" s="25" t="s">
        <v>210</v>
      </c>
      <c r="BE479" s="213">
        <f>IF(N479="základní",J479,0)</f>
        <v>0</v>
      </c>
      <c r="BF479" s="213">
        <f>IF(N479="snížená",J479,0)</f>
        <v>5843.12</v>
      </c>
      <c r="BG479" s="213">
        <f>IF(N479="zákl. přenesená",J479,0)</f>
        <v>0</v>
      </c>
      <c r="BH479" s="213">
        <f>IF(N479="sníž. přenesená",J479,0)</f>
        <v>0</v>
      </c>
      <c r="BI479" s="213">
        <f>IF(N479="nulová",J479,0)</f>
        <v>0</v>
      </c>
      <c r="BJ479" s="25" t="s">
        <v>87</v>
      </c>
      <c r="BK479" s="213">
        <f>ROUND(I479*H479,2)</f>
        <v>5843.12</v>
      </c>
      <c r="BL479" s="25" t="s">
        <v>142</v>
      </c>
      <c r="BM479" s="25" t="s">
        <v>1173</v>
      </c>
    </row>
    <row r="480" spans="2:65" s="12" customFormat="1">
      <c r="B480" s="217"/>
      <c r="C480" s="218"/>
      <c r="D480" s="214" t="s">
        <v>220</v>
      </c>
      <c r="E480" s="219" t="s">
        <v>24</v>
      </c>
      <c r="F480" s="220" t="s">
        <v>1922</v>
      </c>
      <c r="G480" s="218"/>
      <c r="H480" s="221">
        <v>45.74</v>
      </c>
      <c r="I480" s="222"/>
      <c r="J480" s="218"/>
      <c r="K480" s="218"/>
      <c r="L480" s="223"/>
      <c r="M480" s="224"/>
      <c r="N480" s="225"/>
      <c r="O480" s="225"/>
      <c r="P480" s="225"/>
      <c r="Q480" s="225"/>
      <c r="R480" s="225"/>
      <c r="S480" s="225"/>
      <c r="T480" s="226"/>
      <c r="AT480" s="227" t="s">
        <v>220</v>
      </c>
      <c r="AU480" s="227" t="s">
        <v>87</v>
      </c>
      <c r="AV480" s="12" t="s">
        <v>87</v>
      </c>
      <c r="AW480" s="12" t="s">
        <v>41</v>
      </c>
      <c r="AX480" s="12" t="s">
        <v>78</v>
      </c>
      <c r="AY480" s="227" t="s">
        <v>210</v>
      </c>
    </row>
    <row r="481" spans="2:65" s="12" customFormat="1">
      <c r="B481" s="217"/>
      <c r="C481" s="218"/>
      <c r="D481" s="214" t="s">
        <v>220</v>
      </c>
      <c r="E481" s="219" t="s">
        <v>24</v>
      </c>
      <c r="F481" s="220" t="s">
        <v>1923</v>
      </c>
      <c r="G481" s="218"/>
      <c r="H481" s="221">
        <v>49.58</v>
      </c>
      <c r="I481" s="222"/>
      <c r="J481" s="218"/>
      <c r="K481" s="218"/>
      <c r="L481" s="223"/>
      <c r="M481" s="224"/>
      <c r="N481" s="225"/>
      <c r="O481" s="225"/>
      <c r="P481" s="225"/>
      <c r="Q481" s="225"/>
      <c r="R481" s="225"/>
      <c r="S481" s="225"/>
      <c r="T481" s="226"/>
      <c r="AT481" s="227" t="s">
        <v>220</v>
      </c>
      <c r="AU481" s="227" t="s">
        <v>87</v>
      </c>
      <c r="AV481" s="12" t="s">
        <v>87</v>
      </c>
      <c r="AW481" s="12" t="s">
        <v>41</v>
      </c>
      <c r="AX481" s="12" t="s">
        <v>78</v>
      </c>
      <c r="AY481" s="227" t="s">
        <v>210</v>
      </c>
    </row>
    <row r="482" spans="2:65" s="13" customFormat="1">
      <c r="B482" s="228"/>
      <c r="C482" s="229"/>
      <c r="D482" s="214" t="s">
        <v>220</v>
      </c>
      <c r="E482" s="230" t="s">
        <v>24</v>
      </c>
      <c r="F482" s="231" t="s">
        <v>235</v>
      </c>
      <c r="G482" s="229"/>
      <c r="H482" s="232">
        <v>95.32</v>
      </c>
      <c r="I482" s="233"/>
      <c r="J482" s="229"/>
      <c r="K482" s="229"/>
      <c r="L482" s="234"/>
      <c r="M482" s="235"/>
      <c r="N482" s="236"/>
      <c r="O482" s="236"/>
      <c r="P482" s="236"/>
      <c r="Q482" s="236"/>
      <c r="R482" s="236"/>
      <c r="S482" s="236"/>
      <c r="T482" s="237"/>
      <c r="AT482" s="238" t="s">
        <v>220</v>
      </c>
      <c r="AU482" s="238" t="s">
        <v>87</v>
      </c>
      <c r="AV482" s="13" t="s">
        <v>93</v>
      </c>
      <c r="AW482" s="13" t="s">
        <v>41</v>
      </c>
      <c r="AX482" s="13" t="s">
        <v>83</v>
      </c>
      <c r="AY482" s="238" t="s">
        <v>210</v>
      </c>
    </row>
    <row r="483" spans="2:65" s="1" customFormat="1" ht="38.25" customHeight="1">
      <c r="B483" s="42"/>
      <c r="C483" s="202" t="s">
        <v>1031</v>
      </c>
      <c r="D483" s="202" t="s">
        <v>212</v>
      </c>
      <c r="E483" s="203" t="s">
        <v>1215</v>
      </c>
      <c r="F483" s="204" t="s">
        <v>1924</v>
      </c>
      <c r="G483" s="205" t="s">
        <v>981</v>
      </c>
      <c r="H483" s="270">
        <f>SUM(J477:J482)/100</f>
        <v>320.92619999999999</v>
      </c>
      <c r="I483" s="207">
        <v>5.58</v>
      </c>
      <c r="J483" s="208">
        <f>ROUND(I483*H483,2)</f>
        <v>1790.77</v>
      </c>
      <c r="K483" s="204" t="s">
        <v>264</v>
      </c>
      <c r="L483" s="62"/>
      <c r="M483" s="209" t="s">
        <v>24</v>
      </c>
      <c r="N483" s="210" t="s">
        <v>50</v>
      </c>
      <c r="O483" s="43"/>
      <c r="P483" s="211">
        <f>O483*H483</f>
        <v>0</v>
      </c>
      <c r="Q483" s="211">
        <v>0</v>
      </c>
      <c r="R483" s="211">
        <f>Q483*H483</f>
        <v>0</v>
      </c>
      <c r="S483" s="211">
        <v>0</v>
      </c>
      <c r="T483" s="212">
        <f>S483*H483</f>
        <v>0</v>
      </c>
      <c r="AR483" s="25" t="s">
        <v>142</v>
      </c>
      <c r="AT483" s="25" t="s">
        <v>212</v>
      </c>
      <c r="AU483" s="25" t="s">
        <v>87</v>
      </c>
      <c r="AY483" s="25" t="s">
        <v>210</v>
      </c>
      <c r="BE483" s="213">
        <f>IF(N483="základní",J483,0)</f>
        <v>0</v>
      </c>
      <c r="BF483" s="213">
        <f>IF(N483="snížená",J483,0)</f>
        <v>1790.77</v>
      </c>
      <c r="BG483" s="213">
        <f>IF(N483="zákl. přenesená",J483,0)</f>
        <v>0</v>
      </c>
      <c r="BH483" s="213">
        <f>IF(N483="sníž. přenesená",J483,0)</f>
        <v>0</v>
      </c>
      <c r="BI483" s="213">
        <f>IF(N483="nulová",J483,0)</f>
        <v>0</v>
      </c>
      <c r="BJ483" s="25" t="s">
        <v>87</v>
      </c>
      <c r="BK483" s="213">
        <f>ROUND(I483*H483,2)</f>
        <v>1790.77</v>
      </c>
      <c r="BL483" s="25" t="s">
        <v>142</v>
      </c>
      <c r="BM483" s="25" t="s">
        <v>1217</v>
      </c>
    </row>
    <row r="484" spans="2:65" s="11" customFormat="1" ht="29.85" customHeight="1">
      <c r="B484" s="186"/>
      <c r="C484" s="187"/>
      <c r="D484" s="188" t="s">
        <v>77</v>
      </c>
      <c r="E484" s="200" t="s">
        <v>1219</v>
      </c>
      <c r="F484" s="200" t="s">
        <v>1220</v>
      </c>
      <c r="G484" s="187"/>
      <c r="H484" s="187"/>
      <c r="I484" s="190"/>
      <c r="J484" s="201">
        <f>BK484</f>
        <v>119585.42</v>
      </c>
      <c r="K484" s="187"/>
      <c r="L484" s="192"/>
      <c r="M484" s="193"/>
      <c r="N484" s="194"/>
      <c r="O484" s="194"/>
      <c r="P484" s="195">
        <f>SUM(P485:P507)</f>
        <v>0</v>
      </c>
      <c r="Q484" s="194"/>
      <c r="R484" s="195">
        <f>SUM(R485:R507)</f>
        <v>2.9067059399999997</v>
      </c>
      <c r="S484" s="194"/>
      <c r="T484" s="196">
        <f>SUM(T485:T507)</f>
        <v>0</v>
      </c>
      <c r="AR484" s="197" t="s">
        <v>87</v>
      </c>
      <c r="AT484" s="198" t="s">
        <v>77</v>
      </c>
      <c r="AU484" s="198" t="s">
        <v>83</v>
      </c>
      <c r="AY484" s="197" t="s">
        <v>210</v>
      </c>
      <c r="BK484" s="199">
        <f>SUM(BK485:BK507)</f>
        <v>119585.42</v>
      </c>
    </row>
    <row r="485" spans="2:65" s="1" customFormat="1" ht="51" customHeight="1">
      <c r="B485" s="42"/>
      <c r="C485" s="202" t="s">
        <v>1039</v>
      </c>
      <c r="D485" s="202" t="s">
        <v>212</v>
      </c>
      <c r="E485" s="203" t="s">
        <v>1222</v>
      </c>
      <c r="F485" s="204" t="s">
        <v>1223</v>
      </c>
      <c r="G485" s="205" t="s">
        <v>215</v>
      </c>
      <c r="H485" s="206">
        <v>31.698</v>
      </c>
      <c r="I485" s="207">
        <v>870</v>
      </c>
      <c r="J485" s="208">
        <f>ROUND(I485*H485,2)</f>
        <v>27577.26</v>
      </c>
      <c r="K485" s="204" t="s">
        <v>264</v>
      </c>
      <c r="L485" s="62"/>
      <c r="M485" s="209" t="s">
        <v>24</v>
      </c>
      <c r="N485" s="210" t="s">
        <v>50</v>
      </c>
      <c r="O485" s="43"/>
      <c r="P485" s="211">
        <f>O485*H485</f>
        <v>0</v>
      </c>
      <c r="Q485" s="211">
        <v>3.134E-2</v>
      </c>
      <c r="R485" s="211">
        <f>Q485*H485</f>
        <v>0.99341531999999999</v>
      </c>
      <c r="S485" s="211">
        <v>0</v>
      </c>
      <c r="T485" s="212">
        <f>S485*H485</f>
        <v>0</v>
      </c>
      <c r="AR485" s="25" t="s">
        <v>142</v>
      </c>
      <c r="AT485" s="25" t="s">
        <v>212</v>
      </c>
      <c r="AU485" s="25" t="s">
        <v>87</v>
      </c>
      <c r="AY485" s="25" t="s">
        <v>210</v>
      </c>
      <c r="BE485" s="213">
        <f>IF(N485="základní",J485,0)</f>
        <v>0</v>
      </c>
      <c r="BF485" s="213">
        <f>IF(N485="snížená",J485,0)</f>
        <v>27577.26</v>
      </c>
      <c r="BG485" s="213">
        <f>IF(N485="zákl. přenesená",J485,0)</f>
        <v>0</v>
      </c>
      <c r="BH485" s="213">
        <f>IF(N485="sníž. přenesená",J485,0)</f>
        <v>0</v>
      </c>
      <c r="BI485" s="213">
        <f>IF(N485="nulová",J485,0)</f>
        <v>0</v>
      </c>
      <c r="BJ485" s="25" t="s">
        <v>87</v>
      </c>
      <c r="BK485" s="213">
        <f>ROUND(I485*H485,2)</f>
        <v>27577.26</v>
      </c>
      <c r="BL485" s="25" t="s">
        <v>142</v>
      </c>
      <c r="BM485" s="25" t="s">
        <v>1224</v>
      </c>
    </row>
    <row r="486" spans="2:65" s="12" customFormat="1">
      <c r="B486" s="217"/>
      <c r="C486" s="218"/>
      <c r="D486" s="214" t="s">
        <v>220</v>
      </c>
      <c r="E486" s="219" t="s">
        <v>24</v>
      </c>
      <c r="F486" s="220" t="s">
        <v>1925</v>
      </c>
      <c r="G486" s="218"/>
      <c r="H486" s="221">
        <v>26.375</v>
      </c>
      <c r="I486" s="222"/>
      <c r="J486" s="218"/>
      <c r="K486" s="218"/>
      <c r="L486" s="223"/>
      <c r="M486" s="224"/>
      <c r="N486" s="225"/>
      <c r="O486" s="225"/>
      <c r="P486" s="225"/>
      <c r="Q486" s="225"/>
      <c r="R486" s="225"/>
      <c r="S486" s="225"/>
      <c r="T486" s="226"/>
      <c r="AT486" s="227" t="s">
        <v>220</v>
      </c>
      <c r="AU486" s="227" t="s">
        <v>87</v>
      </c>
      <c r="AV486" s="12" t="s">
        <v>87</v>
      </c>
      <c r="AW486" s="12" t="s">
        <v>41</v>
      </c>
      <c r="AX486" s="12" t="s">
        <v>78</v>
      </c>
      <c r="AY486" s="227" t="s">
        <v>210</v>
      </c>
    </row>
    <row r="487" spans="2:65" s="12" customFormat="1">
      <c r="B487" s="217"/>
      <c r="C487" s="218"/>
      <c r="D487" s="214" t="s">
        <v>220</v>
      </c>
      <c r="E487" s="219" t="s">
        <v>24</v>
      </c>
      <c r="F487" s="220" t="s">
        <v>1926</v>
      </c>
      <c r="G487" s="218"/>
      <c r="H487" s="221">
        <v>5.3230000000000004</v>
      </c>
      <c r="I487" s="222"/>
      <c r="J487" s="218"/>
      <c r="K487" s="218"/>
      <c r="L487" s="223"/>
      <c r="M487" s="224"/>
      <c r="N487" s="225"/>
      <c r="O487" s="225"/>
      <c r="P487" s="225"/>
      <c r="Q487" s="225"/>
      <c r="R487" s="225"/>
      <c r="S487" s="225"/>
      <c r="T487" s="226"/>
      <c r="AT487" s="227" t="s">
        <v>220</v>
      </c>
      <c r="AU487" s="227" t="s">
        <v>87</v>
      </c>
      <c r="AV487" s="12" t="s">
        <v>87</v>
      </c>
      <c r="AW487" s="12" t="s">
        <v>41</v>
      </c>
      <c r="AX487" s="12" t="s">
        <v>78</v>
      </c>
      <c r="AY487" s="227" t="s">
        <v>210</v>
      </c>
    </row>
    <row r="488" spans="2:65" s="13" customFormat="1">
      <c r="B488" s="228"/>
      <c r="C488" s="229"/>
      <c r="D488" s="214" t="s">
        <v>220</v>
      </c>
      <c r="E488" s="230" t="s">
        <v>24</v>
      </c>
      <c r="F488" s="231" t="s">
        <v>235</v>
      </c>
      <c r="G488" s="229"/>
      <c r="H488" s="232">
        <v>31.698</v>
      </c>
      <c r="I488" s="233"/>
      <c r="J488" s="229"/>
      <c r="K488" s="229"/>
      <c r="L488" s="234"/>
      <c r="M488" s="235"/>
      <c r="N488" s="236"/>
      <c r="O488" s="236"/>
      <c r="P488" s="236"/>
      <c r="Q488" s="236"/>
      <c r="R488" s="236"/>
      <c r="S488" s="236"/>
      <c r="T488" s="237"/>
      <c r="AT488" s="238" t="s">
        <v>220</v>
      </c>
      <c r="AU488" s="238" t="s">
        <v>87</v>
      </c>
      <c r="AV488" s="13" t="s">
        <v>93</v>
      </c>
      <c r="AW488" s="13" t="s">
        <v>41</v>
      </c>
      <c r="AX488" s="13" t="s">
        <v>83</v>
      </c>
      <c r="AY488" s="238" t="s">
        <v>210</v>
      </c>
    </row>
    <row r="489" spans="2:65" s="1" customFormat="1" ht="38.25" customHeight="1">
      <c r="B489" s="42"/>
      <c r="C489" s="202" t="s">
        <v>1045</v>
      </c>
      <c r="D489" s="202" t="s">
        <v>212</v>
      </c>
      <c r="E489" s="203" t="s">
        <v>1229</v>
      </c>
      <c r="F489" s="204" t="s">
        <v>1230</v>
      </c>
      <c r="G489" s="205" t="s">
        <v>215</v>
      </c>
      <c r="H489" s="206">
        <v>5.74</v>
      </c>
      <c r="I489" s="207">
        <v>1070</v>
      </c>
      <c r="J489" s="208">
        <f>ROUND(I489*H489,2)</f>
        <v>6141.8</v>
      </c>
      <c r="K489" s="204" t="s">
        <v>264</v>
      </c>
      <c r="L489" s="62"/>
      <c r="M489" s="209" t="s">
        <v>24</v>
      </c>
      <c r="N489" s="210" t="s">
        <v>50</v>
      </c>
      <c r="O489" s="43"/>
      <c r="P489" s="211">
        <f>O489*H489</f>
        <v>0</v>
      </c>
      <c r="Q489" s="211">
        <v>4.6190000000000002E-2</v>
      </c>
      <c r="R489" s="211">
        <f>Q489*H489</f>
        <v>0.26513059999999999</v>
      </c>
      <c r="S489" s="211">
        <v>0</v>
      </c>
      <c r="T489" s="212">
        <f>S489*H489</f>
        <v>0</v>
      </c>
      <c r="AR489" s="25" t="s">
        <v>142</v>
      </c>
      <c r="AT489" s="25" t="s">
        <v>212</v>
      </c>
      <c r="AU489" s="25" t="s">
        <v>87</v>
      </c>
      <c r="AY489" s="25" t="s">
        <v>210</v>
      </c>
      <c r="BE489" s="213">
        <f>IF(N489="základní",J489,0)</f>
        <v>0</v>
      </c>
      <c r="BF489" s="213">
        <f>IF(N489="snížená",J489,0)</f>
        <v>6141.8</v>
      </c>
      <c r="BG489" s="213">
        <f>IF(N489="zákl. přenesená",J489,0)</f>
        <v>0</v>
      </c>
      <c r="BH489" s="213">
        <f>IF(N489="sníž. přenesená",J489,0)</f>
        <v>0</v>
      </c>
      <c r="BI489" s="213">
        <f>IF(N489="nulová",J489,0)</f>
        <v>0</v>
      </c>
      <c r="BJ489" s="25" t="s">
        <v>87</v>
      </c>
      <c r="BK489" s="213">
        <f>ROUND(I489*H489,2)</f>
        <v>6141.8</v>
      </c>
      <c r="BL489" s="25" t="s">
        <v>142</v>
      </c>
      <c r="BM489" s="25" t="s">
        <v>1231</v>
      </c>
    </row>
    <row r="490" spans="2:65" s="12" customFormat="1">
      <c r="B490" s="217"/>
      <c r="C490" s="218"/>
      <c r="D490" s="214" t="s">
        <v>220</v>
      </c>
      <c r="E490" s="219" t="s">
        <v>24</v>
      </c>
      <c r="F490" s="220" t="s">
        <v>1927</v>
      </c>
      <c r="G490" s="218"/>
      <c r="H490" s="221">
        <v>5.74</v>
      </c>
      <c r="I490" s="222"/>
      <c r="J490" s="218"/>
      <c r="K490" s="218"/>
      <c r="L490" s="223"/>
      <c r="M490" s="224"/>
      <c r="N490" s="225"/>
      <c r="O490" s="225"/>
      <c r="P490" s="225"/>
      <c r="Q490" s="225"/>
      <c r="R490" s="225"/>
      <c r="S490" s="225"/>
      <c r="T490" s="226"/>
      <c r="AT490" s="227" t="s">
        <v>220</v>
      </c>
      <c r="AU490" s="227" t="s">
        <v>87</v>
      </c>
      <c r="AV490" s="12" t="s">
        <v>87</v>
      </c>
      <c r="AW490" s="12" t="s">
        <v>41</v>
      </c>
      <c r="AX490" s="12" t="s">
        <v>83</v>
      </c>
      <c r="AY490" s="227" t="s">
        <v>210</v>
      </c>
    </row>
    <row r="491" spans="2:65" s="1" customFormat="1" ht="25.5" customHeight="1">
      <c r="B491" s="42"/>
      <c r="C491" s="202" t="s">
        <v>1050</v>
      </c>
      <c r="D491" s="202" t="s">
        <v>212</v>
      </c>
      <c r="E491" s="203" t="s">
        <v>1928</v>
      </c>
      <c r="F491" s="204" t="s">
        <v>1929</v>
      </c>
      <c r="G491" s="205" t="s">
        <v>215</v>
      </c>
      <c r="H491" s="206">
        <v>74.876000000000005</v>
      </c>
      <c r="I491" s="207">
        <v>44.8</v>
      </c>
      <c r="J491" s="208">
        <f>ROUND(I491*H491,2)</f>
        <v>3354.44</v>
      </c>
      <c r="K491" s="204" t="s">
        <v>264</v>
      </c>
      <c r="L491" s="62"/>
      <c r="M491" s="209" t="s">
        <v>24</v>
      </c>
      <c r="N491" s="210" t="s">
        <v>50</v>
      </c>
      <c r="O491" s="43"/>
      <c r="P491" s="211">
        <f>O491*H491</f>
        <v>0</v>
      </c>
      <c r="Q491" s="211">
        <v>2.0000000000000001E-4</v>
      </c>
      <c r="R491" s="211">
        <f>Q491*H491</f>
        <v>1.4975200000000001E-2</v>
      </c>
      <c r="S491" s="211">
        <v>0</v>
      </c>
      <c r="T491" s="212">
        <f>S491*H491</f>
        <v>0</v>
      </c>
      <c r="AR491" s="25" t="s">
        <v>142</v>
      </c>
      <c r="AT491" s="25" t="s">
        <v>212</v>
      </c>
      <c r="AU491" s="25" t="s">
        <v>87</v>
      </c>
      <c r="AY491" s="25" t="s">
        <v>210</v>
      </c>
      <c r="BE491" s="213">
        <f>IF(N491="základní",J491,0)</f>
        <v>0</v>
      </c>
      <c r="BF491" s="213">
        <f>IF(N491="snížená",J491,0)</f>
        <v>3354.44</v>
      </c>
      <c r="BG491" s="213">
        <f>IF(N491="zákl. přenesená",J491,0)</f>
        <v>0</v>
      </c>
      <c r="BH491" s="213">
        <f>IF(N491="sníž. přenesená",J491,0)</f>
        <v>0</v>
      </c>
      <c r="BI491" s="213">
        <f>IF(N491="nulová",J491,0)</f>
        <v>0</v>
      </c>
      <c r="BJ491" s="25" t="s">
        <v>87</v>
      </c>
      <c r="BK491" s="213">
        <f>ROUND(I491*H491,2)</f>
        <v>3354.44</v>
      </c>
      <c r="BL491" s="25" t="s">
        <v>142</v>
      </c>
      <c r="BM491" s="25" t="s">
        <v>1930</v>
      </c>
    </row>
    <row r="492" spans="2:65" s="12" customFormat="1">
      <c r="B492" s="217"/>
      <c r="C492" s="218"/>
      <c r="D492" s="214" t="s">
        <v>220</v>
      </c>
      <c r="E492" s="219" t="s">
        <v>24</v>
      </c>
      <c r="F492" s="220" t="s">
        <v>1931</v>
      </c>
      <c r="G492" s="218"/>
      <c r="H492" s="221">
        <v>74.876000000000005</v>
      </c>
      <c r="I492" s="222"/>
      <c r="J492" s="218"/>
      <c r="K492" s="218"/>
      <c r="L492" s="223"/>
      <c r="M492" s="224"/>
      <c r="N492" s="225"/>
      <c r="O492" s="225"/>
      <c r="P492" s="225"/>
      <c r="Q492" s="225"/>
      <c r="R492" s="225"/>
      <c r="S492" s="225"/>
      <c r="T492" s="226"/>
      <c r="AT492" s="227" t="s">
        <v>220</v>
      </c>
      <c r="AU492" s="227" t="s">
        <v>87</v>
      </c>
      <c r="AV492" s="12" t="s">
        <v>87</v>
      </c>
      <c r="AW492" s="12" t="s">
        <v>41</v>
      </c>
      <c r="AX492" s="12" t="s">
        <v>83</v>
      </c>
      <c r="AY492" s="227" t="s">
        <v>210</v>
      </c>
    </row>
    <row r="493" spans="2:65" s="1" customFormat="1" ht="38.25" customHeight="1">
      <c r="B493" s="42"/>
      <c r="C493" s="202" t="s">
        <v>1055</v>
      </c>
      <c r="D493" s="202" t="s">
        <v>212</v>
      </c>
      <c r="E493" s="203" t="s">
        <v>1246</v>
      </c>
      <c r="F493" s="204" t="s">
        <v>1247</v>
      </c>
      <c r="G493" s="205" t="s">
        <v>215</v>
      </c>
      <c r="H493" s="206">
        <v>103.09</v>
      </c>
      <c r="I493" s="207">
        <v>670</v>
      </c>
      <c r="J493" s="208">
        <f>ROUND(I493*H493,2)</f>
        <v>69070.3</v>
      </c>
      <c r="K493" s="204" t="s">
        <v>264</v>
      </c>
      <c r="L493" s="62"/>
      <c r="M493" s="209" t="s">
        <v>24</v>
      </c>
      <c r="N493" s="210" t="s">
        <v>50</v>
      </c>
      <c r="O493" s="43"/>
      <c r="P493" s="211">
        <f>O493*H493</f>
        <v>0</v>
      </c>
      <c r="Q493" s="211">
        <v>1.379E-2</v>
      </c>
      <c r="R493" s="211">
        <f>Q493*H493</f>
        <v>1.4216111</v>
      </c>
      <c r="S493" s="211">
        <v>0</v>
      </c>
      <c r="T493" s="212">
        <f>S493*H493</f>
        <v>0</v>
      </c>
      <c r="AR493" s="25" t="s">
        <v>142</v>
      </c>
      <c r="AT493" s="25" t="s">
        <v>212</v>
      </c>
      <c r="AU493" s="25" t="s">
        <v>87</v>
      </c>
      <c r="AY493" s="25" t="s">
        <v>210</v>
      </c>
      <c r="BE493" s="213">
        <f>IF(N493="základní",J493,0)</f>
        <v>0</v>
      </c>
      <c r="BF493" s="213">
        <f>IF(N493="snížená",J493,0)</f>
        <v>69070.3</v>
      </c>
      <c r="BG493" s="213">
        <f>IF(N493="zákl. přenesená",J493,0)</f>
        <v>0</v>
      </c>
      <c r="BH493" s="213">
        <f>IF(N493="sníž. přenesená",J493,0)</f>
        <v>0</v>
      </c>
      <c r="BI493" s="213">
        <f>IF(N493="nulová",J493,0)</f>
        <v>0</v>
      </c>
      <c r="BJ493" s="25" t="s">
        <v>87</v>
      </c>
      <c r="BK493" s="213">
        <f>ROUND(I493*H493,2)</f>
        <v>69070.3</v>
      </c>
      <c r="BL493" s="25" t="s">
        <v>142</v>
      </c>
      <c r="BM493" s="25" t="s">
        <v>1248</v>
      </c>
    </row>
    <row r="494" spans="2:65" s="12" customFormat="1">
      <c r="B494" s="217"/>
      <c r="C494" s="218"/>
      <c r="D494" s="214" t="s">
        <v>220</v>
      </c>
      <c r="E494" s="219" t="s">
        <v>24</v>
      </c>
      <c r="F494" s="220" t="s">
        <v>1855</v>
      </c>
      <c r="G494" s="218"/>
      <c r="H494" s="221">
        <v>53.51</v>
      </c>
      <c r="I494" s="222"/>
      <c r="J494" s="218"/>
      <c r="K494" s="218"/>
      <c r="L494" s="223"/>
      <c r="M494" s="224"/>
      <c r="N494" s="225"/>
      <c r="O494" s="225"/>
      <c r="P494" s="225"/>
      <c r="Q494" s="225"/>
      <c r="R494" s="225"/>
      <c r="S494" s="225"/>
      <c r="T494" s="226"/>
      <c r="AT494" s="227" t="s">
        <v>220</v>
      </c>
      <c r="AU494" s="227" t="s">
        <v>87</v>
      </c>
      <c r="AV494" s="12" t="s">
        <v>87</v>
      </c>
      <c r="AW494" s="12" t="s">
        <v>41</v>
      </c>
      <c r="AX494" s="12" t="s">
        <v>78</v>
      </c>
      <c r="AY494" s="227" t="s">
        <v>210</v>
      </c>
    </row>
    <row r="495" spans="2:65" s="12" customFormat="1">
      <c r="B495" s="217"/>
      <c r="C495" s="218"/>
      <c r="D495" s="214" t="s">
        <v>220</v>
      </c>
      <c r="E495" s="219" t="s">
        <v>24</v>
      </c>
      <c r="F495" s="220" t="s">
        <v>1856</v>
      </c>
      <c r="G495" s="218"/>
      <c r="H495" s="221">
        <v>49.58</v>
      </c>
      <c r="I495" s="222"/>
      <c r="J495" s="218"/>
      <c r="K495" s="218"/>
      <c r="L495" s="223"/>
      <c r="M495" s="224"/>
      <c r="N495" s="225"/>
      <c r="O495" s="225"/>
      <c r="P495" s="225"/>
      <c r="Q495" s="225"/>
      <c r="R495" s="225"/>
      <c r="S495" s="225"/>
      <c r="T495" s="226"/>
      <c r="AT495" s="227" t="s">
        <v>220</v>
      </c>
      <c r="AU495" s="227" t="s">
        <v>87</v>
      </c>
      <c r="AV495" s="12" t="s">
        <v>87</v>
      </c>
      <c r="AW495" s="12" t="s">
        <v>41</v>
      </c>
      <c r="AX495" s="12" t="s">
        <v>78</v>
      </c>
      <c r="AY495" s="227" t="s">
        <v>210</v>
      </c>
    </row>
    <row r="496" spans="2:65" s="13" customFormat="1">
      <c r="B496" s="228"/>
      <c r="C496" s="229"/>
      <c r="D496" s="214" t="s">
        <v>220</v>
      </c>
      <c r="E496" s="230" t="s">
        <v>24</v>
      </c>
      <c r="F496" s="231" t="s">
        <v>235</v>
      </c>
      <c r="G496" s="229"/>
      <c r="H496" s="232">
        <v>103.09</v>
      </c>
      <c r="I496" s="233"/>
      <c r="J496" s="229"/>
      <c r="K496" s="229"/>
      <c r="L496" s="234"/>
      <c r="M496" s="235"/>
      <c r="N496" s="236"/>
      <c r="O496" s="236"/>
      <c r="P496" s="236"/>
      <c r="Q496" s="236"/>
      <c r="R496" s="236"/>
      <c r="S496" s="236"/>
      <c r="T496" s="237"/>
      <c r="AT496" s="238" t="s">
        <v>220</v>
      </c>
      <c r="AU496" s="238" t="s">
        <v>87</v>
      </c>
      <c r="AV496" s="13" t="s">
        <v>93</v>
      </c>
      <c r="AW496" s="13" t="s">
        <v>41</v>
      </c>
      <c r="AX496" s="13" t="s">
        <v>83</v>
      </c>
      <c r="AY496" s="238" t="s">
        <v>210</v>
      </c>
    </row>
    <row r="497" spans="2:65" s="1" customFormat="1" ht="25.5" customHeight="1">
      <c r="B497" s="42"/>
      <c r="C497" s="202" t="s">
        <v>1060</v>
      </c>
      <c r="D497" s="202" t="s">
        <v>212</v>
      </c>
      <c r="E497" s="203" t="s">
        <v>1251</v>
      </c>
      <c r="F497" s="204" t="s">
        <v>1252</v>
      </c>
      <c r="G497" s="205" t="s">
        <v>215</v>
      </c>
      <c r="H497" s="206">
        <v>103.09</v>
      </c>
      <c r="I497" s="207">
        <v>25.5</v>
      </c>
      <c r="J497" s="208">
        <f>ROUND(I497*H497,2)</f>
        <v>2628.8</v>
      </c>
      <c r="K497" s="204" t="s">
        <v>264</v>
      </c>
      <c r="L497" s="62"/>
      <c r="M497" s="209" t="s">
        <v>24</v>
      </c>
      <c r="N497" s="210" t="s">
        <v>50</v>
      </c>
      <c r="O497" s="43"/>
      <c r="P497" s="211">
        <f>O497*H497</f>
        <v>0</v>
      </c>
      <c r="Q497" s="211">
        <v>1E-4</v>
      </c>
      <c r="R497" s="211">
        <f>Q497*H497</f>
        <v>1.0309E-2</v>
      </c>
      <c r="S497" s="211">
        <v>0</v>
      </c>
      <c r="T497" s="212">
        <f>S497*H497</f>
        <v>0</v>
      </c>
      <c r="AR497" s="25" t="s">
        <v>142</v>
      </c>
      <c r="AT497" s="25" t="s">
        <v>212</v>
      </c>
      <c r="AU497" s="25" t="s">
        <v>87</v>
      </c>
      <c r="AY497" s="25" t="s">
        <v>210</v>
      </c>
      <c r="BE497" s="213">
        <f>IF(N497="základní",J497,0)</f>
        <v>0</v>
      </c>
      <c r="BF497" s="213">
        <f>IF(N497="snížená",J497,0)</f>
        <v>2628.8</v>
      </c>
      <c r="BG497" s="213">
        <f>IF(N497="zákl. přenesená",J497,0)</f>
        <v>0</v>
      </c>
      <c r="BH497" s="213">
        <f>IF(N497="sníž. přenesená",J497,0)</f>
        <v>0</v>
      </c>
      <c r="BI497" s="213">
        <f>IF(N497="nulová",J497,0)</f>
        <v>0</v>
      </c>
      <c r="BJ497" s="25" t="s">
        <v>87</v>
      </c>
      <c r="BK497" s="213">
        <f>ROUND(I497*H497,2)</f>
        <v>2628.8</v>
      </c>
      <c r="BL497" s="25" t="s">
        <v>142</v>
      </c>
      <c r="BM497" s="25" t="s">
        <v>1253</v>
      </c>
    </row>
    <row r="498" spans="2:65" s="12" customFormat="1">
      <c r="B498" s="217"/>
      <c r="C498" s="218"/>
      <c r="D498" s="214" t="s">
        <v>220</v>
      </c>
      <c r="E498" s="219" t="s">
        <v>24</v>
      </c>
      <c r="F498" s="220" t="s">
        <v>1855</v>
      </c>
      <c r="G498" s="218"/>
      <c r="H498" s="221">
        <v>53.51</v>
      </c>
      <c r="I498" s="222"/>
      <c r="J498" s="218"/>
      <c r="K498" s="218"/>
      <c r="L498" s="223"/>
      <c r="M498" s="224"/>
      <c r="N498" s="225"/>
      <c r="O498" s="225"/>
      <c r="P498" s="225"/>
      <c r="Q498" s="225"/>
      <c r="R498" s="225"/>
      <c r="S498" s="225"/>
      <c r="T498" s="226"/>
      <c r="AT498" s="227" t="s">
        <v>220</v>
      </c>
      <c r="AU498" s="227" t="s">
        <v>87</v>
      </c>
      <c r="AV498" s="12" t="s">
        <v>87</v>
      </c>
      <c r="AW498" s="12" t="s">
        <v>41</v>
      </c>
      <c r="AX498" s="12" t="s">
        <v>78</v>
      </c>
      <c r="AY498" s="227" t="s">
        <v>210</v>
      </c>
    </row>
    <row r="499" spans="2:65" s="12" customFormat="1">
      <c r="B499" s="217"/>
      <c r="C499" s="218"/>
      <c r="D499" s="214" t="s">
        <v>220</v>
      </c>
      <c r="E499" s="219" t="s">
        <v>24</v>
      </c>
      <c r="F499" s="220" t="s">
        <v>1856</v>
      </c>
      <c r="G499" s="218"/>
      <c r="H499" s="221">
        <v>49.58</v>
      </c>
      <c r="I499" s="222"/>
      <c r="J499" s="218"/>
      <c r="K499" s="218"/>
      <c r="L499" s="223"/>
      <c r="M499" s="224"/>
      <c r="N499" s="225"/>
      <c r="O499" s="225"/>
      <c r="P499" s="225"/>
      <c r="Q499" s="225"/>
      <c r="R499" s="225"/>
      <c r="S499" s="225"/>
      <c r="T499" s="226"/>
      <c r="AT499" s="227" t="s">
        <v>220</v>
      </c>
      <c r="AU499" s="227" t="s">
        <v>87</v>
      </c>
      <c r="AV499" s="12" t="s">
        <v>87</v>
      </c>
      <c r="AW499" s="12" t="s">
        <v>41</v>
      </c>
      <c r="AX499" s="12" t="s">
        <v>78</v>
      </c>
      <c r="AY499" s="227" t="s">
        <v>210</v>
      </c>
    </row>
    <row r="500" spans="2:65" s="13" customFormat="1">
      <c r="B500" s="228"/>
      <c r="C500" s="229"/>
      <c r="D500" s="214" t="s">
        <v>220</v>
      </c>
      <c r="E500" s="230" t="s">
        <v>24</v>
      </c>
      <c r="F500" s="231" t="s">
        <v>235</v>
      </c>
      <c r="G500" s="229"/>
      <c r="H500" s="232">
        <v>103.09</v>
      </c>
      <c r="I500" s="233"/>
      <c r="J500" s="229"/>
      <c r="K500" s="229"/>
      <c r="L500" s="234"/>
      <c r="M500" s="235"/>
      <c r="N500" s="236"/>
      <c r="O500" s="236"/>
      <c r="P500" s="236"/>
      <c r="Q500" s="236"/>
      <c r="R500" s="236"/>
      <c r="S500" s="236"/>
      <c r="T500" s="237"/>
      <c r="AT500" s="238" t="s">
        <v>220</v>
      </c>
      <c r="AU500" s="238" t="s">
        <v>87</v>
      </c>
      <c r="AV500" s="13" t="s">
        <v>93</v>
      </c>
      <c r="AW500" s="13" t="s">
        <v>41</v>
      </c>
      <c r="AX500" s="13" t="s">
        <v>83</v>
      </c>
      <c r="AY500" s="238" t="s">
        <v>210</v>
      </c>
    </row>
    <row r="501" spans="2:65" s="1" customFormat="1" ht="25.5" customHeight="1">
      <c r="B501" s="42"/>
      <c r="C501" s="202" t="s">
        <v>1065</v>
      </c>
      <c r="D501" s="202" t="s">
        <v>212</v>
      </c>
      <c r="E501" s="203" t="s">
        <v>1255</v>
      </c>
      <c r="F501" s="204" t="s">
        <v>1256</v>
      </c>
      <c r="G501" s="205" t="s">
        <v>215</v>
      </c>
      <c r="H501" s="206">
        <v>103.09</v>
      </c>
      <c r="I501" s="207">
        <v>23.4</v>
      </c>
      <c r="J501" s="208">
        <f>ROUND(I501*H501,2)</f>
        <v>2412.31</v>
      </c>
      <c r="K501" s="204" t="s">
        <v>264</v>
      </c>
      <c r="L501" s="62"/>
      <c r="M501" s="209" t="s">
        <v>24</v>
      </c>
      <c r="N501" s="210" t="s">
        <v>50</v>
      </c>
      <c r="O501" s="43"/>
      <c r="P501" s="211">
        <f>O501*H501</f>
        <v>0</v>
      </c>
      <c r="Q501" s="211">
        <v>0</v>
      </c>
      <c r="R501" s="211">
        <f>Q501*H501</f>
        <v>0</v>
      </c>
      <c r="S501" s="211">
        <v>0</v>
      </c>
      <c r="T501" s="212">
        <f>S501*H501</f>
        <v>0</v>
      </c>
      <c r="AR501" s="25" t="s">
        <v>142</v>
      </c>
      <c r="AT501" s="25" t="s">
        <v>212</v>
      </c>
      <c r="AU501" s="25" t="s">
        <v>87</v>
      </c>
      <c r="AY501" s="25" t="s">
        <v>210</v>
      </c>
      <c r="BE501" s="213">
        <f>IF(N501="základní",J501,0)</f>
        <v>0</v>
      </c>
      <c r="BF501" s="213">
        <f>IF(N501="snížená",J501,0)</f>
        <v>2412.31</v>
      </c>
      <c r="BG501" s="213">
        <f>IF(N501="zákl. přenesená",J501,0)</f>
        <v>0</v>
      </c>
      <c r="BH501" s="213">
        <f>IF(N501="sníž. přenesená",J501,0)</f>
        <v>0</v>
      </c>
      <c r="BI501" s="213">
        <f>IF(N501="nulová",J501,0)</f>
        <v>0</v>
      </c>
      <c r="BJ501" s="25" t="s">
        <v>87</v>
      </c>
      <c r="BK501" s="213">
        <f>ROUND(I501*H501,2)</f>
        <v>2412.31</v>
      </c>
      <c r="BL501" s="25" t="s">
        <v>142</v>
      </c>
      <c r="BM501" s="25" t="s">
        <v>1257</v>
      </c>
    </row>
    <row r="502" spans="2:65" s="12" customFormat="1">
      <c r="B502" s="217"/>
      <c r="C502" s="218"/>
      <c r="D502" s="214" t="s">
        <v>220</v>
      </c>
      <c r="E502" s="219" t="s">
        <v>24</v>
      </c>
      <c r="F502" s="220" t="s">
        <v>1932</v>
      </c>
      <c r="G502" s="218"/>
      <c r="H502" s="221">
        <v>103.09</v>
      </c>
      <c r="I502" s="222"/>
      <c r="J502" s="218"/>
      <c r="K502" s="218"/>
      <c r="L502" s="223"/>
      <c r="M502" s="224"/>
      <c r="N502" s="225"/>
      <c r="O502" s="225"/>
      <c r="P502" s="225"/>
      <c r="Q502" s="225"/>
      <c r="R502" s="225"/>
      <c r="S502" s="225"/>
      <c r="T502" s="226"/>
      <c r="AT502" s="227" t="s">
        <v>220</v>
      </c>
      <c r="AU502" s="227" t="s">
        <v>87</v>
      </c>
      <c r="AV502" s="12" t="s">
        <v>87</v>
      </c>
      <c r="AW502" s="12" t="s">
        <v>41</v>
      </c>
      <c r="AX502" s="12" t="s">
        <v>83</v>
      </c>
      <c r="AY502" s="227" t="s">
        <v>210</v>
      </c>
    </row>
    <row r="503" spans="2:65" s="1" customFormat="1" ht="16.5" customHeight="1">
      <c r="B503" s="42"/>
      <c r="C503" s="239" t="s">
        <v>1071</v>
      </c>
      <c r="D503" s="239" t="s">
        <v>358</v>
      </c>
      <c r="E503" s="240" t="s">
        <v>1260</v>
      </c>
      <c r="F503" s="241" t="s">
        <v>1933</v>
      </c>
      <c r="G503" s="242" t="s">
        <v>215</v>
      </c>
      <c r="H503" s="243">
        <v>118.554</v>
      </c>
      <c r="I503" s="244">
        <v>19</v>
      </c>
      <c r="J503" s="245">
        <f>ROUND(I503*H503,2)</f>
        <v>2252.5300000000002</v>
      </c>
      <c r="K503" s="241" t="s">
        <v>264</v>
      </c>
      <c r="L503" s="246"/>
      <c r="M503" s="247" t="s">
        <v>24</v>
      </c>
      <c r="N503" s="248" t="s">
        <v>50</v>
      </c>
      <c r="O503" s="43"/>
      <c r="P503" s="211">
        <f>O503*H503</f>
        <v>0</v>
      </c>
      <c r="Q503" s="211">
        <v>1.8000000000000001E-4</v>
      </c>
      <c r="R503" s="211">
        <f>Q503*H503</f>
        <v>2.1339720000000003E-2</v>
      </c>
      <c r="S503" s="211">
        <v>0</v>
      </c>
      <c r="T503" s="212">
        <f>S503*H503</f>
        <v>0</v>
      </c>
      <c r="AR503" s="25" t="s">
        <v>397</v>
      </c>
      <c r="AT503" s="25" t="s">
        <v>358</v>
      </c>
      <c r="AU503" s="25" t="s">
        <v>87</v>
      </c>
      <c r="AY503" s="25" t="s">
        <v>210</v>
      </c>
      <c r="BE503" s="213">
        <f>IF(N503="základní",J503,0)</f>
        <v>0</v>
      </c>
      <c r="BF503" s="213">
        <f>IF(N503="snížená",J503,0)</f>
        <v>2252.5300000000002</v>
      </c>
      <c r="BG503" s="213">
        <f>IF(N503="zákl. přenesená",J503,0)</f>
        <v>0</v>
      </c>
      <c r="BH503" s="213">
        <f>IF(N503="sníž. přenesená",J503,0)</f>
        <v>0</v>
      </c>
      <c r="BI503" s="213">
        <f>IF(N503="nulová",J503,0)</f>
        <v>0</v>
      </c>
      <c r="BJ503" s="25" t="s">
        <v>87</v>
      </c>
      <c r="BK503" s="213">
        <f>ROUND(I503*H503,2)</f>
        <v>2252.5300000000002</v>
      </c>
      <c r="BL503" s="25" t="s">
        <v>142</v>
      </c>
      <c r="BM503" s="25" t="s">
        <v>1262</v>
      </c>
    </row>
    <row r="504" spans="2:65" s="12" customFormat="1">
      <c r="B504" s="217"/>
      <c r="C504" s="218"/>
      <c r="D504" s="214" t="s">
        <v>220</v>
      </c>
      <c r="E504" s="219" t="s">
        <v>24</v>
      </c>
      <c r="F504" s="220" t="s">
        <v>1934</v>
      </c>
      <c r="G504" s="218"/>
      <c r="H504" s="221">
        <v>118.554</v>
      </c>
      <c r="I504" s="222"/>
      <c r="J504" s="218"/>
      <c r="K504" s="218"/>
      <c r="L504" s="223"/>
      <c r="M504" s="224"/>
      <c r="N504" s="225"/>
      <c r="O504" s="225"/>
      <c r="P504" s="225"/>
      <c r="Q504" s="225"/>
      <c r="R504" s="225"/>
      <c r="S504" s="225"/>
      <c r="T504" s="226"/>
      <c r="AT504" s="227" t="s">
        <v>220</v>
      </c>
      <c r="AU504" s="227" t="s">
        <v>87</v>
      </c>
      <c r="AV504" s="12" t="s">
        <v>87</v>
      </c>
      <c r="AW504" s="12" t="s">
        <v>41</v>
      </c>
      <c r="AX504" s="12" t="s">
        <v>83</v>
      </c>
      <c r="AY504" s="227" t="s">
        <v>210</v>
      </c>
    </row>
    <row r="505" spans="2:65" s="1" customFormat="1" ht="25.5" customHeight="1">
      <c r="B505" s="42"/>
      <c r="C505" s="202" t="s">
        <v>1077</v>
      </c>
      <c r="D505" s="202" t="s">
        <v>212</v>
      </c>
      <c r="E505" s="203" t="s">
        <v>1265</v>
      </c>
      <c r="F505" s="204" t="s">
        <v>1266</v>
      </c>
      <c r="G505" s="205" t="s">
        <v>215</v>
      </c>
      <c r="H505" s="206">
        <v>7.5</v>
      </c>
      <c r="I505" s="207">
        <v>581</v>
      </c>
      <c r="J505" s="208">
        <f>ROUND(I505*H505,2)</f>
        <v>4357.5</v>
      </c>
      <c r="K505" s="204" t="s">
        <v>264</v>
      </c>
      <c r="L505" s="62"/>
      <c r="M505" s="209" t="s">
        <v>24</v>
      </c>
      <c r="N505" s="210" t="s">
        <v>50</v>
      </c>
      <c r="O505" s="43"/>
      <c r="P505" s="211">
        <f>O505*H505</f>
        <v>0</v>
      </c>
      <c r="Q505" s="211">
        <v>2.3990000000000001E-2</v>
      </c>
      <c r="R505" s="211">
        <f>Q505*H505</f>
        <v>0.179925</v>
      </c>
      <c r="S505" s="211">
        <v>0</v>
      </c>
      <c r="T505" s="212">
        <f>S505*H505</f>
        <v>0</v>
      </c>
      <c r="AR505" s="25" t="s">
        <v>142</v>
      </c>
      <c r="AT505" s="25" t="s">
        <v>212</v>
      </c>
      <c r="AU505" s="25" t="s">
        <v>87</v>
      </c>
      <c r="AY505" s="25" t="s">
        <v>210</v>
      </c>
      <c r="BE505" s="213">
        <f>IF(N505="základní",J505,0)</f>
        <v>0</v>
      </c>
      <c r="BF505" s="213">
        <f>IF(N505="snížená",J505,0)</f>
        <v>4357.5</v>
      </c>
      <c r="BG505" s="213">
        <f>IF(N505="zákl. přenesená",J505,0)</f>
        <v>0</v>
      </c>
      <c r="BH505" s="213">
        <f>IF(N505="sníž. přenesená",J505,0)</f>
        <v>0</v>
      </c>
      <c r="BI505" s="213">
        <f>IF(N505="nulová",J505,0)</f>
        <v>0</v>
      </c>
      <c r="BJ505" s="25" t="s">
        <v>87</v>
      </c>
      <c r="BK505" s="213">
        <f>ROUND(I505*H505,2)</f>
        <v>4357.5</v>
      </c>
      <c r="BL505" s="25" t="s">
        <v>142</v>
      </c>
      <c r="BM505" s="25" t="s">
        <v>1267</v>
      </c>
    </row>
    <row r="506" spans="2:65" s="12" customFormat="1">
      <c r="B506" s="217"/>
      <c r="C506" s="218"/>
      <c r="D506" s="214" t="s">
        <v>220</v>
      </c>
      <c r="E506" s="219" t="s">
        <v>24</v>
      </c>
      <c r="F506" s="220" t="s">
        <v>1935</v>
      </c>
      <c r="G506" s="218"/>
      <c r="H506" s="221">
        <v>7.5</v>
      </c>
      <c r="I506" s="222"/>
      <c r="J506" s="218"/>
      <c r="K506" s="218"/>
      <c r="L506" s="223"/>
      <c r="M506" s="224"/>
      <c r="N506" s="225"/>
      <c r="O506" s="225"/>
      <c r="P506" s="225"/>
      <c r="Q506" s="225"/>
      <c r="R506" s="225"/>
      <c r="S506" s="225"/>
      <c r="T506" s="226"/>
      <c r="AT506" s="227" t="s">
        <v>220</v>
      </c>
      <c r="AU506" s="227" t="s">
        <v>87</v>
      </c>
      <c r="AV506" s="12" t="s">
        <v>87</v>
      </c>
      <c r="AW506" s="12" t="s">
        <v>41</v>
      </c>
      <c r="AX506" s="12" t="s">
        <v>83</v>
      </c>
      <c r="AY506" s="227" t="s">
        <v>210</v>
      </c>
    </row>
    <row r="507" spans="2:65" s="1" customFormat="1" ht="38.25" customHeight="1">
      <c r="B507" s="42"/>
      <c r="C507" s="202" t="s">
        <v>1084</v>
      </c>
      <c r="D507" s="202" t="s">
        <v>212</v>
      </c>
      <c r="E507" s="203" t="s">
        <v>1270</v>
      </c>
      <c r="F507" s="204" t="s">
        <v>1936</v>
      </c>
      <c r="G507" s="205" t="s">
        <v>981</v>
      </c>
      <c r="H507" s="270">
        <f>SUM(J485:J505)/100</f>
        <v>1177.9494</v>
      </c>
      <c r="I507" s="207">
        <v>1.52</v>
      </c>
      <c r="J507" s="208">
        <f>ROUND(I507*H507,2)</f>
        <v>1790.48</v>
      </c>
      <c r="K507" s="204" t="s">
        <v>264</v>
      </c>
      <c r="L507" s="62"/>
      <c r="M507" s="209" t="s">
        <v>24</v>
      </c>
      <c r="N507" s="210" t="s">
        <v>50</v>
      </c>
      <c r="O507" s="43"/>
      <c r="P507" s="211">
        <f>O507*H507</f>
        <v>0</v>
      </c>
      <c r="Q507" s="211">
        <v>0</v>
      </c>
      <c r="R507" s="211">
        <f>Q507*H507</f>
        <v>0</v>
      </c>
      <c r="S507" s="211">
        <v>0</v>
      </c>
      <c r="T507" s="212">
        <f>S507*H507</f>
        <v>0</v>
      </c>
      <c r="AR507" s="25" t="s">
        <v>142</v>
      </c>
      <c r="AT507" s="25" t="s">
        <v>212</v>
      </c>
      <c r="AU507" s="25" t="s">
        <v>87</v>
      </c>
      <c r="AY507" s="25" t="s">
        <v>210</v>
      </c>
      <c r="BE507" s="213">
        <f>IF(N507="základní",J507,0)</f>
        <v>0</v>
      </c>
      <c r="BF507" s="213">
        <f>IF(N507="snížená",J507,0)</f>
        <v>1790.48</v>
      </c>
      <c r="BG507" s="213">
        <f>IF(N507="zákl. přenesená",J507,0)</f>
        <v>0</v>
      </c>
      <c r="BH507" s="213">
        <f>IF(N507="sníž. přenesená",J507,0)</f>
        <v>0</v>
      </c>
      <c r="BI507" s="213">
        <f>IF(N507="nulová",J507,0)</f>
        <v>0</v>
      </c>
      <c r="BJ507" s="25" t="s">
        <v>87</v>
      </c>
      <c r="BK507" s="213">
        <f>ROUND(I507*H507,2)</f>
        <v>1790.48</v>
      </c>
      <c r="BL507" s="25" t="s">
        <v>142</v>
      </c>
      <c r="BM507" s="25" t="s">
        <v>1272</v>
      </c>
    </row>
    <row r="508" spans="2:65" s="11" customFormat="1" ht="29.85" customHeight="1">
      <c r="B508" s="186"/>
      <c r="C508" s="187"/>
      <c r="D508" s="188" t="s">
        <v>77</v>
      </c>
      <c r="E508" s="200" t="s">
        <v>1274</v>
      </c>
      <c r="F508" s="200" t="s">
        <v>1275</v>
      </c>
      <c r="G508" s="187"/>
      <c r="H508" s="187"/>
      <c r="I508" s="190"/>
      <c r="J508" s="201">
        <f>BK508</f>
        <v>23122.02</v>
      </c>
      <c r="K508" s="187"/>
      <c r="L508" s="192"/>
      <c r="M508" s="193"/>
      <c r="N508" s="194"/>
      <c r="O508" s="194"/>
      <c r="P508" s="195">
        <f>SUM(P509:P519)</f>
        <v>0</v>
      </c>
      <c r="Q508" s="194"/>
      <c r="R508" s="195">
        <f>SUM(R509:R519)</f>
        <v>0.15107520000000002</v>
      </c>
      <c r="S508" s="194"/>
      <c r="T508" s="196">
        <f>SUM(T509:T519)</f>
        <v>0</v>
      </c>
      <c r="AR508" s="197" t="s">
        <v>87</v>
      </c>
      <c r="AT508" s="198" t="s">
        <v>77</v>
      </c>
      <c r="AU508" s="198" t="s">
        <v>83</v>
      </c>
      <c r="AY508" s="197" t="s">
        <v>210</v>
      </c>
      <c r="BK508" s="199">
        <f>SUM(BK509:BK519)</f>
        <v>23122.02</v>
      </c>
    </row>
    <row r="509" spans="2:65" s="1" customFormat="1" ht="38.25" customHeight="1">
      <c r="B509" s="42"/>
      <c r="C509" s="202" t="s">
        <v>1091</v>
      </c>
      <c r="D509" s="202" t="s">
        <v>212</v>
      </c>
      <c r="E509" s="203" t="s">
        <v>1937</v>
      </c>
      <c r="F509" s="204" t="s">
        <v>1938</v>
      </c>
      <c r="G509" s="205" t="s">
        <v>215</v>
      </c>
      <c r="H509" s="206">
        <v>8.3000000000000007</v>
      </c>
      <c r="I509" s="207">
        <v>1240</v>
      </c>
      <c r="J509" s="208">
        <f>ROUND(I509*H509,2)</f>
        <v>10292</v>
      </c>
      <c r="K509" s="204" t="s">
        <v>264</v>
      </c>
      <c r="L509" s="62"/>
      <c r="M509" s="209" t="s">
        <v>24</v>
      </c>
      <c r="N509" s="210" t="s">
        <v>50</v>
      </c>
      <c r="O509" s="43"/>
      <c r="P509" s="211">
        <f>O509*H509</f>
        <v>0</v>
      </c>
      <c r="Q509" s="211">
        <v>7.6E-3</v>
      </c>
      <c r="R509" s="211">
        <f>Q509*H509</f>
        <v>6.3080000000000011E-2</v>
      </c>
      <c r="S509" s="211">
        <v>0</v>
      </c>
      <c r="T509" s="212">
        <f>S509*H509</f>
        <v>0</v>
      </c>
      <c r="AR509" s="25" t="s">
        <v>142</v>
      </c>
      <c r="AT509" s="25" t="s">
        <v>212</v>
      </c>
      <c r="AU509" s="25" t="s">
        <v>87</v>
      </c>
      <c r="AY509" s="25" t="s">
        <v>210</v>
      </c>
      <c r="BE509" s="213">
        <f>IF(N509="základní",J509,0)</f>
        <v>0</v>
      </c>
      <c r="BF509" s="213">
        <f>IF(N509="snížená",J509,0)</f>
        <v>10292</v>
      </c>
      <c r="BG509" s="213">
        <f>IF(N509="zákl. přenesená",J509,0)</f>
        <v>0</v>
      </c>
      <c r="BH509" s="213">
        <f>IF(N509="sníž. přenesená",J509,0)</f>
        <v>0</v>
      </c>
      <c r="BI509" s="213">
        <f>IF(N509="nulová",J509,0)</f>
        <v>0</v>
      </c>
      <c r="BJ509" s="25" t="s">
        <v>87</v>
      </c>
      <c r="BK509" s="213">
        <f>ROUND(I509*H509,2)</f>
        <v>10292</v>
      </c>
      <c r="BL509" s="25" t="s">
        <v>142</v>
      </c>
      <c r="BM509" s="25" t="s">
        <v>1939</v>
      </c>
    </row>
    <row r="510" spans="2:65" s="12" customFormat="1">
      <c r="B510" s="217"/>
      <c r="C510" s="218"/>
      <c r="D510" s="214" t="s">
        <v>220</v>
      </c>
      <c r="E510" s="219" t="s">
        <v>24</v>
      </c>
      <c r="F510" s="220" t="s">
        <v>1940</v>
      </c>
      <c r="G510" s="218"/>
      <c r="H510" s="221">
        <v>8.3000000000000007</v>
      </c>
      <c r="I510" s="222"/>
      <c r="J510" s="218"/>
      <c r="K510" s="218"/>
      <c r="L510" s="223"/>
      <c r="M510" s="224"/>
      <c r="N510" s="225"/>
      <c r="O510" s="225"/>
      <c r="P510" s="225"/>
      <c r="Q510" s="225"/>
      <c r="R510" s="225"/>
      <c r="S510" s="225"/>
      <c r="T510" s="226"/>
      <c r="AT510" s="227" t="s">
        <v>220</v>
      </c>
      <c r="AU510" s="227" t="s">
        <v>87</v>
      </c>
      <c r="AV510" s="12" t="s">
        <v>87</v>
      </c>
      <c r="AW510" s="12" t="s">
        <v>41</v>
      </c>
      <c r="AX510" s="12" t="s">
        <v>83</v>
      </c>
      <c r="AY510" s="227" t="s">
        <v>210</v>
      </c>
    </row>
    <row r="511" spans="2:65" s="1" customFormat="1" ht="25.5" customHeight="1">
      <c r="B511" s="42"/>
      <c r="C511" s="202" t="s">
        <v>1096</v>
      </c>
      <c r="D511" s="202" t="s">
        <v>212</v>
      </c>
      <c r="E511" s="203" t="s">
        <v>1277</v>
      </c>
      <c r="F511" s="204" t="s">
        <v>1278</v>
      </c>
      <c r="G511" s="205" t="s">
        <v>295</v>
      </c>
      <c r="H511" s="206">
        <v>7</v>
      </c>
      <c r="I511" s="207">
        <v>306</v>
      </c>
      <c r="J511" s="208">
        <f>ROUND(I511*H511,2)</f>
        <v>2142</v>
      </c>
      <c r="K511" s="204" t="s">
        <v>264</v>
      </c>
      <c r="L511" s="62"/>
      <c r="M511" s="209" t="s">
        <v>24</v>
      </c>
      <c r="N511" s="210" t="s">
        <v>50</v>
      </c>
      <c r="O511" s="43"/>
      <c r="P511" s="211">
        <f>O511*H511</f>
        <v>0</v>
      </c>
      <c r="Q511" s="211">
        <v>1.7899999999999999E-3</v>
      </c>
      <c r="R511" s="211">
        <f>Q511*H511</f>
        <v>1.2529999999999999E-2</v>
      </c>
      <c r="S511" s="211">
        <v>0</v>
      </c>
      <c r="T511" s="212">
        <f>S511*H511</f>
        <v>0</v>
      </c>
      <c r="AR511" s="25" t="s">
        <v>142</v>
      </c>
      <c r="AT511" s="25" t="s">
        <v>212</v>
      </c>
      <c r="AU511" s="25" t="s">
        <v>87</v>
      </c>
      <c r="AY511" s="25" t="s">
        <v>210</v>
      </c>
      <c r="BE511" s="213">
        <f>IF(N511="základní",J511,0)</f>
        <v>0</v>
      </c>
      <c r="BF511" s="213">
        <f>IF(N511="snížená",J511,0)</f>
        <v>2142</v>
      </c>
      <c r="BG511" s="213">
        <f>IF(N511="zákl. přenesená",J511,0)</f>
        <v>0</v>
      </c>
      <c r="BH511" s="213">
        <f>IF(N511="sníž. přenesená",J511,0)</f>
        <v>0</v>
      </c>
      <c r="BI511" s="213">
        <f>IF(N511="nulová",J511,0)</f>
        <v>0</v>
      </c>
      <c r="BJ511" s="25" t="s">
        <v>87</v>
      </c>
      <c r="BK511" s="213">
        <f>ROUND(I511*H511,2)</f>
        <v>2142</v>
      </c>
      <c r="BL511" s="25" t="s">
        <v>142</v>
      </c>
      <c r="BM511" s="25" t="s">
        <v>1279</v>
      </c>
    </row>
    <row r="512" spans="2:65" s="12" customFormat="1">
      <c r="B512" s="217"/>
      <c r="C512" s="218"/>
      <c r="D512" s="214" t="s">
        <v>220</v>
      </c>
      <c r="E512" s="219" t="s">
        <v>24</v>
      </c>
      <c r="F512" s="220" t="s">
        <v>1941</v>
      </c>
      <c r="G512" s="218"/>
      <c r="H512" s="221">
        <v>7</v>
      </c>
      <c r="I512" s="222"/>
      <c r="J512" s="218"/>
      <c r="K512" s="218"/>
      <c r="L512" s="223"/>
      <c r="M512" s="224"/>
      <c r="N512" s="225"/>
      <c r="O512" s="225"/>
      <c r="P512" s="225"/>
      <c r="Q512" s="225"/>
      <c r="R512" s="225"/>
      <c r="S512" s="225"/>
      <c r="T512" s="226"/>
      <c r="AT512" s="227" t="s">
        <v>220</v>
      </c>
      <c r="AU512" s="227" t="s">
        <v>87</v>
      </c>
      <c r="AV512" s="12" t="s">
        <v>87</v>
      </c>
      <c r="AW512" s="12" t="s">
        <v>41</v>
      </c>
      <c r="AX512" s="12" t="s">
        <v>83</v>
      </c>
      <c r="AY512" s="227" t="s">
        <v>210</v>
      </c>
    </row>
    <row r="513" spans="2:65" s="1" customFormat="1" ht="25.5" customHeight="1">
      <c r="B513" s="42"/>
      <c r="C513" s="202" t="s">
        <v>1102</v>
      </c>
      <c r="D513" s="202" t="s">
        <v>212</v>
      </c>
      <c r="E513" s="203" t="s">
        <v>1282</v>
      </c>
      <c r="F513" s="204" t="s">
        <v>1283</v>
      </c>
      <c r="G513" s="205" t="s">
        <v>295</v>
      </c>
      <c r="H513" s="206">
        <v>11.32</v>
      </c>
      <c r="I513" s="207">
        <v>345</v>
      </c>
      <c r="J513" s="208">
        <f>ROUND(I513*H513,2)</f>
        <v>3905.4</v>
      </c>
      <c r="K513" s="204" t="s">
        <v>264</v>
      </c>
      <c r="L513" s="62"/>
      <c r="M513" s="209" t="s">
        <v>24</v>
      </c>
      <c r="N513" s="210" t="s">
        <v>50</v>
      </c>
      <c r="O513" s="43"/>
      <c r="P513" s="211">
        <f>O513*H513</f>
        <v>0</v>
      </c>
      <c r="Q513" s="211">
        <v>2.2200000000000002E-3</v>
      </c>
      <c r="R513" s="211">
        <f>Q513*H513</f>
        <v>2.5130400000000004E-2</v>
      </c>
      <c r="S513" s="211">
        <v>0</v>
      </c>
      <c r="T513" s="212">
        <f>S513*H513</f>
        <v>0</v>
      </c>
      <c r="AR513" s="25" t="s">
        <v>142</v>
      </c>
      <c r="AT513" s="25" t="s">
        <v>212</v>
      </c>
      <c r="AU513" s="25" t="s">
        <v>87</v>
      </c>
      <c r="AY513" s="25" t="s">
        <v>210</v>
      </c>
      <c r="BE513" s="213">
        <f>IF(N513="základní",J513,0)</f>
        <v>0</v>
      </c>
      <c r="BF513" s="213">
        <f>IF(N513="snížená",J513,0)</f>
        <v>3905.4</v>
      </c>
      <c r="BG513" s="213">
        <f>IF(N513="zákl. přenesená",J513,0)</f>
        <v>0</v>
      </c>
      <c r="BH513" s="213">
        <f>IF(N513="sníž. přenesená",J513,0)</f>
        <v>0</v>
      </c>
      <c r="BI513" s="213">
        <f>IF(N513="nulová",J513,0)</f>
        <v>0</v>
      </c>
      <c r="BJ513" s="25" t="s">
        <v>87</v>
      </c>
      <c r="BK513" s="213">
        <f>ROUND(I513*H513,2)</f>
        <v>3905.4</v>
      </c>
      <c r="BL513" s="25" t="s">
        <v>142</v>
      </c>
      <c r="BM513" s="25" t="s">
        <v>1284</v>
      </c>
    </row>
    <row r="514" spans="2:65" s="12" customFormat="1">
      <c r="B514" s="217"/>
      <c r="C514" s="218"/>
      <c r="D514" s="214" t="s">
        <v>220</v>
      </c>
      <c r="E514" s="219" t="s">
        <v>24</v>
      </c>
      <c r="F514" s="220" t="s">
        <v>1942</v>
      </c>
      <c r="G514" s="218"/>
      <c r="H514" s="221">
        <v>11.32</v>
      </c>
      <c r="I514" s="222"/>
      <c r="J514" s="218"/>
      <c r="K514" s="218"/>
      <c r="L514" s="223"/>
      <c r="M514" s="224"/>
      <c r="N514" s="225"/>
      <c r="O514" s="225"/>
      <c r="P514" s="225"/>
      <c r="Q514" s="225"/>
      <c r="R514" s="225"/>
      <c r="S514" s="225"/>
      <c r="T514" s="226"/>
      <c r="AT514" s="227" t="s">
        <v>220</v>
      </c>
      <c r="AU514" s="227" t="s">
        <v>87</v>
      </c>
      <c r="AV514" s="12" t="s">
        <v>87</v>
      </c>
      <c r="AW514" s="12" t="s">
        <v>41</v>
      </c>
      <c r="AX514" s="12" t="s">
        <v>83</v>
      </c>
      <c r="AY514" s="227" t="s">
        <v>210</v>
      </c>
    </row>
    <row r="515" spans="2:65" s="1" customFormat="1" ht="25.5" customHeight="1">
      <c r="B515" s="42"/>
      <c r="C515" s="202" t="s">
        <v>1106</v>
      </c>
      <c r="D515" s="202" t="s">
        <v>212</v>
      </c>
      <c r="E515" s="203" t="s">
        <v>1287</v>
      </c>
      <c r="F515" s="204" t="s">
        <v>1288</v>
      </c>
      <c r="G515" s="205" t="s">
        <v>295</v>
      </c>
      <c r="H515" s="206">
        <v>10.94</v>
      </c>
      <c r="I515" s="207">
        <v>454</v>
      </c>
      <c r="J515" s="208">
        <f>ROUND(I515*H515,2)</f>
        <v>4966.76</v>
      </c>
      <c r="K515" s="204" t="s">
        <v>264</v>
      </c>
      <c r="L515" s="62"/>
      <c r="M515" s="209" t="s">
        <v>24</v>
      </c>
      <c r="N515" s="210" t="s">
        <v>50</v>
      </c>
      <c r="O515" s="43"/>
      <c r="P515" s="211">
        <f>O515*H515</f>
        <v>0</v>
      </c>
      <c r="Q515" s="211">
        <v>3.5200000000000001E-3</v>
      </c>
      <c r="R515" s="211">
        <f>Q515*H515</f>
        <v>3.8508800000000003E-2</v>
      </c>
      <c r="S515" s="211">
        <v>0</v>
      </c>
      <c r="T515" s="212">
        <f>S515*H515</f>
        <v>0</v>
      </c>
      <c r="AR515" s="25" t="s">
        <v>142</v>
      </c>
      <c r="AT515" s="25" t="s">
        <v>212</v>
      </c>
      <c r="AU515" s="25" t="s">
        <v>87</v>
      </c>
      <c r="AY515" s="25" t="s">
        <v>210</v>
      </c>
      <c r="BE515" s="213">
        <f>IF(N515="základní",J515,0)</f>
        <v>0</v>
      </c>
      <c r="BF515" s="213">
        <f>IF(N515="snížená",J515,0)</f>
        <v>4966.76</v>
      </c>
      <c r="BG515" s="213">
        <f>IF(N515="zákl. přenesená",J515,0)</f>
        <v>0</v>
      </c>
      <c r="BH515" s="213">
        <f>IF(N515="sníž. přenesená",J515,0)</f>
        <v>0</v>
      </c>
      <c r="BI515" s="213">
        <f>IF(N515="nulová",J515,0)</f>
        <v>0</v>
      </c>
      <c r="BJ515" s="25" t="s">
        <v>87</v>
      </c>
      <c r="BK515" s="213">
        <f>ROUND(I515*H515,2)</f>
        <v>4966.76</v>
      </c>
      <c r="BL515" s="25" t="s">
        <v>142</v>
      </c>
      <c r="BM515" s="25" t="s">
        <v>1289</v>
      </c>
    </row>
    <row r="516" spans="2:65" s="12" customFormat="1">
      <c r="B516" s="217"/>
      <c r="C516" s="218"/>
      <c r="D516" s="214" t="s">
        <v>220</v>
      </c>
      <c r="E516" s="219" t="s">
        <v>24</v>
      </c>
      <c r="F516" s="220" t="s">
        <v>1943</v>
      </c>
      <c r="G516" s="218"/>
      <c r="H516" s="221">
        <v>10.94</v>
      </c>
      <c r="I516" s="222"/>
      <c r="J516" s="218"/>
      <c r="K516" s="218"/>
      <c r="L516" s="223"/>
      <c r="M516" s="224"/>
      <c r="N516" s="225"/>
      <c r="O516" s="225"/>
      <c r="P516" s="225"/>
      <c r="Q516" s="225"/>
      <c r="R516" s="225"/>
      <c r="S516" s="225"/>
      <c r="T516" s="226"/>
      <c r="AT516" s="227" t="s">
        <v>220</v>
      </c>
      <c r="AU516" s="227" t="s">
        <v>87</v>
      </c>
      <c r="AV516" s="12" t="s">
        <v>87</v>
      </c>
      <c r="AW516" s="12" t="s">
        <v>41</v>
      </c>
      <c r="AX516" s="12" t="s">
        <v>83</v>
      </c>
      <c r="AY516" s="227" t="s">
        <v>210</v>
      </c>
    </row>
    <row r="517" spans="2:65" s="1" customFormat="1" ht="25.5" customHeight="1">
      <c r="B517" s="42"/>
      <c r="C517" s="202" t="s">
        <v>1110</v>
      </c>
      <c r="D517" s="202" t="s">
        <v>212</v>
      </c>
      <c r="E517" s="203" t="s">
        <v>1292</v>
      </c>
      <c r="F517" s="204" t="s">
        <v>1293</v>
      </c>
      <c r="G517" s="205" t="s">
        <v>295</v>
      </c>
      <c r="H517" s="206">
        <v>2.7</v>
      </c>
      <c r="I517" s="207">
        <v>541</v>
      </c>
      <c r="J517" s="208">
        <f>ROUND(I517*H517,2)</f>
        <v>1460.7</v>
      </c>
      <c r="K517" s="204" t="s">
        <v>264</v>
      </c>
      <c r="L517" s="62"/>
      <c r="M517" s="209" t="s">
        <v>24</v>
      </c>
      <c r="N517" s="210" t="s">
        <v>50</v>
      </c>
      <c r="O517" s="43"/>
      <c r="P517" s="211">
        <f>O517*H517</f>
        <v>0</v>
      </c>
      <c r="Q517" s="211">
        <v>4.3800000000000002E-3</v>
      </c>
      <c r="R517" s="211">
        <f>Q517*H517</f>
        <v>1.1826000000000001E-2</v>
      </c>
      <c r="S517" s="211">
        <v>0</v>
      </c>
      <c r="T517" s="212">
        <f>S517*H517</f>
        <v>0</v>
      </c>
      <c r="AR517" s="25" t="s">
        <v>142</v>
      </c>
      <c r="AT517" s="25" t="s">
        <v>212</v>
      </c>
      <c r="AU517" s="25" t="s">
        <v>87</v>
      </c>
      <c r="AY517" s="25" t="s">
        <v>210</v>
      </c>
      <c r="BE517" s="213">
        <f>IF(N517="základní",J517,0)</f>
        <v>0</v>
      </c>
      <c r="BF517" s="213">
        <f>IF(N517="snížená",J517,0)</f>
        <v>1460.7</v>
      </c>
      <c r="BG517" s="213">
        <f>IF(N517="zákl. přenesená",J517,0)</f>
        <v>0</v>
      </c>
      <c r="BH517" s="213">
        <f>IF(N517="sníž. přenesená",J517,0)</f>
        <v>0</v>
      </c>
      <c r="BI517" s="213">
        <f>IF(N517="nulová",J517,0)</f>
        <v>0</v>
      </c>
      <c r="BJ517" s="25" t="s">
        <v>87</v>
      </c>
      <c r="BK517" s="213">
        <f>ROUND(I517*H517,2)</f>
        <v>1460.7</v>
      </c>
      <c r="BL517" s="25" t="s">
        <v>142</v>
      </c>
      <c r="BM517" s="25" t="s">
        <v>1294</v>
      </c>
    </row>
    <row r="518" spans="2:65" s="12" customFormat="1">
      <c r="B518" s="217"/>
      <c r="C518" s="218"/>
      <c r="D518" s="214" t="s">
        <v>220</v>
      </c>
      <c r="E518" s="219" t="s">
        <v>24</v>
      </c>
      <c r="F518" s="220" t="s">
        <v>1295</v>
      </c>
      <c r="G518" s="218"/>
      <c r="H518" s="221">
        <v>2.7</v>
      </c>
      <c r="I518" s="222"/>
      <c r="J518" s="218"/>
      <c r="K518" s="218"/>
      <c r="L518" s="223"/>
      <c r="M518" s="224"/>
      <c r="N518" s="225"/>
      <c r="O518" s="225"/>
      <c r="P518" s="225"/>
      <c r="Q518" s="225"/>
      <c r="R518" s="225"/>
      <c r="S518" s="225"/>
      <c r="T518" s="226"/>
      <c r="AT518" s="227" t="s">
        <v>220</v>
      </c>
      <c r="AU518" s="227" t="s">
        <v>87</v>
      </c>
      <c r="AV518" s="12" t="s">
        <v>87</v>
      </c>
      <c r="AW518" s="12" t="s">
        <v>41</v>
      </c>
      <c r="AX518" s="12" t="s">
        <v>83</v>
      </c>
      <c r="AY518" s="227" t="s">
        <v>210</v>
      </c>
    </row>
    <row r="519" spans="2:65" s="1" customFormat="1" ht="38.25" customHeight="1">
      <c r="B519" s="42"/>
      <c r="C519" s="202" t="s">
        <v>1114</v>
      </c>
      <c r="D519" s="202" t="s">
        <v>212</v>
      </c>
      <c r="E519" s="203" t="s">
        <v>1297</v>
      </c>
      <c r="F519" s="204" t="s">
        <v>1944</v>
      </c>
      <c r="G519" s="205" t="s">
        <v>981</v>
      </c>
      <c r="H519" s="270">
        <f>SUM(J509:J518)/100</f>
        <v>227.6686</v>
      </c>
      <c r="I519" s="207">
        <v>1.56</v>
      </c>
      <c r="J519" s="208">
        <f>ROUND(I519*H519,2)</f>
        <v>355.16</v>
      </c>
      <c r="K519" s="204" t="s">
        <v>264</v>
      </c>
      <c r="L519" s="62"/>
      <c r="M519" s="209" t="s">
        <v>24</v>
      </c>
      <c r="N519" s="210" t="s">
        <v>50</v>
      </c>
      <c r="O519" s="43"/>
      <c r="P519" s="211">
        <f>O519*H519</f>
        <v>0</v>
      </c>
      <c r="Q519" s="211">
        <v>0</v>
      </c>
      <c r="R519" s="211">
        <f>Q519*H519</f>
        <v>0</v>
      </c>
      <c r="S519" s="211">
        <v>0</v>
      </c>
      <c r="T519" s="212">
        <f>S519*H519</f>
        <v>0</v>
      </c>
      <c r="AR519" s="25" t="s">
        <v>142</v>
      </c>
      <c r="AT519" s="25" t="s">
        <v>212</v>
      </c>
      <c r="AU519" s="25" t="s">
        <v>87</v>
      </c>
      <c r="AY519" s="25" t="s">
        <v>210</v>
      </c>
      <c r="BE519" s="213">
        <f>IF(N519="základní",J519,0)</f>
        <v>0</v>
      </c>
      <c r="BF519" s="213">
        <f>IF(N519="snížená",J519,0)</f>
        <v>355.16</v>
      </c>
      <c r="BG519" s="213">
        <f>IF(N519="zákl. přenesená",J519,0)</f>
        <v>0</v>
      </c>
      <c r="BH519" s="213">
        <f>IF(N519="sníž. přenesená",J519,0)</f>
        <v>0</v>
      </c>
      <c r="BI519" s="213">
        <f>IF(N519="nulová",J519,0)</f>
        <v>0</v>
      </c>
      <c r="BJ519" s="25" t="s">
        <v>87</v>
      </c>
      <c r="BK519" s="213">
        <f>ROUND(I519*H519,2)</f>
        <v>355.16</v>
      </c>
      <c r="BL519" s="25" t="s">
        <v>142</v>
      </c>
      <c r="BM519" s="25" t="s">
        <v>1299</v>
      </c>
    </row>
    <row r="520" spans="2:65" s="11" customFormat="1" ht="29.85" customHeight="1">
      <c r="B520" s="186"/>
      <c r="C520" s="187"/>
      <c r="D520" s="188" t="s">
        <v>77</v>
      </c>
      <c r="E520" s="200" t="s">
        <v>1301</v>
      </c>
      <c r="F520" s="200" t="s">
        <v>1302</v>
      </c>
      <c r="G520" s="187"/>
      <c r="H520" s="187"/>
      <c r="I520" s="190"/>
      <c r="J520" s="201">
        <f>BK520</f>
        <v>537692.20000000007</v>
      </c>
      <c r="K520" s="187"/>
      <c r="L520" s="192"/>
      <c r="M520" s="193"/>
      <c r="N520" s="194"/>
      <c r="O520" s="194"/>
      <c r="P520" s="195">
        <f>SUM(P521:P595)</f>
        <v>0</v>
      </c>
      <c r="Q520" s="194"/>
      <c r="R520" s="195">
        <f>SUM(R521:R595)</f>
        <v>0.11462</v>
      </c>
      <c r="S520" s="194"/>
      <c r="T520" s="196">
        <f>SUM(T521:T595)</f>
        <v>0.32457454000000002</v>
      </c>
      <c r="AR520" s="197" t="s">
        <v>87</v>
      </c>
      <c r="AT520" s="198" t="s">
        <v>77</v>
      </c>
      <c r="AU520" s="198" t="s">
        <v>83</v>
      </c>
      <c r="AY520" s="197" t="s">
        <v>210</v>
      </c>
      <c r="BK520" s="199">
        <f>SUM(BK521:BK595)</f>
        <v>537692.20000000007</v>
      </c>
    </row>
    <row r="521" spans="2:65" s="1" customFormat="1" ht="16.5" customHeight="1">
      <c r="B521" s="42"/>
      <c r="C521" s="202" t="s">
        <v>1119</v>
      </c>
      <c r="D521" s="202" t="s">
        <v>212</v>
      </c>
      <c r="E521" s="203" t="s">
        <v>1945</v>
      </c>
      <c r="F521" s="204" t="s">
        <v>1946</v>
      </c>
      <c r="G521" s="205" t="s">
        <v>215</v>
      </c>
      <c r="H521" s="206">
        <v>5.5</v>
      </c>
      <c r="I521" s="207">
        <v>51.6</v>
      </c>
      <c r="J521" s="208">
        <f>ROUND(I521*H521,2)</f>
        <v>283.8</v>
      </c>
      <c r="K521" s="204" t="s">
        <v>264</v>
      </c>
      <c r="L521" s="62"/>
      <c r="M521" s="209" t="s">
        <v>24</v>
      </c>
      <c r="N521" s="210" t="s">
        <v>50</v>
      </c>
      <c r="O521" s="43"/>
      <c r="P521" s="211">
        <f>O521*H521</f>
        <v>0</v>
      </c>
      <c r="Q521" s="211">
        <v>0</v>
      </c>
      <c r="R521" s="211">
        <f>Q521*H521</f>
        <v>0</v>
      </c>
      <c r="S521" s="211">
        <v>1.695E-2</v>
      </c>
      <c r="T521" s="212">
        <f>S521*H521</f>
        <v>9.3225000000000002E-2</v>
      </c>
      <c r="AR521" s="25" t="s">
        <v>142</v>
      </c>
      <c r="AT521" s="25" t="s">
        <v>212</v>
      </c>
      <c r="AU521" s="25" t="s">
        <v>87</v>
      </c>
      <c r="AY521" s="25" t="s">
        <v>210</v>
      </c>
      <c r="BE521" s="213">
        <f>IF(N521="základní",J521,0)</f>
        <v>0</v>
      </c>
      <c r="BF521" s="213">
        <f>IF(N521="snížená",J521,0)</f>
        <v>283.8</v>
      </c>
      <c r="BG521" s="213">
        <f>IF(N521="zákl. přenesená",J521,0)</f>
        <v>0</v>
      </c>
      <c r="BH521" s="213">
        <f>IF(N521="sníž. přenesená",J521,0)</f>
        <v>0</v>
      </c>
      <c r="BI521" s="213">
        <f>IF(N521="nulová",J521,0)</f>
        <v>0</v>
      </c>
      <c r="BJ521" s="25" t="s">
        <v>87</v>
      </c>
      <c r="BK521" s="213">
        <f>ROUND(I521*H521,2)</f>
        <v>283.8</v>
      </c>
      <c r="BL521" s="25" t="s">
        <v>142</v>
      </c>
      <c r="BM521" s="25" t="s">
        <v>1947</v>
      </c>
    </row>
    <row r="522" spans="2:65" s="12" customFormat="1">
      <c r="B522" s="217"/>
      <c r="C522" s="218"/>
      <c r="D522" s="214" t="s">
        <v>220</v>
      </c>
      <c r="E522" s="219" t="s">
        <v>24</v>
      </c>
      <c r="F522" s="220" t="s">
        <v>1948</v>
      </c>
      <c r="G522" s="218"/>
      <c r="H522" s="221">
        <v>5.5</v>
      </c>
      <c r="I522" s="222"/>
      <c r="J522" s="218"/>
      <c r="K522" s="218"/>
      <c r="L522" s="223"/>
      <c r="M522" s="224"/>
      <c r="N522" s="225"/>
      <c r="O522" s="225"/>
      <c r="P522" s="225"/>
      <c r="Q522" s="225"/>
      <c r="R522" s="225"/>
      <c r="S522" s="225"/>
      <c r="T522" s="226"/>
      <c r="AT522" s="227" t="s">
        <v>220</v>
      </c>
      <c r="AU522" s="227" t="s">
        <v>87</v>
      </c>
      <c r="AV522" s="12" t="s">
        <v>87</v>
      </c>
      <c r="AW522" s="12" t="s">
        <v>41</v>
      </c>
      <c r="AX522" s="12" t="s">
        <v>83</v>
      </c>
      <c r="AY522" s="227" t="s">
        <v>210</v>
      </c>
    </row>
    <row r="523" spans="2:65" s="1" customFormat="1" ht="16.5" customHeight="1">
      <c r="B523" s="42"/>
      <c r="C523" s="202" t="s">
        <v>1126</v>
      </c>
      <c r="D523" s="202" t="s">
        <v>212</v>
      </c>
      <c r="E523" s="203" t="s">
        <v>1949</v>
      </c>
      <c r="F523" s="204" t="s">
        <v>1950</v>
      </c>
      <c r="G523" s="205" t="s">
        <v>215</v>
      </c>
      <c r="H523" s="206">
        <v>11.872999999999999</v>
      </c>
      <c r="I523" s="207">
        <v>114</v>
      </c>
      <c r="J523" s="208">
        <f>ROUND(I523*H523,2)</f>
        <v>1353.52</v>
      </c>
      <c r="K523" s="204" t="s">
        <v>264</v>
      </c>
      <c r="L523" s="62"/>
      <c r="M523" s="209" t="s">
        <v>24</v>
      </c>
      <c r="N523" s="210" t="s">
        <v>50</v>
      </c>
      <c r="O523" s="43"/>
      <c r="P523" s="211">
        <f>O523*H523</f>
        <v>0</v>
      </c>
      <c r="Q523" s="211">
        <v>0</v>
      </c>
      <c r="R523" s="211">
        <f>Q523*H523</f>
        <v>0</v>
      </c>
      <c r="S523" s="211">
        <v>1.098E-2</v>
      </c>
      <c r="T523" s="212">
        <f>S523*H523</f>
        <v>0.13036554</v>
      </c>
      <c r="AR523" s="25" t="s">
        <v>142</v>
      </c>
      <c r="AT523" s="25" t="s">
        <v>212</v>
      </c>
      <c r="AU523" s="25" t="s">
        <v>87</v>
      </c>
      <c r="AY523" s="25" t="s">
        <v>210</v>
      </c>
      <c r="BE523" s="213">
        <f>IF(N523="základní",J523,0)</f>
        <v>0</v>
      </c>
      <c r="BF523" s="213">
        <f>IF(N523="snížená",J523,0)</f>
        <v>1353.52</v>
      </c>
      <c r="BG523" s="213">
        <f>IF(N523="zákl. přenesená",J523,0)</f>
        <v>0</v>
      </c>
      <c r="BH523" s="213">
        <f>IF(N523="sníž. přenesená",J523,0)</f>
        <v>0</v>
      </c>
      <c r="BI523" s="213">
        <f>IF(N523="nulová",J523,0)</f>
        <v>0</v>
      </c>
      <c r="BJ523" s="25" t="s">
        <v>87</v>
      </c>
      <c r="BK523" s="213">
        <f>ROUND(I523*H523,2)</f>
        <v>1353.52</v>
      </c>
      <c r="BL523" s="25" t="s">
        <v>142</v>
      </c>
      <c r="BM523" s="25" t="s">
        <v>1951</v>
      </c>
    </row>
    <row r="524" spans="2:65" s="12" customFormat="1">
      <c r="B524" s="217"/>
      <c r="C524" s="218"/>
      <c r="D524" s="214" t="s">
        <v>220</v>
      </c>
      <c r="E524" s="219" t="s">
        <v>24</v>
      </c>
      <c r="F524" s="220" t="s">
        <v>1952</v>
      </c>
      <c r="G524" s="218"/>
      <c r="H524" s="221">
        <v>11.872999999999999</v>
      </c>
      <c r="I524" s="222"/>
      <c r="J524" s="218"/>
      <c r="K524" s="218"/>
      <c r="L524" s="223"/>
      <c r="M524" s="224"/>
      <c r="N524" s="225"/>
      <c r="O524" s="225"/>
      <c r="P524" s="225"/>
      <c r="Q524" s="225"/>
      <c r="R524" s="225"/>
      <c r="S524" s="225"/>
      <c r="T524" s="226"/>
      <c r="AT524" s="227" t="s">
        <v>220</v>
      </c>
      <c r="AU524" s="227" t="s">
        <v>87</v>
      </c>
      <c r="AV524" s="12" t="s">
        <v>87</v>
      </c>
      <c r="AW524" s="12" t="s">
        <v>41</v>
      </c>
      <c r="AX524" s="12" t="s">
        <v>83</v>
      </c>
      <c r="AY524" s="227" t="s">
        <v>210</v>
      </c>
    </row>
    <row r="525" spans="2:65" s="1" customFormat="1" ht="16.5" customHeight="1">
      <c r="B525" s="42"/>
      <c r="C525" s="202" t="s">
        <v>1130</v>
      </c>
      <c r="D525" s="202" t="s">
        <v>212</v>
      </c>
      <c r="E525" s="203" t="s">
        <v>1953</v>
      </c>
      <c r="F525" s="204" t="s">
        <v>1954</v>
      </c>
      <c r="G525" s="205" t="s">
        <v>215</v>
      </c>
      <c r="H525" s="206">
        <v>11.872999999999999</v>
      </c>
      <c r="I525" s="207">
        <v>29.7</v>
      </c>
      <c r="J525" s="208">
        <f>ROUND(I525*H525,2)</f>
        <v>352.63</v>
      </c>
      <c r="K525" s="204" t="s">
        <v>264</v>
      </c>
      <c r="L525" s="62"/>
      <c r="M525" s="209" t="s">
        <v>24</v>
      </c>
      <c r="N525" s="210" t="s">
        <v>50</v>
      </c>
      <c r="O525" s="43"/>
      <c r="P525" s="211">
        <f>O525*H525</f>
        <v>0</v>
      </c>
      <c r="Q525" s="211">
        <v>0</v>
      </c>
      <c r="R525" s="211">
        <f>Q525*H525</f>
        <v>0</v>
      </c>
      <c r="S525" s="211">
        <v>8.0000000000000002E-3</v>
      </c>
      <c r="T525" s="212">
        <f>S525*H525</f>
        <v>9.4983999999999999E-2</v>
      </c>
      <c r="AR525" s="25" t="s">
        <v>142</v>
      </c>
      <c r="AT525" s="25" t="s">
        <v>212</v>
      </c>
      <c r="AU525" s="25" t="s">
        <v>87</v>
      </c>
      <c r="AY525" s="25" t="s">
        <v>210</v>
      </c>
      <c r="BE525" s="213">
        <f>IF(N525="základní",J525,0)</f>
        <v>0</v>
      </c>
      <c r="BF525" s="213">
        <f>IF(N525="snížená",J525,0)</f>
        <v>352.63</v>
      </c>
      <c r="BG525" s="213">
        <f>IF(N525="zákl. přenesená",J525,0)</f>
        <v>0</v>
      </c>
      <c r="BH525" s="213">
        <f>IF(N525="sníž. přenesená",J525,0)</f>
        <v>0</v>
      </c>
      <c r="BI525" s="213">
        <f>IF(N525="nulová",J525,0)</f>
        <v>0</v>
      </c>
      <c r="BJ525" s="25" t="s">
        <v>87</v>
      </c>
      <c r="BK525" s="213">
        <f>ROUND(I525*H525,2)</f>
        <v>352.63</v>
      </c>
      <c r="BL525" s="25" t="s">
        <v>142</v>
      </c>
      <c r="BM525" s="25" t="s">
        <v>1955</v>
      </c>
    </row>
    <row r="526" spans="2:65" s="1" customFormat="1" ht="25.5" customHeight="1">
      <c r="B526" s="42"/>
      <c r="C526" s="202" t="s">
        <v>1134</v>
      </c>
      <c r="D526" s="202" t="s">
        <v>212</v>
      </c>
      <c r="E526" s="203" t="s">
        <v>1956</v>
      </c>
      <c r="F526" s="204" t="s">
        <v>1957</v>
      </c>
      <c r="G526" s="205" t="s">
        <v>348</v>
      </c>
      <c r="H526" s="206">
        <v>1</v>
      </c>
      <c r="I526" s="207">
        <v>56.4</v>
      </c>
      <c r="J526" s="208">
        <f>ROUND(I526*H526,2)</f>
        <v>56.4</v>
      </c>
      <c r="K526" s="204" t="s">
        <v>264</v>
      </c>
      <c r="L526" s="62"/>
      <c r="M526" s="209" t="s">
        <v>24</v>
      </c>
      <c r="N526" s="210" t="s">
        <v>50</v>
      </c>
      <c r="O526" s="43"/>
      <c r="P526" s="211">
        <f>O526*H526</f>
        <v>0</v>
      </c>
      <c r="Q526" s="211">
        <v>0</v>
      </c>
      <c r="R526" s="211">
        <f>Q526*H526</f>
        <v>0</v>
      </c>
      <c r="S526" s="211">
        <v>6.0000000000000001E-3</v>
      </c>
      <c r="T526" s="212">
        <f>S526*H526</f>
        <v>6.0000000000000001E-3</v>
      </c>
      <c r="AR526" s="25" t="s">
        <v>142</v>
      </c>
      <c r="AT526" s="25" t="s">
        <v>212</v>
      </c>
      <c r="AU526" s="25" t="s">
        <v>87</v>
      </c>
      <c r="AY526" s="25" t="s">
        <v>210</v>
      </c>
      <c r="BE526" s="213">
        <f>IF(N526="základní",J526,0)</f>
        <v>0</v>
      </c>
      <c r="BF526" s="213">
        <f>IF(N526="snížená",J526,0)</f>
        <v>56.4</v>
      </c>
      <c r="BG526" s="213">
        <f>IF(N526="zákl. přenesená",J526,0)</f>
        <v>0</v>
      </c>
      <c r="BH526" s="213">
        <f>IF(N526="sníž. přenesená",J526,0)</f>
        <v>0</v>
      </c>
      <c r="BI526" s="213">
        <f>IF(N526="nulová",J526,0)</f>
        <v>0</v>
      </c>
      <c r="BJ526" s="25" t="s">
        <v>87</v>
      </c>
      <c r="BK526" s="213">
        <f>ROUND(I526*H526,2)</f>
        <v>56.4</v>
      </c>
      <c r="BL526" s="25" t="s">
        <v>142</v>
      </c>
      <c r="BM526" s="25" t="s">
        <v>1958</v>
      </c>
    </row>
    <row r="527" spans="2:65" s="12" customFormat="1">
      <c r="B527" s="217"/>
      <c r="C527" s="218"/>
      <c r="D527" s="214" t="s">
        <v>220</v>
      </c>
      <c r="E527" s="219" t="s">
        <v>24</v>
      </c>
      <c r="F527" s="220" t="s">
        <v>1959</v>
      </c>
      <c r="G527" s="218"/>
      <c r="H527" s="221">
        <v>1</v>
      </c>
      <c r="I527" s="222"/>
      <c r="J527" s="218"/>
      <c r="K527" s="218"/>
      <c r="L527" s="223"/>
      <c r="M527" s="224"/>
      <c r="N527" s="225"/>
      <c r="O527" s="225"/>
      <c r="P527" s="225"/>
      <c r="Q527" s="225"/>
      <c r="R527" s="225"/>
      <c r="S527" s="225"/>
      <c r="T527" s="226"/>
      <c r="AT527" s="227" t="s">
        <v>220</v>
      </c>
      <c r="AU527" s="227" t="s">
        <v>87</v>
      </c>
      <c r="AV527" s="12" t="s">
        <v>87</v>
      </c>
      <c r="AW527" s="12" t="s">
        <v>41</v>
      </c>
      <c r="AX527" s="12" t="s">
        <v>83</v>
      </c>
      <c r="AY527" s="227" t="s">
        <v>210</v>
      </c>
    </row>
    <row r="528" spans="2:65" s="1" customFormat="1" ht="16.5" customHeight="1">
      <c r="B528" s="42"/>
      <c r="C528" s="202" t="s">
        <v>1139</v>
      </c>
      <c r="D528" s="202" t="s">
        <v>212</v>
      </c>
      <c r="E528" s="203" t="s">
        <v>1960</v>
      </c>
      <c r="F528" s="204" t="s">
        <v>1961</v>
      </c>
      <c r="G528" s="205" t="s">
        <v>348</v>
      </c>
      <c r="H528" s="206">
        <v>1</v>
      </c>
      <c r="I528" s="207">
        <v>20879</v>
      </c>
      <c r="J528" s="208">
        <f>ROUND(I528*H528,2)</f>
        <v>20879</v>
      </c>
      <c r="K528" s="204" t="s">
        <v>24</v>
      </c>
      <c r="L528" s="62"/>
      <c r="M528" s="209" t="s">
        <v>24</v>
      </c>
      <c r="N528" s="210" t="s">
        <v>50</v>
      </c>
      <c r="O528" s="43"/>
      <c r="P528" s="211">
        <f>O528*H528</f>
        <v>0</v>
      </c>
      <c r="Q528" s="211">
        <v>0</v>
      </c>
      <c r="R528" s="211">
        <f>Q528*H528</f>
        <v>0</v>
      </c>
      <c r="S528" s="211">
        <v>0</v>
      </c>
      <c r="T528" s="212">
        <f>S528*H528</f>
        <v>0</v>
      </c>
      <c r="AR528" s="25" t="s">
        <v>142</v>
      </c>
      <c r="AT528" s="25" t="s">
        <v>212</v>
      </c>
      <c r="AU528" s="25" t="s">
        <v>87</v>
      </c>
      <c r="AY528" s="25" t="s">
        <v>210</v>
      </c>
      <c r="BE528" s="213">
        <f>IF(N528="základní",J528,0)</f>
        <v>0</v>
      </c>
      <c r="BF528" s="213">
        <f>IF(N528="snížená",J528,0)</f>
        <v>20879</v>
      </c>
      <c r="BG528" s="213">
        <f>IF(N528="zákl. přenesená",J528,0)</f>
        <v>0</v>
      </c>
      <c r="BH528" s="213">
        <f>IF(N528="sníž. přenesená",J528,0)</f>
        <v>0</v>
      </c>
      <c r="BI528" s="213">
        <f>IF(N528="nulová",J528,0)</f>
        <v>0</v>
      </c>
      <c r="BJ528" s="25" t="s">
        <v>87</v>
      </c>
      <c r="BK528" s="213">
        <f>ROUND(I528*H528,2)</f>
        <v>20879</v>
      </c>
      <c r="BL528" s="25" t="s">
        <v>142</v>
      </c>
      <c r="BM528" s="25" t="s">
        <v>1962</v>
      </c>
    </row>
    <row r="529" spans="2:65" s="12" customFormat="1">
      <c r="B529" s="217"/>
      <c r="C529" s="218"/>
      <c r="D529" s="214" t="s">
        <v>220</v>
      </c>
      <c r="E529" s="219" t="s">
        <v>24</v>
      </c>
      <c r="F529" s="220" t="s">
        <v>83</v>
      </c>
      <c r="G529" s="218"/>
      <c r="H529" s="221">
        <v>1</v>
      </c>
      <c r="I529" s="222"/>
      <c r="J529" s="218"/>
      <c r="K529" s="218"/>
      <c r="L529" s="223"/>
      <c r="M529" s="224"/>
      <c r="N529" s="225"/>
      <c r="O529" s="225"/>
      <c r="P529" s="225"/>
      <c r="Q529" s="225"/>
      <c r="R529" s="225"/>
      <c r="S529" s="225"/>
      <c r="T529" s="226"/>
      <c r="AT529" s="227" t="s">
        <v>220</v>
      </c>
      <c r="AU529" s="227" t="s">
        <v>87</v>
      </c>
      <c r="AV529" s="12" t="s">
        <v>87</v>
      </c>
      <c r="AW529" s="12" t="s">
        <v>41</v>
      </c>
      <c r="AX529" s="12" t="s">
        <v>83</v>
      </c>
      <c r="AY529" s="227" t="s">
        <v>210</v>
      </c>
    </row>
    <row r="530" spans="2:65" s="1" customFormat="1" ht="16.5" customHeight="1">
      <c r="B530" s="42"/>
      <c r="C530" s="202" t="s">
        <v>1144</v>
      </c>
      <c r="D530" s="202" t="s">
        <v>212</v>
      </c>
      <c r="E530" s="203" t="s">
        <v>1963</v>
      </c>
      <c r="F530" s="204" t="s">
        <v>1964</v>
      </c>
      <c r="G530" s="205" t="s">
        <v>348</v>
      </c>
      <c r="H530" s="206">
        <v>1</v>
      </c>
      <c r="I530" s="207">
        <v>15584</v>
      </c>
      <c r="J530" s="208">
        <f>ROUND(I530*H530,2)</f>
        <v>15584</v>
      </c>
      <c r="K530" s="204" t="s">
        <v>24</v>
      </c>
      <c r="L530" s="62"/>
      <c r="M530" s="209" t="s">
        <v>24</v>
      </c>
      <c r="N530" s="210" t="s">
        <v>50</v>
      </c>
      <c r="O530" s="43"/>
      <c r="P530" s="211">
        <f>O530*H530</f>
        <v>0</v>
      </c>
      <c r="Q530" s="211">
        <v>0</v>
      </c>
      <c r="R530" s="211">
        <f>Q530*H530</f>
        <v>0</v>
      </c>
      <c r="S530" s="211">
        <v>0</v>
      </c>
      <c r="T530" s="212">
        <f>S530*H530</f>
        <v>0</v>
      </c>
      <c r="AR530" s="25" t="s">
        <v>142</v>
      </c>
      <c r="AT530" s="25" t="s">
        <v>212</v>
      </c>
      <c r="AU530" s="25" t="s">
        <v>87</v>
      </c>
      <c r="AY530" s="25" t="s">
        <v>210</v>
      </c>
      <c r="BE530" s="213">
        <f>IF(N530="základní",J530,0)</f>
        <v>0</v>
      </c>
      <c r="BF530" s="213">
        <f>IF(N530="snížená",J530,0)</f>
        <v>15584</v>
      </c>
      <c r="BG530" s="213">
        <f>IF(N530="zákl. přenesená",J530,0)</f>
        <v>0</v>
      </c>
      <c r="BH530" s="213">
        <f>IF(N530="sníž. přenesená",J530,0)</f>
        <v>0</v>
      </c>
      <c r="BI530" s="213">
        <f>IF(N530="nulová",J530,0)</f>
        <v>0</v>
      </c>
      <c r="BJ530" s="25" t="s">
        <v>87</v>
      </c>
      <c r="BK530" s="213">
        <f>ROUND(I530*H530,2)</f>
        <v>15584</v>
      </c>
      <c r="BL530" s="25" t="s">
        <v>142</v>
      </c>
      <c r="BM530" s="25" t="s">
        <v>1965</v>
      </c>
    </row>
    <row r="531" spans="2:65" s="12" customFormat="1">
      <c r="B531" s="217"/>
      <c r="C531" s="218"/>
      <c r="D531" s="214" t="s">
        <v>220</v>
      </c>
      <c r="E531" s="219" t="s">
        <v>24</v>
      </c>
      <c r="F531" s="220" t="s">
        <v>83</v>
      </c>
      <c r="G531" s="218"/>
      <c r="H531" s="221">
        <v>1</v>
      </c>
      <c r="I531" s="222"/>
      <c r="J531" s="218"/>
      <c r="K531" s="218"/>
      <c r="L531" s="223"/>
      <c r="M531" s="224"/>
      <c r="N531" s="225"/>
      <c r="O531" s="225"/>
      <c r="P531" s="225"/>
      <c r="Q531" s="225"/>
      <c r="R531" s="225"/>
      <c r="S531" s="225"/>
      <c r="T531" s="226"/>
      <c r="AT531" s="227" t="s">
        <v>220</v>
      </c>
      <c r="AU531" s="227" t="s">
        <v>87</v>
      </c>
      <c r="AV531" s="12" t="s">
        <v>87</v>
      </c>
      <c r="AW531" s="12" t="s">
        <v>41</v>
      </c>
      <c r="AX531" s="12" t="s">
        <v>83</v>
      </c>
      <c r="AY531" s="227" t="s">
        <v>210</v>
      </c>
    </row>
    <row r="532" spans="2:65" s="1" customFormat="1" ht="16.5" customHeight="1">
      <c r="B532" s="42"/>
      <c r="C532" s="202" t="s">
        <v>1150</v>
      </c>
      <c r="D532" s="202" t="s">
        <v>212</v>
      </c>
      <c r="E532" s="203" t="s">
        <v>1966</v>
      </c>
      <c r="F532" s="204" t="s">
        <v>1967</v>
      </c>
      <c r="G532" s="205" t="s">
        <v>348</v>
      </c>
      <c r="H532" s="206">
        <v>1</v>
      </c>
      <c r="I532" s="207">
        <v>12082</v>
      </c>
      <c r="J532" s="208">
        <f>ROUND(I532*H532,2)</f>
        <v>12082</v>
      </c>
      <c r="K532" s="204" t="s">
        <v>24</v>
      </c>
      <c r="L532" s="62"/>
      <c r="M532" s="209" t="s">
        <v>24</v>
      </c>
      <c r="N532" s="210" t="s">
        <v>50</v>
      </c>
      <c r="O532" s="43"/>
      <c r="P532" s="211">
        <f>O532*H532</f>
        <v>0</v>
      </c>
      <c r="Q532" s="211">
        <v>0</v>
      </c>
      <c r="R532" s="211">
        <f>Q532*H532</f>
        <v>0</v>
      </c>
      <c r="S532" s="211">
        <v>0</v>
      </c>
      <c r="T532" s="212">
        <f>S532*H532</f>
        <v>0</v>
      </c>
      <c r="AR532" s="25" t="s">
        <v>142</v>
      </c>
      <c r="AT532" s="25" t="s">
        <v>212</v>
      </c>
      <c r="AU532" s="25" t="s">
        <v>87</v>
      </c>
      <c r="AY532" s="25" t="s">
        <v>210</v>
      </c>
      <c r="BE532" s="213">
        <f>IF(N532="základní",J532,0)</f>
        <v>0</v>
      </c>
      <c r="BF532" s="213">
        <f>IF(N532="snížená",J532,0)</f>
        <v>12082</v>
      </c>
      <c r="BG532" s="213">
        <f>IF(N532="zákl. přenesená",J532,0)</f>
        <v>0</v>
      </c>
      <c r="BH532" s="213">
        <f>IF(N532="sníž. přenesená",J532,0)</f>
        <v>0</v>
      </c>
      <c r="BI532" s="213">
        <f>IF(N532="nulová",J532,0)</f>
        <v>0</v>
      </c>
      <c r="BJ532" s="25" t="s">
        <v>87</v>
      </c>
      <c r="BK532" s="213">
        <f>ROUND(I532*H532,2)</f>
        <v>12082</v>
      </c>
      <c r="BL532" s="25" t="s">
        <v>142</v>
      </c>
      <c r="BM532" s="25" t="s">
        <v>1968</v>
      </c>
    </row>
    <row r="533" spans="2:65" s="12" customFormat="1">
      <c r="B533" s="217"/>
      <c r="C533" s="218"/>
      <c r="D533" s="214" t="s">
        <v>220</v>
      </c>
      <c r="E533" s="219" t="s">
        <v>24</v>
      </c>
      <c r="F533" s="220" t="s">
        <v>83</v>
      </c>
      <c r="G533" s="218"/>
      <c r="H533" s="221">
        <v>1</v>
      </c>
      <c r="I533" s="222"/>
      <c r="J533" s="218"/>
      <c r="K533" s="218"/>
      <c r="L533" s="223"/>
      <c r="M533" s="224"/>
      <c r="N533" s="225"/>
      <c r="O533" s="225"/>
      <c r="P533" s="225"/>
      <c r="Q533" s="225"/>
      <c r="R533" s="225"/>
      <c r="S533" s="225"/>
      <c r="T533" s="226"/>
      <c r="AT533" s="227" t="s">
        <v>220</v>
      </c>
      <c r="AU533" s="227" t="s">
        <v>87</v>
      </c>
      <c r="AV533" s="12" t="s">
        <v>87</v>
      </c>
      <c r="AW533" s="12" t="s">
        <v>41</v>
      </c>
      <c r="AX533" s="12" t="s">
        <v>83</v>
      </c>
      <c r="AY533" s="227" t="s">
        <v>210</v>
      </c>
    </row>
    <row r="534" spans="2:65" s="1" customFormat="1" ht="16.5" customHeight="1">
      <c r="B534" s="42"/>
      <c r="C534" s="202" t="s">
        <v>1155</v>
      </c>
      <c r="D534" s="202" t="s">
        <v>212</v>
      </c>
      <c r="E534" s="203" t="s">
        <v>1969</v>
      </c>
      <c r="F534" s="204" t="s">
        <v>1970</v>
      </c>
      <c r="G534" s="205" t="s">
        <v>348</v>
      </c>
      <c r="H534" s="206">
        <v>2</v>
      </c>
      <c r="I534" s="207">
        <v>4737</v>
      </c>
      <c r="J534" s="208">
        <f>ROUND(I534*H534,2)</f>
        <v>9474</v>
      </c>
      <c r="K534" s="204" t="s">
        <v>24</v>
      </c>
      <c r="L534" s="62"/>
      <c r="M534" s="209" t="s">
        <v>24</v>
      </c>
      <c r="N534" s="210" t="s">
        <v>50</v>
      </c>
      <c r="O534" s="43"/>
      <c r="P534" s="211">
        <f>O534*H534</f>
        <v>0</v>
      </c>
      <c r="Q534" s="211">
        <v>0</v>
      </c>
      <c r="R534" s="211">
        <f>Q534*H534</f>
        <v>0</v>
      </c>
      <c r="S534" s="211">
        <v>0</v>
      </c>
      <c r="T534" s="212">
        <f>S534*H534</f>
        <v>0</v>
      </c>
      <c r="AR534" s="25" t="s">
        <v>142</v>
      </c>
      <c r="AT534" s="25" t="s">
        <v>212</v>
      </c>
      <c r="AU534" s="25" t="s">
        <v>87</v>
      </c>
      <c r="AY534" s="25" t="s">
        <v>210</v>
      </c>
      <c r="BE534" s="213">
        <f>IF(N534="základní",J534,0)</f>
        <v>0</v>
      </c>
      <c r="BF534" s="213">
        <f>IF(N534="snížená",J534,0)</f>
        <v>9474</v>
      </c>
      <c r="BG534" s="213">
        <f>IF(N534="zákl. přenesená",J534,0)</f>
        <v>0</v>
      </c>
      <c r="BH534" s="213">
        <f>IF(N534="sníž. přenesená",J534,0)</f>
        <v>0</v>
      </c>
      <c r="BI534" s="213">
        <f>IF(N534="nulová",J534,0)</f>
        <v>0</v>
      </c>
      <c r="BJ534" s="25" t="s">
        <v>87</v>
      </c>
      <c r="BK534" s="213">
        <f>ROUND(I534*H534,2)</f>
        <v>9474</v>
      </c>
      <c r="BL534" s="25" t="s">
        <v>142</v>
      </c>
      <c r="BM534" s="25" t="s">
        <v>1971</v>
      </c>
    </row>
    <row r="535" spans="2:65" s="12" customFormat="1">
      <c r="B535" s="217"/>
      <c r="C535" s="218"/>
      <c r="D535" s="214" t="s">
        <v>220</v>
      </c>
      <c r="E535" s="219" t="s">
        <v>24</v>
      </c>
      <c r="F535" s="220" t="s">
        <v>87</v>
      </c>
      <c r="G535" s="218"/>
      <c r="H535" s="221">
        <v>2</v>
      </c>
      <c r="I535" s="222"/>
      <c r="J535" s="218"/>
      <c r="K535" s="218"/>
      <c r="L535" s="223"/>
      <c r="M535" s="224"/>
      <c r="N535" s="225"/>
      <c r="O535" s="225"/>
      <c r="P535" s="225"/>
      <c r="Q535" s="225"/>
      <c r="R535" s="225"/>
      <c r="S535" s="225"/>
      <c r="T535" s="226"/>
      <c r="AT535" s="227" t="s">
        <v>220</v>
      </c>
      <c r="AU535" s="227" t="s">
        <v>87</v>
      </c>
      <c r="AV535" s="12" t="s">
        <v>87</v>
      </c>
      <c r="AW535" s="12" t="s">
        <v>41</v>
      </c>
      <c r="AX535" s="12" t="s">
        <v>83</v>
      </c>
      <c r="AY535" s="227" t="s">
        <v>210</v>
      </c>
    </row>
    <row r="536" spans="2:65" s="1" customFormat="1" ht="16.5" customHeight="1">
      <c r="B536" s="42"/>
      <c r="C536" s="202" t="s">
        <v>1163</v>
      </c>
      <c r="D536" s="202" t="s">
        <v>212</v>
      </c>
      <c r="E536" s="203" t="s">
        <v>1972</v>
      </c>
      <c r="F536" s="204" t="s">
        <v>1973</v>
      </c>
      <c r="G536" s="205" t="s">
        <v>348</v>
      </c>
      <c r="H536" s="206">
        <v>2</v>
      </c>
      <c r="I536" s="207">
        <v>5636</v>
      </c>
      <c r="J536" s="208">
        <f>ROUND(I536*H536,2)</f>
        <v>11272</v>
      </c>
      <c r="K536" s="204" t="s">
        <v>24</v>
      </c>
      <c r="L536" s="62"/>
      <c r="M536" s="209" t="s">
        <v>24</v>
      </c>
      <c r="N536" s="210" t="s">
        <v>50</v>
      </c>
      <c r="O536" s="43"/>
      <c r="P536" s="211">
        <f>O536*H536</f>
        <v>0</v>
      </c>
      <c r="Q536" s="211">
        <v>0</v>
      </c>
      <c r="R536" s="211">
        <f>Q536*H536</f>
        <v>0</v>
      </c>
      <c r="S536" s="211">
        <v>0</v>
      </c>
      <c r="T536" s="212">
        <f>S536*H536</f>
        <v>0</v>
      </c>
      <c r="AR536" s="25" t="s">
        <v>142</v>
      </c>
      <c r="AT536" s="25" t="s">
        <v>212</v>
      </c>
      <c r="AU536" s="25" t="s">
        <v>87</v>
      </c>
      <c r="AY536" s="25" t="s">
        <v>210</v>
      </c>
      <c r="BE536" s="213">
        <f>IF(N536="základní",J536,0)</f>
        <v>0</v>
      </c>
      <c r="BF536" s="213">
        <f>IF(N536="snížená",J536,0)</f>
        <v>11272</v>
      </c>
      <c r="BG536" s="213">
        <f>IF(N536="zákl. přenesená",J536,0)</f>
        <v>0</v>
      </c>
      <c r="BH536" s="213">
        <f>IF(N536="sníž. přenesená",J536,0)</f>
        <v>0</v>
      </c>
      <c r="BI536" s="213">
        <f>IF(N536="nulová",J536,0)</f>
        <v>0</v>
      </c>
      <c r="BJ536" s="25" t="s">
        <v>87</v>
      </c>
      <c r="BK536" s="213">
        <f>ROUND(I536*H536,2)</f>
        <v>11272</v>
      </c>
      <c r="BL536" s="25" t="s">
        <v>142</v>
      </c>
      <c r="BM536" s="25" t="s">
        <v>1974</v>
      </c>
    </row>
    <row r="537" spans="2:65" s="12" customFormat="1">
      <c r="B537" s="217"/>
      <c r="C537" s="218"/>
      <c r="D537" s="214" t="s">
        <v>220</v>
      </c>
      <c r="E537" s="219" t="s">
        <v>24</v>
      </c>
      <c r="F537" s="220" t="s">
        <v>87</v>
      </c>
      <c r="G537" s="218"/>
      <c r="H537" s="221">
        <v>2</v>
      </c>
      <c r="I537" s="222"/>
      <c r="J537" s="218"/>
      <c r="K537" s="218"/>
      <c r="L537" s="223"/>
      <c r="M537" s="224"/>
      <c r="N537" s="225"/>
      <c r="O537" s="225"/>
      <c r="P537" s="225"/>
      <c r="Q537" s="225"/>
      <c r="R537" s="225"/>
      <c r="S537" s="225"/>
      <c r="T537" s="226"/>
      <c r="AT537" s="227" t="s">
        <v>220</v>
      </c>
      <c r="AU537" s="227" t="s">
        <v>87</v>
      </c>
      <c r="AV537" s="12" t="s">
        <v>87</v>
      </c>
      <c r="AW537" s="12" t="s">
        <v>41</v>
      </c>
      <c r="AX537" s="12" t="s">
        <v>83</v>
      </c>
      <c r="AY537" s="227" t="s">
        <v>210</v>
      </c>
    </row>
    <row r="538" spans="2:65" s="1" customFormat="1" ht="16.5" customHeight="1">
      <c r="B538" s="42"/>
      <c r="C538" s="202" t="s">
        <v>1170</v>
      </c>
      <c r="D538" s="202" t="s">
        <v>212</v>
      </c>
      <c r="E538" s="203" t="s">
        <v>1316</v>
      </c>
      <c r="F538" s="204" t="s">
        <v>1317</v>
      </c>
      <c r="G538" s="205" t="s">
        <v>348</v>
      </c>
      <c r="H538" s="206">
        <v>1</v>
      </c>
      <c r="I538" s="207">
        <v>34247</v>
      </c>
      <c r="J538" s="208">
        <f>ROUND(I538*H538,2)</f>
        <v>34247</v>
      </c>
      <c r="K538" s="204" t="s">
        <v>24</v>
      </c>
      <c r="L538" s="62"/>
      <c r="M538" s="209" t="s">
        <v>24</v>
      </c>
      <c r="N538" s="210" t="s">
        <v>50</v>
      </c>
      <c r="O538" s="43"/>
      <c r="P538" s="211">
        <f>O538*H538</f>
        <v>0</v>
      </c>
      <c r="Q538" s="211">
        <v>0</v>
      </c>
      <c r="R538" s="211">
        <f>Q538*H538</f>
        <v>0</v>
      </c>
      <c r="S538" s="211">
        <v>0</v>
      </c>
      <c r="T538" s="212">
        <f>S538*H538</f>
        <v>0</v>
      </c>
      <c r="AR538" s="25" t="s">
        <v>142</v>
      </c>
      <c r="AT538" s="25" t="s">
        <v>212</v>
      </c>
      <c r="AU538" s="25" t="s">
        <v>87</v>
      </c>
      <c r="AY538" s="25" t="s">
        <v>210</v>
      </c>
      <c r="BE538" s="213">
        <f>IF(N538="základní",J538,0)</f>
        <v>0</v>
      </c>
      <c r="BF538" s="213">
        <f>IF(N538="snížená",J538,0)</f>
        <v>34247</v>
      </c>
      <c r="BG538" s="213">
        <f>IF(N538="zákl. přenesená",J538,0)</f>
        <v>0</v>
      </c>
      <c r="BH538" s="213">
        <f>IF(N538="sníž. přenesená",J538,0)</f>
        <v>0</v>
      </c>
      <c r="BI538" s="213">
        <f>IF(N538="nulová",J538,0)</f>
        <v>0</v>
      </c>
      <c r="BJ538" s="25" t="s">
        <v>87</v>
      </c>
      <c r="BK538" s="213">
        <f>ROUND(I538*H538,2)</f>
        <v>34247</v>
      </c>
      <c r="BL538" s="25" t="s">
        <v>142</v>
      </c>
      <c r="BM538" s="25" t="s">
        <v>1318</v>
      </c>
    </row>
    <row r="539" spans="2:65" s="12" customFormat="1">
      <c r="B539" s="217"/>
      <c r="C539" s="218"/>
      <c r="D539" s="214" t="s">
        <v>220</v>
      </c>
      <c r="E539" s="219" t="s">
        <v>24</v>
      </c>
      <c r="F539" s="220" t="s">
        <v>83</v>
      </c>
      <c r="G539" s="218"/>
      <c r="H539" s="221">
        <v>1</v>
      </c>
      <c r="I539" s="222"/>
      <c r="J539" s="218"/>
      <c r="K539" s="218"/>
      <c r="L539" s="223"/>
      <c r="M539" s="224"/>
      <c r="N539" s="225"/>
      <c r="O539" s="225"/>
      <c r="P539" s="225"/>
      <c r="Q539" s="225"/>
      <c r="R539" s="225"/>
      <c r="S539" s="225"/>
      <c r="T539" s="226"/>
      <c r="AT539" s="227" t="s">
        <v>220</v>
      </c>
      <c r="AU539" s="227" t="s">
        <v>87</v>
      </c>
      <c r="AV539" s="12" t="s">
        <v>87</v>
      </c>
      <c r="AW539" s="12" t="s">
        <v>41</v>
      </c>
      <c r="AX539" s="12" t="s">
        <v>83</v>
      </c>
      <c r="AY539" s="227" t="s">
        <v>210</v>
      </c>
    </row>
    <row r="540" spans="2:65" s="1" customFormat="1" ht="16.5" customHeight="1">
      <c r="B540" s="42"/>
      <c r="C540" s="202" t="s">
        <v>1177</v>
      </c>
      <c r="D540" s="202" t="s">
        <v>212</v>
      </c>
      <c r="E540" s="203" t="s">
        <v>1975</v>
      </c>
      <c r="F540" s="204" t="s">
        <v>1976</v>
      </c>
      <c r="G540" s="205" t="s">
        <v>348</v>
      </c>
      <c r="H540" s="206">
        <v>1</v>
      </c>
      <c r="I540" s="207">
        <v>18360</v>
      </c>
      <c r="J540" s="208">
        <f>ROUND(I540*H540,2)</f>
        <v>18360</v>
      </c>
      <c r="K540" s="204" t="s">
        <v>24</v>
      </c>
      <c r="L540" s="62"/>
      <c r="M540" s="209" t="s">
        <v>24</v>
      </c>
      <c r="N540" s="210" t="s">
        <v>50</v>
      </c>
      <c r="O540" s="43"/>
      <c r="P540" s="211">
        <f>O540*H540</f>
        <v>0</v>
      </c>
      <c r="Q540" s="211">
        <v>0</v>
      </c>
      <c r="R540" s="211">
        <f>Q540*H540</f>
        <v>0</v>
      </c>
      <c r="S540" s="211">
        <v>0</v>
      </c>
      <c r="T540" s="212">
        <f>S540*H540</f>
        <v>0</v>
      </c>
      <c r="AR540" s="25" t="s">
        <v>142</v>
      </c>
      <c r="AT540" s="25" t="s">
        <v>212</v>
      </c>
      <c r="AU540" s="25" t="s">
        <v>87</v>
      </c>
      <c r="AY540" s="25" t="s">
        <v>210</v>
      </c>
      <c r="BE540" s="213">
        <f>IF(N540="základní",J540,0)</f>
        <v>0</v>
      </c>
      <c r="BF540" s="213">
        <f>IF(N540="snížená",J540,0)</f>
        <v>18360</v>
      </c>
      <c r="BG540" s="213">
        <f>IF(N540="zákl. přenesená",J540,0)</f>
        <v>0</v>
      </c>
      <c r="BH540" s="213">
        <f>IF(N540="sníž. přenesená",J540,0)</f>
        <v>0</v>
      </c>
      <c r="BI540" s="213">
        <f>IF(N540="nulová",J540,0)</f>
        <v>0</v>
      </c>
      <c r="BJ540" s="25" t="s">
        <v>87</v>
      </c>
      <c r="BK540" s="213">
        <f>ROUND(I540*H540,2)</f>
        <v>18360</v>
      </c>
      <c r="BL540" s="25" t="s">
        <v>142</v>
      </c>
      <c r="BM540" s="25" t="s">
        <v>1977</v>
      </c>
    </row>
    <row r="541" spans="2:65" s="12" customFormat="1">
      <c r="B541" s="217"/>
      <c r="C541" s="218"/>
      <c r="D541" s="214" t="s">
        <v>220</v>
      </c>
      <c r="E541" s="219" t="s">
        <v>24</v>
      </c>
      <c r="F541" s="220" t="s">
        <v>83</v>
      </c>
      <c r="G541" s="218"/>
      <c r="H541" s="221">
        <v>1</v>
      </c>
      <c r="I541" s="222"/>
      <c r="J541" s="218"/>
      <c r="K541" s="218"/>
      <c r="L541" s="223"/>
      <c r="M541" s="224"/>
      <c r="N541" s="225"/>
      <c r="O541" s="225"/>
      <c r="P541" s="225"/>
      <c r="Q541" s="225"/>
      <c r="R541" s="225"/>
      <c r="S541" s="225"/>
      <c r="T541" s="226"/>
      <c r="AT541" s="227" t="s">
        <v>220</v>
      </c>
      <c r="AU541" s="227" t="s">
        <v>87</v>
      </c>
      <c r="AV541" s="12" t="s">
        <v>87</v>
      </c>
      <c r="AW541" s="12" t="s">
        <v>41</v>
      </c>
      <c r="AX541" s="12" t="s">
        <v>83</v>
      </c>
      <c r="AY541" s="227" t="s">
        <v>210</v>
      </c>
    </row>
    <row r="542" spans="2:65" s="1" customFormat="1" ht="16.5" customHeight="1">
      <c r="B542" s="42"/>
      <c r="C542" s="202" t="s">
        <v>1182</v>
      </c>
      <c r="D542" s="202" t="s">
        <v>212</v>
      </c>
      <c r="E542" s="203" t="s">
        <v>1978</v>
      </c>
      <c r="F542" s="204" t="s">
        <v>1979</v>
      </c>
      <c r="G542" s="205" t="s">
        <v>348</v>
      </c>
      <c r="H542" s="206">
        <v>1</v>
      </c>
      <c r="I542" s="207">
        <v>59028</v>
      </c>
      <c r="J542" s="208">
        <f>ROUND(I542*H542,2)</f>
        <v>59028</v>
      </c>
      <c r="K542" s="204" t="s">
        <v>24</v>
      </c>
      <c r="L542" s="62"/>
      <c r="M542" s="209" t="s">
        <v>24</v>
      </c>
      <c r="N542" s="210" t="s">
        <v>50</v>
      </c>
      <c r="O542" s="43"/>
      <c r="P542" s="211">
        <f>O542*H542</f>
        <v>0</v>
      </c>
      <c r="Q542" s="211">
        <v>0</v>
      </c>
      <c r="R542" s="211">
        <f>Q542*H542</f>
        <v>0</v>
      </c>
      <c r="S542" s="211">
        <v>0</v>
      </c>
      <c r="T542" s="212">
        <f>S542*H542</f>
        <v>0</v>
      </c>
      <c r="AR542" s="25" t="s">
        <v>142</v>
      </c>
      <c r="AT542" s="25" t="s">
        <v>212</v>
      </c>
      <c r="AU542" s="25" t="s">
        <v>87</v>
      </c>
      <c r="AY542" s="25" t="s">
        <v>210</v>
      </c>
      <c r="BE542" s="213">
        <f>IF(N542="základní",J542,0)</f>
        <v>0</v>
      </c>
      <c r="BF542" s="213">
        <f>IF(N542="snížená",J542,0)</f>
        <v>59028</v>
      </c>
      <c r="BG542" s="213">
        <f>IF(N542="zákl. přenesená",J542,0)</f>
        <v>0</v>
      </c>
      <c r="BH542" s="213">
        <f>IF(N542="sníž. přenesená",J542,0)</f>
        <v>0</v>
      </c>
      <c r="BI542" s="213">
        <f>IF(N542="nulová",J542,0)</f>
        <v>0</v>
      </c>
      <c r="BJ542" s="25" t="s">
        <v>87</v>
      </c>
      <c r="BK542" s="213">
        <f>ROUND(I542*H542,2)</f>
        <v>59028</v>
      </c>
      <c r="BL542" s="25" t="s">
        <v>142</v>
      </c>
      <c r="BM542" s="25" t="s">
        <v>1980</v>
      </c>
    </row>
    <row r="543" spans="2:65" s="12" customFormat="1">
      <c r="B543" s="217"/>
      <c r="C543" s="218"/>
      <c r="D543" s="214" t="s">
        <v>220</v>
      </c>
      <c r="E543" s="219" t="s">
        <v>24</v>
      </c>
      <c r="F543" s="220" t="s">
        <v>83</v>
      </c>
      <c r="G543" s="218"/>
      <c r="H543" s="221">
        <v>1</v>
      </c>
      <c r="I543" s="222"/>
      <c r="J543" s="218"/>
      <c r="K543" s="218"/>
      <c r="L543" s="223"/>
      <c r="M543" s="224"/>
      <c r="N543" s="225"/>
      <c r="O543" s="225"/>
      <c r="P543" s="225"/>
      <c r="Q543" s="225"/>
      <c r="R543" s="225"/>
      <c r="S543" s="225"/>
      <c r="T543" s="226"/>
      <c r="AT543" s="227" t="s">
        <v>220</v>
      </c>
      <c r="AU543" s="227" t="s">
        <v>87</v>
      </c>
      <c r="AV543" s="12" t="s">
        <v>87</v>
      </c>
      <c r="AW543" s="12" t="s">
        <v>41</v>
      </c>
      <c r="AX543" s="12" t="s">
        <v>83</v>
      </c>
      <c r="AY543" s="227" t="s">
        <v>210</v>
      </c>
    </row>
    <row r="544" spans="2:65" s="1" customFormat="1" ht="25.5" customHeight="1">
      <c r="B544" s="42"/>
      <c r="C544" s="202" t="s">
        <v>1187</v>
      </c>
      <c r="D544" s="202" t="s">
        <v>212</v>
      </c>
      <c r="E544" s="203" t="s">
        <v>1981</v>
      </c>
      <c r="F544" s="204" t="s">
        <v>1982</v>
      </c>
      <c r="G544" s="205" t="s">
        <v>348</v>
      </c>
      <c r="H544" s="206">
        <v>1</v>
      </c>
      <c r="I544" s="207">
        <v>196</v>
      </c>
      <c r="J544" s="208">
        <f>ROUND(I544*H544,2)</f>
        <v>196</v>
      </c>
      <c r="K544" s="204" t="s">
        <v>264</v>
      </c>
      <c r="L544" s="62"/>
      <c r="M544" s="209" t="s">
        <v>24</v>
      </c>
      <c r="N544" s="210" t="s">
        <v>50</v>
      </c>
      <c r="O544" s="43"/>
      <c r="P544" s="211">
        <f>O544*H544</f>
        <v>0</v>
      </c>
      <c r="Q544" s="211">
        <v>0</v>
      </c>
      <c r="R544" s="211">
        <f>Q544*H544</f>
        <v>0</v>
      </c>
      <c r="S544" s="211">
        <v>0</v>
      </c>
      <c r="T544" s="212">
        <f>S544*H544</f>
        <v>0</v>
      </c>
      <c r="AR544" s="25" t="s">
        <v>142</v>
      </c>
      <c r="AT544" s="25" t="s">
        <v>212</v>
      </c>
      <c r="AU544" s="25" t="s">
        <v>87</v>
      </c>
      <c r="AY544" s="25" t="s">
        <v>210</v>
      </c>
      <c r="BE544" s="213">
        <f>IF(N544="základní",J544,0)</f>
        <v>0</v>
      </c>
      <c r="BF544" s="213">
        <f>IF(N544="snížená",J544,0)</f>
        <v>196</v>
      </c>
      <c r="BG544" s="213">
        <f>IF(N544="zákl. přenesená",J544,0)</f>
        <v>0</v>
      </c>
      <c r="BH544" s="213">
        <f>IF(N544="sníž. přenesená",J544,0)</f>
        <v>0</v>
      </c>
      <c r="BI544" s="213">
        <f>IF(N544="nulová",J544,0)</f>
        <v>0</v>
      </c>
      <c r="BJ544" s="25" t="s">
        <v>87</v>
      </c>
      <c r="BK544" s="213">
        <f>ROUND(I544*H544,2)</f>
        <v>196</v>
      </c>
      <c r="BL544" s="25" t="s">
        <v>142</v>
      </c>
      <c r="BM544" s="25" t="s">
        <v>1983</v>
      </c>
    </row>
    <row r="545" spans="2:65" s="1" customFormat="1" ht="25.5" customHeight="1">
      <c r="B545" s="42"/>
      <c r="C545" s="239" t="s">
        <v>1192</v>
      </c>
      <c r="D545" s="239" t="s">
        <v>358</v>
      </c>
      <c r="E545" s="240" t="s">
        <v>1984</v>
      </c>
      <c r="F545" s="241" t="s">
        <v>1985</v>
      </c>
      <c r="G545" s="242" t="s">
        <v>348</v>
      </c>
      <c r="H545" s="243">
        <v>1</v>
      </c>
      <c r="I545" s="244">
        <v>799</v>
      </c>
      <c r="J545" s="245">
        <f>ROUND(I545*H545,2)</f>
        <v>799</v>
      </c>
      <c r="K545" s="241" t="s">
        <v>264</v>
      </c>
      <c r="L545" s="246"/>
      <c r="M545" s="247" t="s">
        <v>24</v>
      </c>
      <c r="N545" s="248" t="s">
        <v>50</v>
      </c>
      <c r="O545" s="43"/>
      <c r="P545" s="211">
        <f>O545*H545</f>
        <v>0</v>
      </c>
      <c r="Q545" s="211">
        <v>2.3999999999999998E-3</v>
      </c>
      <c r="R545" s="211">
        <f>Q545*H545</f>
        <v>2.3999999999999998E-3</v>
      </c>
      <c r="S545" s="211">
        <v>0</v>
      </c>
      <c r="T545" s="212">
        <f>S545*H545</f>
        <v>0</v>
      </c>
      <c r="AR545" s="25" t="s">
        <v>397</v>
      </c>
      <c r="AT545" s="25" t="s">
        <v>358</v>
      </c>
      <c r="AU545" s="25" t="s">
        <v>87</v>
      </c>
      <c r="AY545" s="25" t="s">
        <v>210</v>
      </c>
      <c r="BE545" s="213">
        <f>IF(N545="základní",J545,0)</f>
        <v>0</v>
      </c>
      <c r="BF545" s="213">
        <f>IF(N545="snížená",J545,0)</f>
        <v>799</v>
      </c>
      <c r="BG545" s="213">
        <f>IF(N545="zákl. přenesená",J545,0)</f>
        <v>0</v>
      </c>
      <c r="BH545" s="213">
        <f>IF(N545="sníž. přenesená",J545,0)</f>
        <v>0</v>
      </c>
      <c r="BI545" s="213">
        <f>IF(N545="nulová",J545,0)</f>
        <v>0</v>
      </c>
      <c r="BJ545" s="25" t="s">
        <v>87</v>
      </c>
      <c r="BK545" s="213">
        <f>ROUND(I545*H545,2)</f>
        <v>799</v>
      </c>
      <c r="BL545" s="25" t="s">
        <v>142</v>
      </c>
      <c r="BM545" s="25" t="s">
        <v>1986</v>
      </c>
    </row>
    <row r="546" spans="2:65" s="1" customFormat="1" ht="16.5" customHeight="1">
      <c r="B546" s="42"/>
      <c r="C546" s="202" t="s">
        <v>1197</v>
      </c>
      <c r="D546" s="202" t="s">
        <v>212</v>
      </c>
      <c r="E546" s="203" t="s">
        <v>1987</v>
      </c>
      <c r="F546" s="204" t="s">
        <v>1988</v>
      </c>
      <c r="G546" s="205" t="s">
        <v>348</v>
      </c>
      <c r="H546" s="206">
        <v>1</v>
      </c>
      <c r="I546" s="207">
        <v>99200</v>
      </c>
      <c r="J546" s="208">
        <f>ROUND(I546*H546,2)</f>
        <v>99200</v>
      </c>
      <c r="K546" s="204" t="s">
        <v>24</v>
      </c>
      <c r="L546" s="62"/>
      <c r="M546" s="209" t="s">
        <v>24</v>
      </c>
      <c r="N546" s="210" t="s">
        <v>50</v>
      </c>
      <c r="O546" s="43"/>
      <c r="P546" s="211">
        <f>O546*H546</f>
        <v>0</v>
      </c>
      <c r="Q546" s="211">
        <v>0</v>
      </c>
      <c r="R546" s="211">
        <f>Q546*H546</f>
        <v>0</v>
      </c>
      <c r="S546" s="211">
        <v>0</v>
      </c>
      <c r="T546" s="212">
        <f>S546*H546</f>
        <v>0</v>
      </c>
      <c r="AR546" s="25" t="s">
        <v>142</v>
      </c>
      <c r="AT546" s="25" t="s">
        <v>212</v>
      </c>
      <c r="AU546" s="25" t="s">
        <v>87</v>
      </c>
      <c r="AY546" s="25" t="s">
        <v>210</v>
      </c>
      <c r="BE546" s="213">
        <f>IF(N546="základní",J546,0)</f>
        <v>0</v>
      </c>
      <c r="BF546" s="213">
        <f>IF(N546="snížená",J546,0)</f>
        <v>99200</v>
      </c>
      <c r="BG546" s="213">
        <f>IF(N546="zákl. přenesená",J546,0)</f>
        <v>0</v>
      </c>
      <c r="BH546" s="213">
        <f>IF(N546="sníž. přenesená",J546,0)</f>
        <v>0</v>
      </c>
      <c r="BI546" s="213">
        <f>IF(N546="nulová",J546,0)</f>
        <v>0</v>
      </c>
      <c r="BJ546" s="25" t="s">
        <v>87</v>
      </c>
      <c r="BK546" s="213">
        <f>ROUND(I546*H546,2)</f>
        <v>99200</v>
      </c>
      <c r="BL546" s="25" t="s">
        <v>142</v>
      </c>
      <c r="BM546" s="25" t="s">
        <v>1989</v>
      </c>
    </row>
    <row r="547" spans="2:65" s="12" customFormat="1">
      <c r="B547" s="217"/>
      <c r="C547" s="218"/>
      <c r="D547" s="214" t="s">
        <v>220</v>
      </c>
      <c r="E547" s="219" t="s">
        <v>24</v>
      </c>
      <c r="F547" s="220" t="s">
        <v>1335</v>
      </c>
      <c r="G547" s="218"/>
      <c r="H547" s="221">
        <v>1</v>
      </c>
      <c r="I547" s="222"/>
      <c r="J547" s="218"/>
      <c r="K547" s="218"/>
      <c r="L547" s="223"/>
      <c r="M547" s="224"/>
      <c r="N547" s="225"/>
      <c r="O547" s="225"/>
      <c r="P547" s="225"/>
      <c r="Q547" s="225"/>
      <c r="R547" s="225"/>
      <c r="S547" s="225"/>
      <c r="T547" s="226"/>
      <c r="AT547" s="227" t="s">
        <v>220</v>
      </c>
      <c r="AU547" s="227" t="s">
        <v>87</v>
      </c>
      <c r="AV547" s="12" t="s">
        <v>87</v>
      </c>
      <c r="AW547" s="12" t="s">
        <v>41</v>
      </c>
      <c r="AX547" s="12" t="s">
        <v>83</v>
      </c>
      <c r="AY547" s="227" t="s">
        <v>210</v>
      </c>
    </row>
    <row r="548" spans="2:65" s="1" customFormat="1" ht="16.5" customHeight="1">
      <c r="B548" s="42"/>
      <c r="C548" s="202" t="s">
        <v>1202</v>
      </c>
      <c r="D548" s="202" t="s">
        <v>212</v>
      </c>
      <c r="E548" s="203" t="s">
        <v>1990</v>
      </c>
      <c r="F548" s="204" t="s">
        <v>1991</v>
      </c>
      <c r="G548" s="205" t="s">
        <v>348</v>
      </c>
      <c r="H548" s="206">
        <v>1</v>
      </c>
      <c r="I548" s="207">
        <v>31680</v>
      </c>
      <c r="J548" s="208">
        <f>ROUND(I548*H548,2)</f>
        <v>31680</v>
      </c>
      <c r="K548" s="204" t="s">
        <v>24</v>
      </c>
      <c r="L548" s="62"/>
      <c r="M548" s="209" t="s">
        <v>24</v>
      </c>
      <c r="N548" s="210" t="s">
        <v>50</v>
      </c>
      <c r="O548" s="43"/>
      <c r="P548" s="211">
        <f>O548*H548</f>
        <v>0</v>
      </c>
      <c r="Q548" s="211">
        <v>0</v>
      </c>
      <c r="R548" s="211">
        <f>Q548*H548</f>
        <v>0</v>
      </c>
      <c r="S548" s="211">
        <v>0</v>
      </c>
      <c r="T548" s="212">
        <f>S548*H548</f>
        <v>0</v>
      </c>
      <c r="AR548" s="25" t="s">
        <v>142</v>
      </c>
      <c r="AT548" s="25" t="s">
        <v>212</v>
      </c>
      <c r="AU548" s="25" t="s">
        <v>87</v>
      </c>
      <c r="AY548" s="25" t="s">
        <v>210</v>
      </c>
      <c r="BE548" s="213">
        <f>IF(N548="základní",J548,0)</f>
        <v>0</v>
      </c>
      <c r="BF548" s="213">
        <f>IF(N548="snížená",J548,0)</f>
        <v>31680</v>
      </c>
      <c r="BG548" s="213">
        <f>IF(N548="zákl. přenesená",J548,0)</f>
        <v>0</v>
      </c>
      <c r="BH548" s="213">
        <f>IF(N548="sníž. přenesená",J548,0)</f>
        <v>0</v>
      </c>
      <c r="BI548" s="213">
        <f>IF(N548="nulová",J548,0)</f>
        <v>0</v>
      </c>
      <c r="BJ548" s="25" t="s">
        <v>87</v>
      </c>
      <c r="BK548" s="213">
        <f>ROUND(I548*H548,2)</f>
        <v>31680</v>
      </c>
      <c r="BL548" s="25" t="s">
        <v>142</v>
      </c>
      <c r="BM548" s="25" t="s">
        <v>1992</v>
      </c>
    </row>
    <row r="549" spans="2:65" s="12" customFormat="1">
      <c r="B549" s="217"/>
      <c r="C549" s="218"/>
      <c r="D549" s="214" t="s">
        <v>220</v>
      </c>
      <c r="E549" s="219" t="s">
        <v>24</v>
      </c>
      <c r="F549" s="220" t="s">
        <v>1335</v>
      </c>
      <c r="G549" s="218"/>
      <c r="H549" s="221">
        <v>1</v>
      </c>
      <c r="I549" s="222"/>
      <c r="J549" s="218"/>
      <c r="K549" s="218"/>
      <c r="L549" s="223"/>
      <c r="M549" s="224"/>
      <c r="N549" s="225"/>
      <c r="O549" s="225"/>
      <c r="P549" s="225"/>
      <c r="Q549" s="225"/>
      <c r="R549" s="225"/>
      <c r="S549" s="225"/>
      <c r="T549" s="226"/>
      <c r="AT549" s="227" t="s">
        <v>220</v>
      </c>
      <c r="AU549" s="227" t="s">
        <v>87</v>
      </c>
      <c r="AV549" s="12" t="s">
        <v>87</v>
      </c>
      <c r="AW549" s="12" t="s">
        <v>41</v>
      </c>
      <c r="AX549" s="12" t="s">
        <v>83</v>
      </c>
      <c r="AY549" s="227" t="s">
        <v>210</v>
      </c>
    </row>
    <row r="550" spans="2:65" s="1" customFormat="1" ht="16.5" customHeight="1">
      <c r="B550" s="42"/>
      <c r="C550" s="202" t="s">
        <v>1209</v>
      </c>
      <c r="D550" s="202" t="s">
        <v>212</v>
      </c>
      <c r="E550" s="203" t="s">
        <v>1993</v>
      </c>
      <c r="F550" s="204" t="s">
        <v>1994</v>
      </c>
      <c r="G550" s="205" t="s">
        <v>348</v>
      </c>
      <c r="H550" s="206">
        <v>1</v>
      </c>
      <c r="I550" s="207">
        <v>9800</v>
      </c>
      <c r="J550" s="208">
        <f>ROUND(I550*H550,2)</f>
        <v>9800</v>
      </c>
      <c r="K550" s="204" t="s">
        <v>24</v>
      </c>
      <c r="L550" s="62"/>
      <c r="M550" s="209" t="s">
        <v>24</v>
      </c>
      <c r="N550" s="210" t="s">
        <v>50</v>
      </c>
      <c r="O550" s="43"/>
      <c r="P550" s="211">
        <f>O550*H550</f>
        <v>0</v>
      </c>
      <c r="Q550" s="211">
        <v>0</v>
      </c>
      <c r="R550" s="211">
        <f>Q550*H550</f>
        <v>0</v>
      </c>
      <c r="S550" s="211">
        <v>0</v>
      </c>
      <c r="T550" s="212">
        <f>S550*H550</f>
        <v>0</v>
      </c>
      <c r="AR550" s="25" t="s">
        <v>142</v>
      </c>
      <c r="AT550" s="25" t="s">
        <v>212</v>
      </c>
      <c r="AU550" s="25" t="s">
        <v>87</v>
      </c>
      <c r="AY550" s="25" t="s">
        <v>210</v>
      </c>
      <c r="BE550" s="213">
        <f>IF(N550="základní",J550,0)</f>
        <v>0</v>
      </c>
      <c r="BF550" s="213">
        <f>IF(N550="snížená",J550,0)</f>
        <v>9800</v>
      </c>
      <c r="BG550" s="213">
        <f>IF(N550="zákl. přenesená",J550,0)</f>
        <v>0</v>
      </c>
      <c r="BH550" s="213">
        <f>IF(N550="sníž. přenesená",J550,0)</f>
        <v>0</v>
      </c>
      <c r="BI550" s="213">
        <f>IF(N550="nulová",J550,0)</f>
        <v>0</v>
      </c>
      <c r="BJ550" s="25" t="s">
        <v>87</v>
      </c>
      <c r="BK550" s="213">
        <f>ROUND(I550*H550,2)</f>
        <v>9800</v>
      </c>
      <c r="BL550" s="25" t="s">
        <v>142</v>
      </c>
      <c r="BM550" s="25" t="s">
        <v>1995</v>
      </c>
    </row>
    <row r="551" spans="2:65" s="12" customFormat="1">
      <c r="B551" s="217"/>
      <c r="C551" s="218"/>
      <c r="D551" s="214" t="s">
        <v>220</v>
      </c>
      <c r="E551" s="219" t="s">
        <v>24</v>
      </c>
      <c r="F551" s="220" t="s">
        <v>83</v>
      </c>
      <c r="G551" s="218"/>
      <c r="H551" s="221">
        <v>1</v>
      </c>
      <c r="I551" s="222"/>
      <c r="J551" s="218"/>
      <c r="K551" s="218"/>
      <c r="L551" s="223"/>
      <c r="M551" s="224"/>
      <c r="N551" s="225"/>
      <c r="O551" s="225"/>
      <c r="P551" s="225"/>
      <c r="Q551" s="225"/>
      <c r="R551" s="225"/>
      <c r="S551" s="225"/>
      <c r="T551" s="226"/>
      <c r="AT551" s="227" t="s">
        <v>220</v>
      </c>
      <c r="AU551" s="227" t="s">
        <v>87</v>
      </c>
      <c r="AV551" s="12" t="s">
        <v>87</v>
      </c>
      <c r="AW551" s="12" t="s">
        <v>41</v>
      </c>
      <c r="AX551" s="12" t="s">
        <v>83</v>
      </c>
      <c r="AY551" s="227" t="s">
        <v>210</v>
      </c>
    </row>
    <row r="552" spans="2:65" s="1" customFormat="1" ht="16.5" customHeight="1">
      <c r="B552" s="42"/>
      <c r="C552" s="202" t="s">
        <v>1214</v>
      </c>
      <c r="D552" s="202" t="s">
        <v>212</v>
      </c>
      <c r="E552" s="203" t="s">
        <v>1354</v>
      </c>
      <c r="F552" s="204" t="s">
        <v>1355</v>
      </c>
      <c r="G552" s="205" t="s">
        <v>348</v>
      </c>
      <c r="H552" s="206">
        <v>4</v>
      </c>
      <c r="I552" s="207">
        <v>6400</v>
      </c>
      <c r="J552" s="208">
        <f>ROUND(I552*H552,2)</f>
        <v>25600</v>
      </c>
      <c r="K552" s="204" t="s">
        <v>24</v>
      </c>
      <c r="L552" s="62"/>
      <c r="M552" s="209" t="s">
        <v>24</v>
      </c>
      <c r="N552" s="210" t="s">
        <v>50</v>
      </c>
      <c r="O552" s="43"/>
      <c r="P552" s="211">
        <f>O552*H552</f>
        <v>0</v>
      </c>
      <c r="Q552" s="211">
        <v>0</v>
      </c>
      <c r="R552" s="211">
        <f>Q552*H552</f>
        <v>0</v>
      </c>
      <c r="S552" s="211">
        <v>0</v>
      </c>
      <c r="T552" s="212">
        <f>S552*H552</f>
        <v>0</v>
      </c>
      <c r="AR552" s="25" t="s">
        <v>142</v>
      </c>
      <c r="AT552" s="25" t="s">
        <v>212</v>
      </c>
      <c r="AU552" s="25" t="s">
        <v>87</v>
      </c>
      <c r="AY552" s="25" t="s">
        <v>210</v>
      </c>
      <c r="BE552" s="213">
        <f>IF(N552="základní",J552,0)</f>
        <v>0</v>
      </c>
      <c r="BF552" s="213">
        <f>IF(N552="snížená",J552,0)</f>
        <v>25600</v>
      </c>
      <c r="BG552" s="213">
        <f>IF(N552="zákl. přenesená",J552,0)</f>
        <v>0</v>
      </c>
      <c r="BH552" s="213">
        <f>IF(N552="sníž. přenesená",J552,0)</f>
        <v>0</v>
      </c>
      <c r="BI552" s="213">
        <f>IF(N552="nulová",J552,0)</f>
        <v>0</v>
      </c>
      <c r="BJ552" s="25" t="s">
        <v>87</v>
      </c>
      <c r="BK552" s="213">
        <f>ROUND(I552*H552,2)</f>
        <v>25600</v>
      </c>
      <c r="BL552" s="25" t="s">
        <v>142</v>
      </c>
      <c r="BM552" s="25" t="s">
        <v>1356</v>
      </c>
    </row>
    <row r="553" spans="2:65" s="12" customFormat="1">
      <c r="B553" s="217"/>
      <c r="C553" s="218"/>
      <c r="D553" s="214" t="s">
        <v>220</v>
      </c>
      <c r="E553" s="219" t="s">
        <v>24</v>
      </c>
      <c r="F553" s="220" t="s">
        <v>1996</v>
      </c>
      <c r="G553" s="218"/>
      <c r="H553" s="221">
        <v>4</v>
      </c>
      <c r="I553" s="222"/>
      <c r="J553" s="218"/>
      <c r="K553" s="218"/>
      <c r="L553" s="223"/>
      <c r="M553" s="224"/>
      <c r="N553" s="225"/>
      <c r="O553" s="225"/>
      <c r="P553" s="225"/>
      <c r="Q553" s="225"/>
      <c r="R553" s="225"/>
      <c r="S553" s="225"/>
      <c r="T553" s="226"/>
      <c r="AT553" s="227" t="s">
        <v>220</v>
      </c>
      <c r="AU553" s="227" t="s">
        <v>87</v>
      </c>
      <c r="AV553" s="12" t="s">
        <v>87</v>
      </c>
      <c r="AW553" s="12" t="s">
        <v>41</v>
      </c>
      <c r="AX553" s="12" t="s">
        <v>83</v>
      </c>
      <c r="AY553" s="227" t="s">
        <v>210</v>
      </c>
    </row>
    <row r="554" spans="2:65" s="1" customFormat="1" ht="16.5" customHeight="1">
      <c r="B554" s="42"/>
      <c r="C554" s="202" t="s">
        <v>1221</v>
      </c>
      <c r="D554" s="202" t="s">
        <v>212</v>
      </c>
      <c r="E554" s="203" t="s">
        <v>1359</v>
      </c>
      <c r="F554" s="204" t="s">
        <v>1360</v>
      </c>
      <c r="G554" s="205" t="s">
        <v>348</v>
      </c>
      <c r="H554" s="206">
        <v>8</v>
      </c>
      <c r="I554" s="207">
        <v>5280</v>
      </c>
      <c r="J554" s="208">
        <f>ROUND(I554*H554,2)</f>
        <v>42240</v>
      </c>
      <c r="K554" s="204" t="s">
        <v>24</v>
      </c>
      <c r="L554" s="62"/>
      <c r="M554" s="209" t="s">
        <v>24</v>
      </c>
      <c r="N554" s="210" t="s">
        <v>50</v>
      </c>
      <c r="O554" s="43"/>
      <c r="P554" s="211">
        <f>O554*H554</f>
        <v>0</v>
      </c>
      <c r="Q554" s="211">
        <v>0</v>
      </c>
      <c r="R554" s="211">
        <f>Q554*H554</f>
        <v>0</v>
      </c>
      <c r="S554" s="211">
        <v>0</v>
      </c>
      <c r="T554" s="212">
        <f>S554*H554</f>
        <v>0</v>
      </c>
      <c r="AR554" s="25" t="s">
        <v>142</v>
      </c>
      <c r="AT554" s="25" t="s">
        <v>212</v>
      </c>
      <c r="AU554" s="25" t="s">
        <v>87</v>
      </c>
      <c r="AY554" s="25" t="s">
        <v>210</v>
      </c>
      <c r="BE554" s="213">
        <f>IF(N554="základní",J554,0)</f>
        <v>0</v>
      </c>
      <c r="BF554" s="213">
        <f>IF(N554="snížená",J554,0)</f>
        <v>42240</v>
      </c>
      <c r="BG554" s="213">
        <f>IF(N554="zákl. přenesená",J554,0)</f>
        <v>0</v>
      </c>
      <c r="BH554" s="213">
        <f>IF(N554="sníž. přenesená",J554,0)</f>
        <v>0</v>
      </c>
      <c r="BI554" s="213">
        <f>IF(N554="nulová",J554,0)</f>
        <v>0</v>
      </c>
      <c r="BJ554" s="25" t="s">
        <v>87</v>
      </c>
      <c r="BK554" s="213">
        <f>ROUND(I554*H554,2)</f>
        <v>42240</v>
      </c>
      <c r="BL554" s="25" t="s">
        <v>142</v>
      </c>
      <c r="BM554" s="25" t="s">
        <v>1361</v>
      </c>
    </row>
    <row r="555" spans="2:65" s="12" customFormat="1">
      <c r="B555" s="217"/>
      <c r="C555" s="218"/>
      <c r="D555" s="214" t="s">
        <v>220</v>
      </c>
      <c r="E555" s="219" t="s">
        <v>24</v>
      </c>
      <c r="F555" s="220" t="s">
        <v>1997</v>
      </c>
      <c r="G555" s="218"/>
      <c r="H555" s="221">
        <v>8</v>
      </c>
      <c r="I555" s="222"/>
      <c r="J555" s="218"/>
      <c r="K555" s="218"/>
      <c r="L555" s="223"/>
      <c r="M555" s="224"/>
      <c r="N555" s="225"/>
      <c r="O555" s="225"/>
      <c r="P555" s="225"/>
      <c r="Q555" s="225"/>
      <c r="R555" s="225"/>
      <c r="S555" s="225"/>
      <c r="T555" s="226"/>
      <c r="AT555" s="227" t="s">
        <v>220</v>
      </c>
      <c r="AU555" s="227" t="s">
        <v>87</v>
      </c>
      <c r="AV555" s="12" t="s">
        <v>87</v>
      </c>
      <c r="AW555" s="12" t="s">
        <v>41</v>
      </c>
      <c r="AX555" s="12" t="s">
        <v>83</v>
      </c>
      <c r="AY555" s="227" t="s">
        <v>210</v>
      </c>
    </row>
    <row r="556" spans="2:65" s="1" customFormat="1" ht="16.5" customHeight="1">
      <c r="B556" s="42"/>
      <c r="C556" s="202" t="s">
        <v>1228</v>
      </c>
      <c r="D556" s="202" t="s">
        <v>212</v>
      </c>
      <c r="E556" s="203" t="s">
        <v>1998</v>
      </c>
      <c r="F556" s="204" t="s">
        <v>1999</v>
      </c>
      <c r="G556" s="205" t="s">
        <v>348</v>
      </c>
      <c r="H556" s="206">
        <v>1</v>
      </c>
      <c r="I556" s="207">
        <v>12000</v>
      </c>
      <c r="J556" s="208">
        <f>ROUND(I556*H556,2)</f>
        <v>12000</v>
      </c>
      <c r="K556" s="204" t="s">
        <v>24</v>
      </c>
      <c r="L556" s="62"/>
      <c r="M556" s="209" t="s">
        <v>24</v>
      </c>
      <c r="N556" s="210" t="s">
        <v>50</v>
      </c>
      <c r="O556" s="43"/>
      <c r="P556" s="211">
        <f>O556*H556</f>
        <v>0</v>
      </c>
      <c r="Q556" s="211">
        <v>0</v>
      </c>
      <c r="R556" s="211">
        <f>Q556*H556</f>
        <v>0</v>
      </c>
      <c r="S556" s="211">
        <v>0</v>
      </c>
      <c r="T556" s="212">
        <f>S556*H556</f>
        <v>0</v>
      </c>
      <c r="AR556" s="25" t="s">
        <v>142</v>
      </c>
      <c r="AT556" s="25" t="s">
        <v>212</v>
      </c>
      <c r="AU556" s="25" t="s">
        <v>87</v>
      </c>
      <c r="AY556" s="25" t="s">
        <v>210</v>
      </c>
      <c r="BE556" s="213">
        <f>IF(N556="základní",J556,0)</f>
        <v>0</v>
      </c>
      <c r="BF556" s="213">
        <f>IF(N556="snížená",J556,0)</f>
        <v>12000</v>
      </c>
      <c r="BG556" s="213">
        <f>IF(N556="zákl. přenesená",J556,0)</f>
        <v>0</v>
      </c>
      <c r="BH556" s="213">
        <f>IF(N556="sníž. přenesená",J556,0)</f>
        <v>0</v>
      </c>
      <c r="BI556" s="213">
        <f>IF(N556="nulová",J556,0)</f>
        <v>0</v>
      </c>
      <c r="BJ556" s="25" t="s">
        <v>87</v>
      </c>
      <c r="BK556" s="213">
        <f>ROUND(I556*H556,2)</f>
        <v>12000</v>
      </c>
      <c r="BL556" s="25" t="s">
        <v>142</v>
      </c>
      <c r="BM556" s="25" t="s">
        <v>2000</v>
      </c>
    </row>
    <row r="557" spans="2:65" s="12" customFormat="1">
      <c r="B557" s="217"/>
      <c r="C557" s="218"/>
      <c r="D557" s="214" t="s">
        <v>220</v>
      </c>
      <c r="E557" s="219" t="s">
        <v>24</v>
      </c>
      <c r="F557" s="220" t="s">
        <v>83</v>
      </c>
      <c r="G557" s="218"/>
      <c r="H557" s="221">
        <v>1</v>
      </c>
      <c r="I557" s="222"/>
      <c r="J557" s="218"/>
      <c r="K557" s="218"/>
      <c r="L557" s="223"/>
      <c r="M557" s="224"/>
      <c r="N557" s="225"/>
      <c r="O557" s="225"/>
      <c r="P557" s="225"/>
      <c r="Q557" s="225"/>
      <c r="R557" s="225"/>
      <c r="S557" s="225"/>
      <c r="T557" s="226"/>
      <c r="AT557" s="227" t="s">
        <v>220</v>
      </c>
      <c r="AU557" s="227" t="s">
        <v>87</v>
      </c>
      <c r="AV557" s="12" t="s">
        <v>87</v>
      </c>
      <c r="AW557" s="12" t="s">
        <v>41</v>
      </c>
      <c r="AX557" s="12" t="s">
        <v>83</v>
      </c>
      <c r="AY557" s="227" t="s">
        <v>210</v>
      </c>
    </row>
    <row r="558" spans="2:65" s="1" customFormat="1" ht="16.5" customHeight="1">
      <c r="B558" s="42"/>
      <c r="C558" s="202" t="s">
        <v>1233</v>
      </c>
      <c r="D558" s="202" t="s">
        <v>212</v>
      </c>
      <c r="E558" s="203" t="s">
        <v>2001</v>
      </c>
      <c r="F558" s="204" t="s">
        <v>2002</v>
      </c>
      <c r="G558" s="205" t="s">
        <v>348</v>
      </c>
      <c r="H558" s="206">
        <v>1</v>
      </c>
      <c r="I558" s="207">
        <v>12000</v>
      </c>
      <c r="J558" s="208">
        <f>ROUND(I558*H558,2)</f>
        <v>12000</v>
      </c>
      <c r="K558" s="204" t="s">
        <v>24</v>
      </c>
      <c r="L558" s="62"/>
      <c r="M558" s="209" t="s">
        <v>24</v>
      </c>
      <c r="N558" s="210" t="s">
        <v>50</v>
      </c>
      <c r="O558" s="43"/>
      <c r="P558" s="211">
        <f>O558*H558</f>
        <v>0</v>
      </c>
      <c r="Q558" s="211">
        <v>0</v>
      </c>
      <c r="R558" s="211">
        <f>Q558*H558</f>
        <v>0</v>
      </c>
      <c r="S558" s="211">
        <v>0</v>
      </c>
      <c r="T558" s="212">
        <f>S558*H558</f>
        <v>0</v>
      </c>
      <c r="AR558" s="25" t="s">
        <v>142</v>
      </c>
      <c r="AT558" s="25" t="s">
        <v>212</v>
      </c>
      <c r="AU558" s="25" t="s">
        <v>87</v>
      </c>
      <c r="AY558" s="25" t="s">
        <v>210</v>
      </c>
      <c r="BE558" s="213">
        <f>IF(N558="základní",J558,0)</f>
        <v>0</v>
      </c>
      <c r="BF558" s="213">
        <f>IF(N558="snížená",J558,0)</f>
        <v>12000</v>
      </c>
      <c r="BG558" s="213">
        <f>IF(N558="zákl. přenesená",J558,0)</f>
        <v>0</v>
      </c>
      <c r="BH558" s="213">
        <f>IF(N558="sníž. přenesená",J558,0)</f>
        <v>0</v>
      </c>
      <c r="BI558" s="213">
        <f>IF(N558="nulová",J558,0)</f>
        <v>0</v>
      </c>
      <c r="BJ558" s="25" t="s">
        <v>87</v>
      </c>
      <c r="BK558" s="213">
        <f>ROUND(I558*H558,2)</f>
        <v>12000</v>
      </c>
      <c r="BL558" s="25" t="s">
        <v>142</v>
      </c>
      <c r="BM558" s="25" t="s">
        <v>2003</v>
      </c>
    </row>
    <row r="559" spans="2:65" s="12" customFormat="1">
      <c r="B559" s="217"/>
      <c r="C559" s="218"/>
      <c r="D559" s="214" t="s">
        <v>220</v>
      </c>
      <c r="E559" s="219" t="s">
        <v>24</v>
      </c>
      <c r="F559" s="220" t="s">
        <v>83</v>
      </c>
      <c r="G559" s="218"/>
      <c r="H559" s="221">
        <v>1</v>
      </c>
      <c r="I559" s="222"/>
      <c r="J559" s="218"/>
      <c r="K559" s="218"/>
      <c r="L559" s="223"/>
      <c r="M559" s="224"/>
      <c r="N559" s="225"/>
      <c r="O559" s="225"/>
      <c r="P559" s="225"/>
      <c r="Q559" s="225"/>
      <c r="R559" s="225"/>
      <c r="S559" s="225"/>
      <c r="T559" s="226"/>
      <c r="AT559" s="227" t="s">
        <v>220</v>
      </c>
      <c r="AU559" s="227" t="s">
        <v>87</v>
      </c>
      <c r="AV559" s="12" t="s">
        <v>87</v>
      </c>
      <c r="AW559" s="12" t="s">
        <v>41</v>
      </c>
      <c r="AX559" s="12" t="s">
        <v>83</v>
      </c>
      <c r="AY559" s="227" t="s">
        <v>210</v>
      </c>
    </row>
    <row r="560" spans="2:65" s="1" customFormat="1" ht="16.5" customHeight="1">
      <c r="B560" s="42"/>
      <c r="C560" s="202" t="s">
        <v>1240</v>
      </c>
      <c r="D560" s="202" t="s">
        <v>212</v>
      </c>
      <c r="E560" s="203" t="s">
        <v>2004</v>
      </c>
      <c r="F560" s="204" t="s">
        <v>2005</v>
      </c>
      <c r="G560" s="205" t="s">
        <v>348</v>
      </c>
      <c r="H560" s="206">
        <v>1</v>
      </c>
      <c r="I560" s="207">
        <v>12000</v>
      </c>
      <c r="J560" s="208">
        <f>ROUND(I560*H560,2)</f>
        <v>12000</v>
      </c>
      <c r="K560" s="204" t="s">
        <v>24</v>
      </c>
      <c r="L560" s="62"/>
      <c r="M560" s="209" t="s">
        <v>24</v>
      </c>
      <c r="N560" s="210" t="s">
        <v>50</v>
      </c>
      <c r="O560" s="43"/>
      <c r="P560" s="211">
        <f>O560*H560</f>
        <v>0</v>
      </c>
      <c r="Q560" s="211">
        <v>0</v>
      </c>
      <c r="R560" s="211">
        <f>Q560*H560</f>
        <v>0</v>
      </c>
      <c r="S560" s="211">
        <v>0</v>
      </c>
      <c r="T560" s="212">
        <f>S560*H560</f>
        <v>0</v>
      </c>
      <c r="AR560" s="25" t="s">
        <v>142</v>
      </c>
      <c r="AT560" s="25" t="s">
        <v>212</v>
      </c>
      <c r="AU560" s="25" t="s">
        <v>87</v>
      </c>
      <c r="AY560" s="25" t="s">
        <v>210</v>
      </c>
      <c r="BE560" s="213">
        <f>IF(N560="základní",J560,0)</f>
        <v>0</v>
      </c>
      <c r="BF560" s="213">
        <f>IF(N560="snížená",J560,0)</f>
        <v>12000</v>
      </c>
      <c r="BG560" s="213">
        <f>IF(N560="zákl. přenesená",J560,0)</f>
        <v>0</v>
      </c>
      <c r="BH560" s="213">
        <f>IF(N560="sníž. přenesená",J560,0)</f>
        <v>0</v>
      </c>
      <c r="BI560" s="213">
        <f>IF(N560="nulová",J560,0)</f>
        <v>0</v>
      </c>
      <c r="BJ560" s="25" t="s">
        <v>87</v>
      </c>
      <c r="BK560" s="213">
        <f>ROUND(I560*H560,2)</f>
        <v>12000</v>
      </c>
      <c r="BL560" s="25" t="s">
        <v>142</v>
      </c>
      <c r="BM560" s="25" t="s">
        <v>2006</v>
      </c>
    </row>
    <row r="561" spans="2:65" s="12" customFormat="1">
      <c r="B561" s="217"/>
      <c r="C561" s="218"/>
      <c r="D561" s="214" t="s">
        <v>220</v>
      </c>
      <c r="E561" s="219" t="s">
        <v>24</v>
      </c>
      <c r="F561" s="220" t="s">
        <v>83</v>
      </c>
      <c r="G561" s="218"/>
      <c r="H561" s="221">
        <v>1</v>
      </c>
      <c r="I561" s="222"/>
      <c r="J561" s="218"/>
      <c r="K561" s="218"/>
      <c r="L561" s="223"/>
      <c r="M561" s="224"/>
      <c r="N561" s="225"/>
      <c r="O561" s="225"/>
      <c r="P561" s="225"/>
      <c r="Q561" s="225"/>
      <c r="R561" s="225"/>
      <c r="S561" s="225"/>
      <c r="T561" s="226"/>
      <c r="AT561" s="227" t="s">
        <v>220</v>
      </c>
      <c r="AU561" s="227" t="s">
        <v>87</v>
      </c>
      <c r="AV561" s="12" t="s">
        <v>87</v>
      </c>
      <c r="AW561" s="12" t="s">
        <v>41</v>
      </c>
      <c r="AX561" s="12" t="s">
        <v>83</v>
      </c>
      <c r="AY561" s="227" t="s">
        <v>210</v>
      </c>
    </row>
    <row r="562" spans="2:65" s="1" customFormat="1" ht="25.5" customHeight="1">
      <c r="B562" s="42"/>
      <c r="C562" s="202" t="s">
        <v>1245</v>
      </c>
      <c r="D562" s="202" t="s">
        <v>212</v>
      </c>
      <c r="E562" s="203" t="s">
        <v>2007</v>
      </c>
      <c r="F562" s="204" t="s">
        <v>2008</v>
      </c>
      <c r="G562" s="205" t="s">
        <v>348</v>
      </c>
      <c r="H562" s="206">
        <v>0.65</v>
      </c>
      <c r="I562" s="207">
        <v>122</v>
      </c>
      <c r="J562" s="208">
        <f>ROUND(I562*H562,2)</f>
        <v>79.3</v>
      </c>
      <c r="K562" s="204" t="s">
        <v>264</v>
      </c>
      <c r="L562" s="62"/>
      <c r="M562" s="209" t="s">
        <v>24</v>
      </c>
      <c r="N562" s="210" t="s">
        <v>50</v>
      </c>
      <c r="O562" s="43"/>
      <c r="P562" s="211">
        <f>O562*H562</f>
        <v>0</v>
      </c>
      <c r="Q562" s="211">
        <v>0</v>
      </c>
      <c r="R562" s="211">
        <f>Q562*H562</f>
        <v>0</v>
      </c>
      <c r="S562" s="211">
        <v>0</v>
      </c>
      <c r="T562" s="212">
        <f>S562*H562</f>
        <v>0</v>
      </c>
      <c r="AR562" s="25" t="s">
        <v>142</v>
      </c>
      <c r="AT562" s="25" t="s">
        <v>212</v>
      </c>
      <c r="AU562" s="25" t="s">
        <v>87</v>
      </c>
      <c r="AY562" s="25" t="s">
        <v>210</v>
      </c>
      <c r="BE562" s="213">
        <f>IF(N562="základní",J562,0)</f>
        <v>0</v>
      </c>
      <c r="BF562" s="213">
        <f>IF(N562="snížená",J562,0)</f>
        <v>79.3</v>
      </c>
      <c r="BG562" s="213">
        <f>IF(N562="zákl. přenesená",J562,0)</f>
        <v>0</v>
      </c>
      <c r="BH562" s="213">
        <f>IF(N562="sníž. přenesená",J562,0)</f>
        <v>0</v>
      </c>
      <c r="BI562" s="213">
        <f>IF(N562="nulová",J562,0)</f>
        <v>0</v>
      </c>
      <c r="BJ562" s="25" t="s">
        <v>87</v>
      </c>
      <c r="BK562" s="213">
        <f>ROUND(I562*H562,2)</f>
        <v>79.3</v>
      </c>
      <c r="BL562" s="25" t="s">
        <v>142</v>
      </c>
      <c r="BM562" s="25" t="s">
        <v>2009</v>
      </c>
    </row>
    <row r="563" spans="2:65" s="12" customFormat="1">
      <c r="B563" s="217"/>
      <c r="C563" s="218"/>
      <c r="D563" s="214" t="s">
        <v>220</v>
      </c>
      <c r="E563" s="219" t="s">
        <v>24</v>
      </c>
      <c r="F563" s="220" t="s">
        <v>2010</v>
      </c>
      <c r="G563" s="218"/>
      <c r="H563" s="221">
        <v>0.65</v>
      </c>
      <c r="I563" s="222"/>
      <c r="J563" s="218"/>
      <c r="K563" s="218"/>
      <c r="L563" s="223"/>
      <c r="M563" s="224"/>
      <c r="N563" s="225"/>
      <c r="O563" s="225"/>
      <c r="P563" s="225"/>
      <c r="Q563" s="225"/>
      <c r="R563" s="225"/>
      <c r="S563" s="225"/>
      <c r="T563" s="226"/>
      <c r="AT563" s="227" t="s">
        <v>220</v>
      </c>
      <c r="AU563" s="227" t="s">
        <v>87</v>
      </c>
      <c r="AV563" s="12" t="s">
        <v>87</v>
      </c>
      <c r="AW563" s="12" t="s">
        <v>41</v>
      </c>
      <c r="AX563" s="12" t="s">
        <v>83</v>
      </c>
      <c r="AY563" s="227" t="s">
        <v>210</v>
      </c>
    </row>
    <row r="564" spans="2:65" s="1" customFormat="1" ht="25.5" customHeight="1">
      <c r="B564" s="42"/>
      <c r="C564" s="202" t="s">
        <v>1250</v>
      </c>
      <c r="D564" s="202" t="s">
        <v>212</v>
      </c>
      <c r="E564" s="203" t="s">
        <v>1368</v>
      </c>
      <c r="F564" s="204" t="s">
        <v>1369</v>
      </c>
      <c r="G564" s="205" t="s">
        <v>348</v>
      </c>
      <c r="H564" s="206">
        <v>1.75</v>
      </c>
      <c r="I564" s="207">
        <v>184</v>
      </c>
      <c r="J564" s="208">
        <f>ROUND(I564*H564,2)</f>
        <v>322</v>
      </c>
      <c r="K564" s="204" t="s">
        <v>264</v>
      </c>
      <c r="L564" s="62"/>
      <c r="M564" s="209" t="s">
        <v>24</v>
      </c>
      <c r="N564" s="210" t="s">
        <v>50</v>
      </c>
      <c r="O564" s="43"/>
      <c r="P564" s="211">
        <f>O564*H564</f>
        <v>0</v>
      </c>
      <c r="Q564" s="211">
        <v>0</v>
      </c>
      <c r="R564" s="211">
        <f>Q564*H564</f>
        <v>0</v>
      </c>
      <c r="S564" s="211">
        <v>0</v>
      </c>
      <c r="T564" s="212">
        <f>S564*H564</f>
        <v>0</v>
      </c>
      <c r="AR564" s="25" t="s">
        <v>142</v>
      </c>
      <c r="AT564" s="25" t="s">
        <v>212</v>
      </c>
      <c r="AU564" s="25" t="s">
        <v>87</v>
      </c>
      <c r="AY564" s="25" t="s">
        <v>210</v>
      </c>
      <c r="BE564" s="213">
        <f>IF(N564="základní",J564,0)</f>
        <v>0</v>
      </c>
      <c r="BF564" s="213">
        <f>IF(N564="snížená",J564,0)</f>
        <v>322</v>
      </c>
      <c r="BG564" s="213">
        <f>IF(N564="zákl. přenesená",J564,0)</f>
        <v>0</v>
      </c>
      <c r="BH564" s="213">
        <f>IF(N564="sníž. přenesená",J564,0)</f>
        <v>0</v>
      </c>
      <c r="BI564" s="213">
        <f>IF(N564="nulová",J564,0)</f>
        <v>0</v>
      </c>
      <c r="BJ564" s="25" t="s">
        <v>87</v>
      </c>
      <c r="BK564" s="213">
        <f>ROUND(I564*H564,2)</f>
        <v>322</v>
      </c>
      <c r="BL564" s="25" t="s">
        <v>142</v>
      </c>
      <c r="BM564" s="25" t="s">
        <v>1370</v>
      </c>
    </row>
    <row r="565" spans="2:65" s="12" customFormat="1">
      <c r="B565" s="217"/>
      <c r="C565" s="218"/>
      <c r="D565" s="214" t="s">
        <v>220</v>
      </c>
      <c r="E565" s="219" t="s">
        <v>24</v>
      </c>
      <c r="F565" s="220" t="s">
        <v>2011</v>
      </c>
      <c r="G565" s="218"/>
      <c r="H565" s="221">
        <v>1.75</v>
      </c>
      <c r="I565" s="222"/>
      <c r="J565" s="218"/>
      <c r="K565" s="218"/>
      <c r="L565" s="223"/>
      <c r="M565" s="224"/>
      <c r="N565" s="225"/>
      <c r="O565" s="225"/>
      <c r="P565" s="225"/>
      <c r="Q565" s="225"/>
      <c r="R565" s="225"/>
      <c r="S565" s="225"/>
      <c r="T565" s="226"/>
      <c r="AT565" s="227" t="s">
        <v>220</v>
      </c>
      <c r="AU565" s="227" t="s">
        <v>87</v>
      </c>
      <c r="AV565" s="12" t="s">
        <v>87</v>
      </c>
      <c r="AW565" s="12" t="s">
        <v>41</v>
      </c>
      <c r="AX565" s="12" t="s">
        <v>83</v>
      </c>
      <c r="AY565" s="227" t="s">
        <v>210</v>
      </c>
    </row>
    <row r="566" spans="2:65" s="1" customFormat="1" ht="25.5" customHeight="1">
      <c r="B566" s="42"/>
      <c r="C566" s="202" t="s">
        <v>1254</v>
      </c>
      <c r="D566" s="202" t="s">
        <v>212</v>
      </c>
      <c r="E566" s="203" t="s">
        <v>1374</v>
      </c>
      <c r="F566" s="204" t="s">
        <v>1375</v>
      </c>
      <c r="G566" s="205" t="s">
        <v>348</v>
      </c>
      <c r="H566" s="206">
        <v>2.4</v>
      </c>
      <c r="I566" s="207">
        <v>253</v>
      </c>
      <c r="J566" s="208">
        <f>ROUND(I566*H566,2)</f>
        <v>607.20000000000005</v>
      </c>
      <c r="K566" s="204" t="s">
        <v>264</v>
      </c>
      <c r="L566" s="62"/>
      <c r="M566" s="209" t="s">
        <v>24</v>
      </c>
      <c r="N566" s="210" t="s">
        <v>50</v>
      </c>
      <c r="O566" s="43"/>
      <c r="P566" s="211">
        <f>O566*H566</f>
        <v>0</v>
      </c>
      <c r="Q566" s="211">
        <v>0</v>
      </c>
      <c r="R566" s="211">
        <f>Q566*H566</f>
        <v>0</v>
      </c>
      <c r="S566" s="211">
        <v>0</v>
      </c>
      <c r="T566" s="212">
        <f>S566*H566</f>
        <v>0</v>
      </c>
      <c r="AR566" s="25" t="s">
        <v>142</v>
      </c>
      <c r="AT566" s="25" t="s">
        <v>212</v>
      </c>
      <c r="AU566" s="25" t="s">
        <v>87</v>
      </c>
      <c r="AY566" s="25" t="s">
        <v>210</v>
      </c>
      <c r="BE566" s="213">
        <f>IF(N566="základní",J566,0)</f>
        <v>0</v>
      </c>
      <c r="BF566" s="213">
        <f>IF(N566="snížená",J566,0)</f>
        <v>607.20000000000005</v>
      </c>
      <c r="BG566" s="213">
        <f>IF(N566="zákl. přenesená",J566,0)</f>
        <v>0</v>
      </c>
      <c r="BH566" s="213">
        <f>IF(N566="sníž. přenesená",J566,0)</f>
        <v>0</v>
      </c>
      <c r="BI566" s="213">
        <f>IF(N566="nulová",J566,0)</f>
        <v>0</v>
      </c>
      <c r="BJ566" s="25" t="s">
        <v>87</v>
      </c>
      <c r="BK566" s="213">
        <f>ROUND(I566*H566,2)</f>
        <v>607.20000000000005</v>
      </c>
      <c r="BL566" s="25" t="s">
        <v>142</v>
      </c>
      <c r="BM566" s="25" t="s">
        <v>1376</v>
      </c>
    </row>
    <row r="567" spans="2:65" s="12" customFormat="1">
      <c r="B567" s="217"/>
      <c r="C567" s="218"/>
      <c r="D567" s="214" t="s">
        <v>220</v>
      </c>
      <c r="E567" s="219" t="s">
        <v>24</v>
      </c>
      <c r="F567" s="220" t="s">
        <v>2012</v>
      </c>
      <c r="G567" s="218"/>
      <c r="H567" s="221">
        <v>2.4</v>
      </c>
      <c r="I567" s="222"/>
      <c r="J567" s="218"/>
      <c r="K567" s="218"/>
      <c r="L567" s="223"/>
      <c r="M567" s="224"/>
      <c r="N567" s="225"/>
      <c r="O567" s="225"/>
      <c r="P567" s="225"/>
      <c r="Q567" s="225"/>
      <c r="R567" s="225"/>
      <c r="S567" s="225"/>
      <c r="T567" s="226"/>
      <c r="AT567" s="227" t="s">
        <v>220</v>
      </c>
      <c r="AU567" s="227" t="s">
        <v>87</v>
      </c>
      <c r="AV567" s="12" t="s">
        <v>87</v>
      </c>
      <c r="AW567" s="12" t="s">
        <v>41</v>
      </c>
      <c r="AX567" s="12" t="s">
        <v>83</v>
      </c>
      <c r="AY567" s="227" t="s">
        <v>210</v>
      </c>
    </row>
    <row r="568" spans="2:65" s="1" customFormat="1" ht="25.5" customHeight="1">
      <c r="B568" s="42"/>
      <c r="C568" s="202" t="s">
        <v>1259</v>
      </c>
      <c r="D568" s="202" t="s">
        <v>212</v>
      </c>
      <c r="E568" s="203" t="s">
        <v>1379</v>
      </c>
      <c r="F568" s="204" t="s">
        <v>1380</v>
      </c>
      <c r="G568" s="205" t="s">
        <v>348</v>
      </c>
      <c r="H568" s="206">
        <v>9.7799999999999994</v>
      </c>
      <c r="I568" s="207">
        <v>341</v>
      </c>
      <c r="J568" s="208">
        <f>ROUND(I568*H568,2)</f>
        <v>3334.98</v>
      </c>
      <c r="K568" s="204" t="s">
        <v>264</v>
      </c>
      <c r="L568" s="62"/>
      <c r="M568" s="209" t="s">
        <v>24</v>
      </c>
      <c r="N568" s="210" t="s">
        <v>50</v>
      </c>
      <c r="O568" s="43"/>
      <c r="P568" s="211">
        <f>O568*H568</f>
        <v>0</v>
      </c>
      <c r="Q568" s="211">
        <v>0</v>
      </c>
      <c r="R568" s="211">
        <f>Q568*H568</f>
        <v>0</v>
      </c>
      <c r="S568" s="211">
        <v>0</v>
      </c>
      <c r="T568" s="212">
        <f>S568*H568</f>
        <v>0</v>
      </c>
      <c r="AR568" s="25" t="s">
        <v>142</v>
      </c>
      <c r="AT568" s="25" t="s">
        <v>212</v>
      </c>
      <c r="AU568" s="25" t="s">
        <v>87</v>
      </c>
      <c r="AY568" s="25" t="s">
        <v>210</v>
      </c>
      <c r="BE568" s="213">
        <f>IF(N568="základní",J568,0)</f>
        <v>0</v>
      </c>
      <c r="BF568" s="213">
        <f>IF(N568="snížená",J568,0)</f>
        <v>3334.98</v>
      </c>
      <c r="BG568" s="213">
        <f>IF(N568="zákl. přenesená",J568,0)</f>
        <v>0</v>
      </c>
      <c r="BH568" s="213">
        <f>IF(N568="sníž. přenesená",J568,0)</f>
        <v>0</v>
      </c>
      <c r="BI568" s="213">
        <f>IF(N568="nulová",J568,0)</f>
        <v>0</v>
      </c>
      <c r="BJ568" s="25" t="s">
        <v>87</v>
      </c>
      <c r="BK568" s="213">
        <f>ROUND(I568*H568,2)</f>
        <v>3334.98</v>
      </c>
      <c r="BL568" s="25" t="s">
        <v>142</v>
      </c>
      <c r="BM568" s="25" t="s">
        <v>1381</v>
      </c>
    </row>
    <row r="569" spans="2:65" s="12" customFormat="1">
      <c r="B569" s="217"/>
      <c r="C569" s="218"/>
      <c r="D569" s="214" t="s">
        <v>220</v>
      </c>
      <c r="E569" s="219" t="s">
        <v>24</v>
      </c>
      <c r="F569" s="220" t="s">
        <v>2013</v>
      </c>
      <c r="G569" s="218"/>
      <c r="H569" s="221">
        <v>9.7799999999999994</v>
      </c>
      <c r="I569" s="222"/>
      <c r="J569" s="218"/>
      <c r="K569" s="218"/>
      <c r="L569" s="223"/>
      <c r="M569" s="224"/>
      <c r="N569" s="225"/>
      <c r="O569" s="225"/>
      <c r="P569" s="225"/>
      <c r="Q569" s="225"/>
      <c r="R569" s="225"/>
      <c r="S569" s="225"/>
      <c r="T569" s="226"/>
      <c r="AT569" s="227" t="s">
        <v>220</v>
      </c>
      <c r="AU569" s="227" t="s">
        <v>87</v>
      </c>
      <c r="AV569" s="12" t="s">
        <v>87</v>
      </c>
      <c r="AW569" s="12" t="s">
        <v>41</v>
      </c>
      <c r="AX569" s="12" t="s">
        <v>83</v>
      </c>
      <c r="AY569" s="227" t="s">
        <v>210</v>
      </c>
    </row>
    <row r="570" spans="2:65" s="1" customFormat="1" ht="16.5" customHeight="1">
      <c r="B570" s="42"/>
      <c r="C570" s="239" t="s">
        <v>1264</v>
      </c>
      <c r="D570" s="239" t="s">
        <v>358</v>
      </c>
      <c r="E570" s="240" t="s">
        <v>1384</v>
      </c>
      <c r="F570" s="241" t="s">
        <v>1385</v>
      </c>
      <c r="G570" s="242" t="s">
        <v>295</v>
      </c>
      <c r="H570" s="243">
        <v>4.79</v>
      </c>
      <c r="I570" s="244">
        <v>580</v>
      </c>
      <c r="J570" s="245">
        <f>ROUND(I570*H570,2)</f>
        <v>2778.2</v>
      </c>
      <c r="K570" s="241" t="s">
        <v>24</v>
      </c>
      <c r="L570" s="246"/>
      <c r="M570" s="247" t="s">
        <v>24</v>
      </c>
      <c r="N570" s="248" t="s">
        <v>50</v>
      </c>
      <c r="O570" s="43"/>
      <c r="P570" s="211">
        <f>O570*H570</f>
        <v>0</v>
      </c>
      <c r="Q570" s="211">
        <v>6.0000000000000001E-3</v>
      </c>
      <c r="R570" s="211">
        <f>Q570*H570</f>
        <v>2.8740000000000002E-2</v>
      </c>
      <c r="S570" s="211">
        <v>0</v>
      </c>
      <c r="T570" s="212">
        <f>S570*H570</f>
        <v>0</v>
      </c>
      <c r="AR570" s="25" t="s">
        <v>397</v>
      </c>
      <c r="AT570" s="25" t="s">
        <v>358</v>
      </c>
      <c r="AU570" s="25" t="s">
        <v>87</v>
      </c>
      <c r="AY570" s="25" t="s">
        <v>210</v>
      </c>
      <c r="BE570" s="213">
        <f>IF(N570="základní",J570,0)</f>
        <v>0</v>
      </c>
      <c r="BF570" s="213">
        <f>IF(N570="snížená",J570,0)</f>
        <v>2778.2</v>
      </c>
      <c r="BG570" s="213">
        <f>IF(N570="zákl. přenesená",J570,0)</f>
        <v>0</v>
      </c>
      <c r="BH570" s="213">
        <f>IF(N570="sníž. přenesená",J570,0)</f>
        <v>0</v>
      </c>
      <c r="BI570" s="213">
        <f>IF(N570="nulová",J570,0)</f>
        <v>0</v>
      </c>
      <c r="BJ570" s="25" t="s">
        <v>87</v>
      </c>
      <c r="BK570" s="213">
        <f>ROUND(I570*H570,2)</f>
        <v>2778.2</v>
      </c>
      <c r="BL570" s="25" t="s">
        <v>142</v>
      </c>
      <c r="BM570" s="25" t="s">
        <v>1386</v>
      </c>
    </row>
    <row r="571" spans="2:65" s="12" customFormat="1">
      <c r="B571" s="217"/>
      <c r="C571" s="218"/>
      <c r="D571" s="214" t="s">
        <v>220</v>
      </c>
      <c r="E571" s="219" t="s">
        <v>24</v>
      </c>
      <c r="F571" s="220" t="s">
        <v>2014</v>
      </c>
      <c r="G571" s="218"/>
      <c r="H571" s="221">
        <v>4.79</v>
      </c>
      <c r="I571" s="222"/>
      <c r="J571" s="218"/>
      <c r="K571" s="218"/>
      <c r="L571" s="223"/>
      <c r="M571" s="224"/>
      <c r="N571" s="225"/>
      <c r="O571" s="225"/>
      <c r="P571" s="225"/>
      <c r="Q571" s="225"/>
      <c r="R571" s="225"/>
      <c r="S571" s="225"/>
      <c r="T571" s="226"/>
      <c r="AT571" s="227" t="s">
        <v>220</v>
      </c>
      <c r="AU571" s="227" t="s">
        <v>87</v>
      </c>
      <c r="AV571" s="12" t="s">
        <v>87</v>
      </c>
      <c r="AW571" s="12" t="s">
        <v>41</v>
      </c>
      <c r="AX571" s="12" t="s">
        <v>83</v>
      </c>
      <c r="AY571" s="227" t="s">
        <v>210</v>
      </c>
    </row>
    <row r="572" spans="2:65" s="1" customFormat="1" ht="25.5" customHeight="1">
      <c r="B572" s="42"/>
      <c r="C572" s="239" t="s">
        <v>1269</v>
      </c>
      <c r="D572" s="239" t="s">
        <v>358</v>
      </c>
      <c r="E572" s="240" t="s">
        <v>2015</v>
      </c>
      <c r="F572" s="241" t="s">
        <v>2016</v>
      </c>
      <c r="G572" s="242" t="s">
        <v>295</v>
      </c>
      <c r="H572" s="243">
        <v>0.65</v>
      </c>
      <c r="I572" s="244">
        <v>328</v>
      </c>
      <c r="J572" s="245">
        <f>ROUND(I572*H572,2)</f>
        <v>213.2</v>
      </c>
      <c r="K572" s="241" t="s">
        <v>264</v>
      </c>
      <c r="L572" s="246"/>
      <c r="M572" s="247" t="s">
        <v>24</v>
      </c>
      <c r="N572" s="248" t="s">
        <v>50</v>
      </c>
      <c r="O572" s="43"/>
      <c r="P572" s="211">
        <f>O572*H572</f>
        <v>0</v>
      </c>
      <c r="Q572" s="211">
        <v>4.0000000000000001E-3</v>
      </c>
      <c r="R572" s="211">
        <f>Q572*H572</f>
        <v>2.6000000000000003E-3</v>
      </c>
      <c r="S572" s="211">
        <v>0</v>
      </c>
      <c r="T572" s="212">
        <f>S572*H572</f>
        <v>0</v>
      </c>
      <c r="AR572" s="25" t="s">
        <v>397</v>
      </c>
      <c r="AT572" s="25" t="s">
        <v>358</v>
      </c>
      <c r="AU572" s="25" t="s">
        <v>87</v>
      </c>
      <c r="AY572" s="25" t="s">
        <v>210</v>
      </c>
      <c r="BE572" s="213">
        <f>IF(N572="základní",J572,0)</f>
        <v>0</v>
      </c>
      <c r="BF572" s="213">
        <f>IF(N572="snížená",J572,0)</f>
        <v>213.2</v>
      </c>
      <c r="BG572" s="213">
        <f>IF(N572="zákl. přenesená",J572,0)</f>
        <v>0</v>
      </c>
      <c r="BH572" s="213">
        <f>IF(N572="sníž. přenesená",J572,0)</f>
        <v>0</v>
      </c>
      <c r="BI572" s="213">
        <f>IF(N572="nulová",J572,0)</f>
        <v>0</v>
      </c>
      <c r="BJ572" s="25" t="s">
        <v>87</v>
      </c>
      <c r="BK572" s="213">
        <f>ROUND(I572*H572,2)</f>
        <v>213.2</v>
      </c>
      <c r="BL572" s="25" t="s">
        <v>142</v>
      </c>
      <c r="BM572" s="25" t="s">
        <v>2017</v>
      </c>
    </row>
    <row r="573" spans="2:65" s="1" customFormat="1" ht="25.5" customHeight="1">
      <c r="B573" s="42"/>
      <c r="C573" s="239" t="s">
        <v>1276</v>
      </c>
      <c r="D573" s="239" t="s">
        <v>358</v>
      </c>
      <c r="E573" s="240" t="s">
        <v>1389</v>
      </c>
      <c r="F573" s="241" t="s">
        <v>2018</v>
      </c>
      <c r="G573" s="242" t="s">
        <v>295</v>
      </c>
      <c r="H573" s="243">
        <v>4.1900000000000004</v>
      </c>
      <c r="I573" s="244">
        <v>446</v>
      </c>
      <c r="J573" s="245">
        <f>ROUND(I573*H573,2)</f>
        <v>1868.74</v>
      </c>
      <c r="K573" s="241" t="s">
        <v>264</v>
      </c>
      <c r="L573" s="246"/>
      <c r="M573" s="247" t="s">
        <v>24</v>
      </c>
      <c r="N573" s="248" t="s">
        <v>50</v>
      </c>
      <c r="O573" s="43"/>
      <c r="P573" s="211">
        <f>O573*H573</f>
        <v>0</v>
      </c>
      <c r="Q573" s="211">
        <v>7.0000000000000001E-3</v>
      </c>
      <c r="R573" s="211">
        <f>Q573*H573</f>
        <v>2.9330000000000002E-2</v>
      </c>
      <c r="S573" s="211">
        <v>0</v>
      </c>
      <c r="T573" s="212">
        <f>S573*H573</f>
        <v>0</v>
      </c>
      <c r="AR573" s="25" t="s">
        <v>397</v>
      </c>
      <c r="AT573" s="25" t="s">
        <v>358</v>
      </c>
      <c r="AU573" s="25" t="s">
        <v>87</v>
      </c>
      <c r="AY573" s="25" t="s">
        <v>210</v>
      </c>
      <c r="BE573" s="213">
        <f>IF(N573="základní",J573,0)</f>
        <v>0</v>
      </c>
      <c r="BF573" s="213">
        <f>IF(N573="snížená",J573,0)</f>
        <v>1868.74</v>
      </c>
      <c r="BG573" s="213">
        <f>IF(N573="zákl. přenesená",J573,0)</f>
        <v>0</v>
      </c>
      <c r="BH573" s="213">
        <f>IF(N573="sníž. přenesená",J573,0)</f>
        <v>0</v>
      </c>
      <c r="BI573" s="213">
        <f>IF(N573="nulová",J573,0)</f>
        <v>0</v>
      </c>
      <c r="BJ573" s="25" t="s">
        <v>87</v>
      </c>
      <c r="BK573" s="213">
        <f>ROUND(I573*H573,2)</f>
        <v>1868.74</v>
      </c>
      <c r="BL573" s="25" t="s">
        <v>142</v>
      </c>
      <c r="BM573" s="25" t="s">
        <v>1391</v>
      </c>
    </row>
    <row r="574" spans="2:65" s="12" customFormat="1">
      <c r="B574" s="217"/>
      <c r="C574" s="218"/>
      <c r="D574" s="214" t="s">
        <v>220</v>
      </c>
      <c r="E574" s="219" t="s">
        <v>24</v>
      </c>
      <c r="F574" s="220" t="s">
        <v>2019</v>
      </c>
      <c r="G574" s="218"/>
      <c r="H574" s="221">
        <v>4.1900000000000004</v>
      </c>
      <c r="I574" s="222"/>
      <c r="J574" s="218"/>
      <c r="K574" s="218"/>
      <c r="L574" s="223"/>
      <c r="M574" s="224"/>
      <c r="N574" s="225"/>
      <c r="O574" s="225"/>
      <c r="P574" s="225"/>
      <c r="Q574" s="225"/>
      <c r="R574" s="225"/>
      <c r="S574" s="225"/>
      <c r="T574" s="226"/>
      <c r="AT574" s="227" t="s">
        <v>220</v>
      </c>
      <c r="AU574" s="227" t="s">
        <v>87</v>
      </c>
      <c r="AV574" s="12" t="s">
        <v>87</v>
      </c>
      <c r="AW574" s="12" t="s">
        <v>41</v>
      </c>
      <c r="AX574" s="12" t="s">
        <v>83</v>
      </c>
      <c r="AY574" s="227" t="s">
        <v>210</v>
      </c>
    </row>
    <row r="575" spans="2:65" s="1" customFormat="1" ht="25.5" customHeight="1">
      <c r="B575" s="42"/>
      <c r="C575" s="239" t="s">
        <v>1281</v>
      </c>
      <c r="D575" s="239" t="s">
        <v>358</v>
      </c>
      <c r="E575" s="240" t="s">
        <v>1399</v>
      </c>
      <c r="F575" s="241" t="s">
        <v>2020</v>
      </c>
      <c r="G575" s="242" t="s">
        <v>295</v>
      </c>
      <c r="H575" s="243">
        <v>2.85</v>
      </c>
      <c r="I575" s="244">
        <v>528</v>
      </c>
      <c r="J575" s="245">
        <f>ROUND(I575*H575,2)</f>
        <v>1504.8</v>
      </c>
      <c r="K575" s="241" t="s">
        <v>264</v>
      </c>
      <c r="L575" s="246"/>
      <c r="M575" s="247" t="s">
        <v>24</v>
      </c>
      <c r="N575" s="248" t="s">
        <v>50</v>
      </c>
      <c r="O575" s="43"/>
      <c r="P575" s="211">
        <f>O575*H575</f>
        <v>0</v>
      </c>
      <c r="Q575" s="211">
        <v>8.0000000000000002E-3</v>
      </c>
      <c r="R575" s="211">
        <f>Q575*H575</f>
        <v>2.2800000000000001E-2</v>
      </c>
      <c r="S575" s="211">
        <v>0</v>
      </c>
      <c r="T575" s="212">
        <f>S575*H575</f>
        <v>0</v>
      </c>
      <c r="AR575" s="25" t="s">
        <v>397</v>
      </c>
      <c r="AT575" s="25" t="s">
        <v>358</v>
      </c>
      <c r="AU575" s="25" t="s">
        <v>87</v>
      </c>
      <c r="AY575" s="25" t="s">
        <v>210</v>
      </c>
      <c r="BE575" s="213">
        <f>IF(N575="základní",J575,0)</f>
        <v>0</v>
      </c>
      <c r="BF575" s="213">
        <f>IF(N575="snížená",J575,0)</f>
        <v>1504.8</v>
      </c>
      <c r="BG575" s="213">
        <f>IF(N575="zákl. přenesená",J575,0)</f>
        <v>0</v>
      </c>
      <c r="BH575" s="213">
        <f>IF(N575="sníž. přenesená",J575,0)</f>
        <v>0</v>
      </c>
      <c r="BI575" s="213">
        <f>IF(N575="nulová",J575,0)</f>
        <v>0</v>
      </c>
      <c r="BJ575" s="25" t="s">
        <v>87</v>
      </c>
      <c r="BK575" s="213">
        <f>ROUND(I575*H575,2)</f>
        <v>1504.8</v>
      </c>
      <c r="BL575" s="25" t="s">
        <v>142</v>
      </c>
      <c r="BM575" s="25" t="s">
        <v>1401</v>
      </c>
    </row>
    <row r="576" spans="2:65" s="12" customFormat="1">
      <c r="B576" s="217"/>
      <c r="C576" s="218"/>
      <c r="D576" s="214" t="s">
        <v>220</v>
      </c>
      <c r="E576" s="219" t="s">
        <v>24</v>
      </c>
      <c r="F576" s="220" t="s">
        <v>2021</v>
      </c>
      <c r="G576" s="218"/>
      <c r="H576" s="221">
        <v>2.85</v>
      </c>
      <c r="I576" s="222"/>
      <c r="J576" s="218"/>
      <c r="K576" s="218"/>
      <c r="L576" s="223"/>
      <c r="M576" s="224"/>
      <c r="N576" s="225"/>
      <c r="O576" s="225"/>
      <c r="P576" s="225"/>
      <c r="Q576" s="225"/>
      <c r="R576" s="225"/>
      <c r="S576" s="225"/>
      <c r="T576" s="226"/>
      <c r="AT576" s="227" t="s">
        <v>220</v>
      </c>
      <c r="AU576" s="227" t="s">
        <v>87</v>
      </c>
      <c r="AV576" s="12" t="s">
        <v>87</v>
      </c>
      <c r="AW576" s="12" t="s">
        <v>41</v>
      </c>
      <c r="AX576" s="12" t="s">
        <v>83</v>
      </c>
      <c r="AY576" s="227" t="s">
        <v>210</v>
      </c>
    </row>
    <row r="577" spans="2:65" s="1" customFormat="1" ht="25.5" customHeight="1">
      <c r="B577" s="42"/>
      <c r="C577" s="239" t="s">
        <v>1286</v>
      </c>
      <c r="D577" s="239" t="s">
        <v>358</v>
      </c>
      <c r="E577" s="240" t="s">
        <v>1404</v>
      </c>
      <c r="F577" s="241" t="s">
        <v>2022</v>
      </c>
      <c r="G577" s="242" t="s">
        <v>295</v>
      </c>
      <c r="H577" s="243">
        <v>2.1</v>
      </c>
      <c r="I577" s="244">
        <v>568</v>
      </c>
      <c r="J577" s="245">
        <f>ROUND(I577*H577,2)</f>
        <v>1192.8</v>
      </c>
      <c r="K577" s="241" t="s">
        <v>264</v>
      </c>
      <c r="L577" s="246"/>
      <c r="M577" s="247" t="s">
        <v>24</v>
      </c>
      <c r="N577" s="248" t="s">
        <v>50</v>
      </c>
      <c r="O577" s="43"/>
      <c r="P577" s="211">
        <f>O577*H577</f>
        <v>0</v>
      </c>
      <c r="Q577" s="211">
        <v>8.0000000000000002E-3</v>
      </c>
      <c r="R577" s="211">
        <f>Q577*H577</f>
        <v>1.6800000000000002E-2</v>
      </c>
      <c r="S577" s="211">
        <v>0</v>
      </c>
      <c r="T577" s="212">
        <f>S577*H577</f>
        <v>0</v>
      </c>
      <c r="AR577" s="25" t="s">
        <v>397</v>
      </c>
      <c r="AT577" s="25" t="s">
        <v>358</v>
      </c>
      <c r="AU577" s="25" t="s">
        <v>87</v>
      </c>
      <c r="AY577" s="25" t="s">
        <v>210</v>
      </c>
      <c r="BE577" s="213">
        <f>IF(N577="základní",J577,0)</f>
        <v>0</v>
      </c>
      <c r="BF577" s="213">
        <f>IF(N577="snížená",J577,0)</f>
        <v>1192.8</v>
      </c>
      <c r="BG577" s="213">
        <f>IF(N577="zákl. přenesená",J577,0)</f>
        <v>0</v>
      </c>
      <c r="BH577" s="213">
        <f>IF(N577="sníž. přenesená",J577,0)</f>
        <v>0</v>
      </c>
      <c r="BI577" s="213">
        <f>IF(N577="nulová",J577,0)</f>
        <v>0</v>
      </c>
      <c r="BJ577" s="25" t="s">
        <v>87</v>
      </c>
      <c r="BK577" s="213">
        <f>ROUND(I577*H577,2)</f>
        <v>1192.8</v>
      </c>
      <c r="BL577" s="25" t="s">
        <v>142</v>
      </c>
      <c r="BM577" s="25" t="s">
        <v>1406</v>
      </c>
    </row>
    <row r="578" spans="2:65" s="12" customFormat="1">
      <c r="B578" s="217"/>
      <c r="C578" s="218"/>
      <c r="D578" s="214" t="s">
        <v>220</v>
      </c>
      <c r="E578" s="219" t="s">
        <v>24</v>
      </c>
      <c r="F578" s="220" t="s">
        <v>2023</v>
      </c>
      <c r="G578" s="218"/>
      <c r="H578" s="221">
        <v>2.1</v>
      </c>
      <c r="I578" s="222"/>
      <c r="J578" s="218"/>
      <c r="K578" s="218"/>
      <c r="L578" s="223"/>
      <c r="M578" s="224"/>
      <c r="N578" s="225"/>
      <c r="O578" s="225"/>
      <c r="P578" s="225"/>
      <c r="Q578" s="225"/>
      <c r="R578" s="225"/>
      <c r="S578" s="225"/>
      <c r="T578" s="226"/>
      <c r="AT578" s="227" t="s">
        <v>220</v>
      </c>
      <c r="AU578" s="227" t="s">
        <v>87</v>
      </c>
      <c r="AV578" s="12" t="s">
        <v>87</v>
      </c>
      <c r="AW578" s="12" t="s">
        <v>41</v>
      </c>
      <c r="AX578" s="12" t="s">
        <v>83</v>
      </c>
      <c r="AY578" s="227" t="s">
        <v>210</v>
      </c>
    </row>
    <row r="579" spans="2:65" s="1" customFormat="1" ht="25.5" customHeight="1">
      <c r="B579" s="42"/>
      <c r="C579" s="202" t="s">
        <v>1291</v>
      </c>
      <c r="D579" s="202" t="s">
        <v>212</v>
      </c>
      <c r="E579" s="203" t="s">
        <v>1414</v>
      </c>
      <c r="F579" s="204" t="s">
        <v>1415</v>
      </c>
      <c r="G579" s="205" t="s">
        <v>348</v>
      </c>
      <c r="H579" s="206">
        <v>4</v>
      </c>
      <c r="I579" s="207">
        <v>85.6</v>
      </c>
      <c r="J579" s="208">
        <f>ROUND(I579*H579,2)</f>
        <v>342.4</v>
      </c>
      <c r="K579" s="204" t="s">
        <v>264</v>
      </c>
      <c r="L579" s="62"/>
      <c r="M579" s="209" t="s">
        <v>24</v>
      </c>
      <c r="N579" s="210" t="s">
        <v>50</v>
      </c>
      <c r="O579" s="43"/>
      <c r="P579" s="211">
        <f>O579*H579</f>
        <v>0</v>
      </c>
      <c r="Q579" s="211">
        <v>0</v>
      </c>
      <c r="R579" s="211">
        <f>Q579*H579</f>
        <v>0</v>
      </c>
      <c r="S579" s="211">
        <v>0</v>
      </c>
      <c r="T579" s="212">
        <f>S579*H579</f>
        <v>0</v>
      </c>
      <c r="AR579" s="25" t="s">
        <v>142</v>
      </c>
      <c r="AT579" s="25" t="s">
        <v>212</v>
      </c>
      <c r="AU579" s="25" t="s">
        <v>87</v>
      </c>
      <c r="AY579" s="25" t="s">
        <v>210</v>
      </c>
      <c r="BE579" s="213">
        <f>IF(N579="základní",J579,0)</f>
        <v>0</v>
      </c>
      <c r="BF579" s="213">
        <f>IF(N579="snížená",J579,0)</f>
        <v>342.4</v>
      </c>
      <c r="BG579" s="213">
        <f>IF(N579="zákl. přenesená",J579,0)</f>
        <v>0</v>
      </c>
      <c r="BH579" s="213">
        <f>IF(N579="sníž. přenesená",J579,0)</f>
        <v>0</v>
      </c>
      <c r="BI579" s="213">
        <f>IF(N579="nulová",J579,0)</f>
        <v>0</v>
      </c>
      <c r="BJ579" s="25" t="s">
        <v>87</v>
      </c>
      <c r="BK579" s="213">
        <f>ROUND(I579*H579,2)</f>
        <v>342.4</v>
      </c>
      <c r="BL579" s="25" t="s">
        <v>142</v>
      </c>
      <c r="BM579" s="25" t="s">
        <v>1416</v>
      </c>
    </row>
    <row r="580" spans="2:65" s="12" customFormat="1">
      <c r="B580" s="217"/>
      <c r="C580" s="218"/>
      <c r="D580" s="214" t="s">
        <v>220</v>
      </c>
      <c r="E580" s="219" t="s">
        <v>24</v>
      </c>
      <c r="F580" s="220" t="s">
        <v>2024</v>
      </c>
      <c r="G580" s="218"/>
      <c r="H580" s="221">
        <v>4</v>
      </c>
      <c r="I580" s="222"/>
      <c r="J580" s="218"/>
      <c r="K580" s="218"/>
      <c r="L580" s="223"/>
      <c r="M580" s="224"/>
      <c r="N580" s="225"/>
      <c r="O580" s="225"/>
      <c r="P580" s="225"/>
      <c r="Q580" s="225"/>
      <c r="R580" s="225"/>
      <c r="S580" s="225"/>
      <c r="T580" s="226"/>
      <c r="AT580" s="227" t="s">
        <v>220</v>
      </c>
      <c r="AU580" s="227" t="s">
        <v>87</v>
      </c>
      <c r="AV580" s="12" t="s">
        <v>87</v>
      </c>
      <c r="AW580" s="12" t="s">
        <v>41</v>
      </c>
      <c r="AX580" s="12" t="s">
        <v>83</v>
      </c>
      <c r="AY580" s="227" t="s">
        <v>210</v>
      </c>
    </row>
    <row r="581" spans="2:65" s="1" customFormat="1" ht="38.25" customHeight="1">
      <c r="B581" s="42"/>
      <c r="C581" s="239" t="s">
        <v>1296</v>
      </c>
      <c r="D581" s="239" t="s">
        <v>358</v>
      </c>
      <c r="E581" s="240" t="s">
        <v>1419</v>
      </c>
      <c r="F581" s="241" t="s">
        <v>2025</v>
      </c>
      <c r="G581" s="242" t="s">
        <v>348</v>
      </c>
      <c r="H581" s="243">
        <v>2</v>
      </c>
      <c r="I581" s="244">
        <v>73.2</v>
      </c>
      <c r="J581" s="245">
        <f>ROUND(I581*H581,2)</f>
        <v>146.4</v>
      </c>
      <c r="K581" s="241" t="s">
        <v>264</v>
      </c>
      <c r="L581" s="246"/>
      <c r="M581" s="247" t="s">
        <v>24</v>
      </c>
      <c r="N581" s="248" t="s">
        <v>50</v>
      </c>
      <c r="O581" s="43"/>
      <c r="P581" s="211">
        <f>O581*H581</f>
        <v>0</v>
      </c>
      <c r="Q581" s="211">
        <v>1.08E-3</v>
      </c>
      <c r="R581" s="211">
        <f>Q581*H581</f>
        <v>2.16E-3</v>
      </c>
      <c r="S581" s="211">
        <v>0</v>
      </c>
      <c r="T581" s="212">
        <f>S581*H581</f>
        <v>0</v>
      </c>
      <c r="AR581" s="25" t="s">
        <v>397</v>
      </c>
      <c r="AT581" s="25" t="s">
        <v>358</v>
      </c>
      <c r="AU581" s="25" t="s">
        <v>87</v>
      </c>
      <c r="AY581" s="25" t="s">
        <v>210</v>
      </c>
      <c r="BE581" s="213">
        <f>IF(N581="základní",J581,0)</f>
        <v>0</v>
      </c>
      <c r="BF581" s="213">
        <f>IF(N581="snížená",J581,0)</f>
        <v>146.4</v>
      </c>
      <c r="BG581" s="213">
        <f>IF(N581="zákl. přenesená",J581,0)</f>
        <v>0</v>
      </c>
      <c r="BH581" s="213">
        <f>IF(N581="sníž. přenesená",J581,0)</f>
        <v>0</v>
      </c>
      <c r="BI581" s="213">
        <f>IF(N581="nulová",J581,0)</f>
        <v>0</v>
      </c>
      <c r="BJ581" s="25" t="s">
        <v>87</v>
      </c>
      <c r="BK581" s="213">
        <f>ROUND(I581*H581,2)</f>
        <v>146.4</v>
      </c>
      <c r="BL581" s="25" t="s">
        <v>142</v>
      </c>
      <c r="BM581" s="25" t="s">
        <v>1421</v>
      </c>
    </row>
    <row r="582" spans="2:65" s="12" customFormat="1">
      <c r="B582" s="217"/>
      <c r="C582" s="218"/>
      <c r="D582" s="214" t="s">
        <v>220</v>
      </c>
      <c r="E582" s="219" t="s">
        <v>24</v>
      </c>
      <c r="F582" s="220" t="s">
        <v>87</v>
      </c>
      <c r="G582" s="218"/>
      <c r="H582" s="221">
        <v>2</v>
      </c>
      <c r="I582" s="222"/>
      <c r="J582" s="218"/>
      <c r="K582" s="218"/>
      <c r="L582" s="223"/>
      <c r="M582" s="224"/>
      <c r="N582" s="225"/>
      <c r="O582" s="225"/>
      <c r="P582" s="225"/>
      <c r="Q582" s="225"/>
      <c r="R582" s="225"/>
      <c r="S582" s="225"/>
      <c r="T582" s="226"/>
      <c r="AT582" s="227" t="s">
        <v>220</v>
      </c>
      <c r="AU582" s="227" t="s">
        <v>87</v>
      </c>
      <c r="AV582" s="12" t="s">
        <v>87</v>
      </c>
      <c r="AW582" s="12" t="s">
        <v>41</v>
      </c>
      <c r="AX582" s="12" t="s">
        <v>83</v>
      </c>
      <c r="AY582" s="227" t="s">
        <v>210</v>
      </c>
    </row>
    <row r="583" spans="2:65" s="1" customFormat="1" ht="38.25" customHeight="1">
      <c r="B583" s="42"/>
      <c r="C583" s="239" t="s">
        <v>1303</v>
      </c>
      <c r="D583" s="239" t="s">
        <v>358</v>
      </c>
      <c r="E583" s="240" t="s">
        <v>1423</v>
      </c>
      <c r="F583" s="241" t="s">
        <v>2026</v>
      </c>
      <c r="G583" s="242" t="s">
        <v>348</v>
      </c>
      <c r="H583" s="243">
        <v>1</v>
      </c>
      <c r="I583" s="244">
        <v>83.4</v>
      </c>
      <c r="J583" s="245">
        <f>ROUND(I583*H583,2)</f>
        <v>83.4</v>
      </c>
      <c r="K583" s="241" t="s">
        <v>264</v>
      </c>
      <c r="L583" s="246"/>
      <c r="M583" s="247" t="s">
        <v>24</v>
      </c>
      <c r="N583" s="248" t="s">
        <v>50</v>
      </c>
      <c r="O583" s="43"/>
      <c r="P583" s="211">
        <f>O583*H583</f>
        <v>0</v>
      </c>
      <c r="Q583" s="211">
        <v>1.23E-3</v>
      </c>
      <c r="R583" s="211">
        <f>Q583*H583</f>
        <v>1.23E-3</v>
      </c>
      <c r="S583" s="211">
        <v>0</v>
      </c>
      <c r="T583" s="212">
        <f>S583*H583</f>
        <v>0</v>
      </c>
      <c r="AR583" s="25" t="s">
        <v>397</v>
      </c>
      <c r="AT583" s="25" t="s">
        <v>358</v>
      </c>
      <c r="AU583" s="25" t="s">
        <v>87</v>
      </c>
      <c r="AY583" s="25" t="s">
        <v>210</v>
      </c>
      <c r="BE583" s="213">
        <f>IF(N583="základní",J583,0)</f>
        <v>0</v>
      </c>
      <c r="BF583" s="213">
        <f>IF(N583="snížená",J583,0)</f>
        <v>83.4</v>
      </c>
      <c r="BG583" s="213">
        <f>IF(N583="zákl. přenesená",J583,0)</f>
        <v>0</v>
      </c>
      <c r="BH583" s="213">
        <f>IF(N583="sníž. přenesená",J583,0)</f>
        <v>0</v>
      </c>
      <c r="BI583" s="213">
        <f>IF(N583="nulová",J583,0)</f>
        <v>0</v>
      </c>
      <c r="BJ583" s="25" t="s">
        <v>87</v>
      </c>
      <c r="BK583" s="213">
        <f>ROUND(I583*H583,2)</f>
        <v>83.4</v>
      </c>
      <c r="BL583" s="25" t="s">
        <v>142</v>
      </c>
      <c r="BM583" s="25" t="s">
        <v>1425</v>
      </c>
    </row>
    <row r="584" spans="2:65" s="12" customFormat="1">
      <c r="B584" s="217"/>
      <c r="C584" s="218"/>
      <c r="D584" s="214" t="s">
        <v>220</v>
      </c>
      <c r="E584" s="219" t="s">
        <v>24</v>
      </c>
      <c r="F584" s="220" t="s">
        <v>83</v>
      </c>
      <c r="G584" s="218"/>
      <c r="H584" s="221">
        <v>1</v>
      </c>
      <c r="I584" s="222"/>
      <c r="J584" s="218"/>
      <c r="K584" s="218"/>
      <c r="L584" s="223"/>
      <c r="M584" s="224"/>
      <c r="N584" s="225"/>
      <c r="O584" s="225"/>
      <c r="P584" s="225"/>
      <c r="Q584" s="225"/>
      <c r="R584" s="225"/>
      <c r="S584" s="225"/>
      <c r="T584" s="226"/>
      <c r="AT584" s="227" t="s">
        <v>220</v>
      </c>
      <c r="AU584" s="227" t="s">
        <v>87</v>
      </c>
      <c r="AV584" s="12" t="s">
        <v>87</v>
      </c>
      <c r="AW584" s="12" t="s">
        <v>41</v>
      </c>
      <c r="AX584" s="12" t="s">
        <v>83</v>
      </c>
      <c r="AY584" s="227" t="s">
        <v>210</v>
      </c>
    </row>
    <row r="585" spans="2:65" s="1" customFormat="1" ht="38.25" customHeight="1">
      <c r="B585" s="42"/>
      <c r="C585" s="239" t="s">
        <v>1307</v>
      </c>
      <c r="D585" s="239" t="s">
        <v>358</v>
      </c>
      <c r="E585" s="240" t="s">
        <v>1427</v>
      </c>
      <c r="F585" s="241" t="s">
        <v>2027</v>
      </c>
      <c r="G585" s="242" t="s">
        <v>348</v>
      </c>
      <c r="H585" s="243">
        <v>1</v>
      </c>
      <c r="I585" s="244">
        <v>101</v>
      </c>
      <c r="J585" s="245">
        <f>ROUND(I585*H585,2)</f>
        <v>101</v>
      </c>
      <c r="K585" s="241" t="s">
        <v>264</v>
      </c>
      <c r="L585" s="246"/>
      <c r="M585" s="247" t="s">
        <v>24</v>
      </c>
      <c r="N585" s="248" t="s">
        <v>50</v>
      </c>
      <c r="O585" s="43"/>
      <c r="P585" s="211">
        <f>O585*H585</f>
        <v>0</v>
      </c>
      <c r="Q585" s="211">
        <v>1.39E-3</v>
      </c>
      <c r="R585" s="211">
        <f>Q585*H585</f>
        <v>1.39E-3</v>
      </c>
      <c r="S585" s="211">
        <v>0</v>
      </c>
      <c r="T585" s="212">
        <f>S585*H585</f>
        <v>0</v>
      </c>
      <c r="AR585" s="25" t="s">
        <v>397</v>
      </c>
      <c r="AT585" s="25" t="s">
        <v>358</v>
      </c>
      <c r="AU585" s="25" t="s">
        <v>87</v>
      </c>
      <c r="AY585" s="25" t="s">
        <v>210</v>
      </c>
      <c r="BE585" s="213">
        <f>IF(N585="základní",J585,0)</f>
        <v>0</v>
      </c>
      <c r="BF585" s="213">
        <f>IF(N585="snížená",J585,0)</f>
        <v>101</v>
      </c>
      <c r="BG585" s="213">
        <f>IF(N585="zákl. přenesená",J585,0)</f>
        <v>0</v>
      </c>
      <c r="BH585" s="213">
        <f>IF(N585="sníž. přenesená",J585,0)</f>
        <v>0</v>
      </c>
      <c r="BI585" s="213">
        <f>IF(N585="nulová",J585,0)</f>
        <v>0</v>
      </c>
      <c r="BJ585" s="25" t="s">
        <v>87</v>
      </c>
      <c r="BK585" s="213">
        <f>ROUND(I585*H585,2)</f>
        <v>101</v>
      </c>
      <c r="BL585" s="25" t="s">
        <v>142</v>
      </c>
      <c r="BM585" s="25" t="s">
        <v>1429</v>
      </c>
    </row>
    <row r="586" spans="2:65" s="12" customFormat="1">
      <c r="B586" s="217"/>
      <c r="C586" s="218"/>
      <c r="D586" s="214" t="s">
        <v>220</v>
      </c>
      <c r="E586" s="219" t="s">
        <v>24</v>
      </c>
      <c r="F586" s="220" t="s">
        <v>83</v>
      </c>
      <c r="G586" s="218"/>
      <c r="H586" s="221">
        <v>1</v>
      </c>
      <c r="I586" s="222"/>
      <c r="J586" s="218"/>
      <c r="K586" s="218"/>
      <c r="L586" s="223"/>
      <c r="M586" s="224"/>
      <c r="N586" s="225"/>
      <c r="O586" s="225"/>
      <c r="P586" s="225"/>
      <c r="Q586" s="225"/>
      <c r="R586" s="225"/>
      <c r="S586" s="225"/>
      <c r="T586" s="226"/>
      <c r="AT586" s="227" t="s">
        <v>220</v>
      </c>
      <c r="AU586" s="227" t="s">
        <v>87</v>
      </c>
      <c r="AV586" s="12" t="s">
        <v>87</v>
      </c>
      <c r="AW586" s="12" t="s">
        <v>41</v>
      </c>
      <c r="AX586" s="12" t="s">
        <v>83</v>
      </c>
      <c r="AY586" s="227" t="s">
        <v>210</v>
      </c>
    </row>
    <row r="587" spans="2:65" s="1" customFormat="1" ht="25.5" customHeight="1">
      <c r="B587" s="42"/>
      <c r="C587" s="202" t="s">
        <v>1311</v>
      </c>
      <c r="D587" s="202" t="s">
        <v>212</v>
      </c>
      <c r="E587" s="203" t="s">
        <v>1431</v>
      </c>
      <c r="F587" s="204" t="s">
        <v>1432</v>
      </c>
      <c r="G587" s="205" t="s">
        <v>348</v>
      </c>
      <c r="H587" s="206">
        <v>4</v>
      </c>
      <c r="I587" s="207">
        <v>91.6</v>
      </c>
      <c r="J587" s="208">
        <f>ROUND(I587*H587,2)</f>
        <v>366.4</v>
      </c>
      <c r="K587" s="204" t="s">
        <v>264</v>
      </c>
      <c r="L587" s="62"/>
      <c r="M587" s="209" t="s">
        <v>24</v>
      </c>
      <c r="N587" s="210" t="s">
        <v>50</v>
      </c>
      <c r="O587" s="43"/>
      <c r="P587" s="211">
        <f>O587*H587</f>
        <v>0</v>
      </c>
      <c r="Q587" s="211">
        <v>0</v>
      </c>
      <c r="R587" s="211">
        <f>Q587*H587</f>
        <v>0</v>
      </c>
      <c r="S587" s="211">
        <v>0</v>
      </c>
      <c r="T587" s="212">
        <f>S587*H587</f>
        <v>0</v>
      </c>
      <c r="AR587" s="25" t="s">
        <v>142</v>
      </c>
      <c r="AT587" s="25" t="s">
        <v>212</v>
      </c>
      <c r="AU587" s="25" t="s">
        <v>87</v>
      </c>
      <c r="AY587" s="25" t="s">
        <v>210</v>
      </c>
      <c r="BE587" s="213">
        <f>IF(N587="základní",J587,0)</f>
        <v>0</v>
      </c>
      <c r="BF587" s="213">
        <f>IF(N587="snížená",J587,0)</f>
        <v>366.4</v>
      </c>
      <c r="BG587" s="213">
        <f>IF(N587="zákl. přenesená",J587,0)</f>
        <v>0</v>
      </c>
      <c r="BH587" s="213">
        <f>IF(N587="sníž. přenesená",J587,0)</f>
        <v>0</v>
      </c>
      <c r="BI587" s="213">
        <f>IF(N587="nulová",J587,0)</f>
        <v>0</v>
      </c>
      <c r="BJ587" s="25" t="s">
        <v>87</v>
      </c>
      <c r="BK587" s="213">
        <f>ROUND(I587*H587,2)</f>
        <v>366.4</v>
      </c>
      <c r="BL587" s="25" t="s">
        <v>142</v>
      </c>
      <c r="BM587" s="25" t="s">
        <v>1433</v>
      </c>
    </row>
    <row r="588" spans="2:65" s="12" customFormat="1">
      <c r="B588" s="217"/>
      <c r="C588" s="218"/>
      <c r="D588" s="214" t="s">
        <v>220</v>
      </c>
      <c r="E588" s="219" t="s">
        <v>24</v>
      </c>
      <c r="F588" s="220" t="s">
        <v>2028</v>
      </c>
      <c r="G588" s="218"/>
      <c r="H588" s="221">
        <v>4</v>
      </c>
      <c r="I588" s="222"/>
      <c r="J588" s="218"/>
      <c r="K588" s="218"/>
      <c r="L588" s="223"/>
      <c r="M588" s="224"/>
      <c r="N588" s="225"/>
      <c r="O588" s="225"/>
      <c r="P588" s="225"/>
      <c r="Q588" s="225"/>
      <c r="R588" s="225"/>
      <c r="S588" s="225"/>
      <c r="T588" s="226"/>
      <c r="AT588" s="227" t="s">
        <v>220</v>
      </c>
      <c r="AU588" s="227" t="s">
        <v>87</v>
      </c>
      <c r="AV588" s="12" t="s">
        <v>87</v>
      </c>
      <c r="AW588" s="12" t="s">
        <v>41</v>
      </c>
      <c r="AX588" s="12" t="s">
        <v>83</v>
      </c>
      <c r="AY588" s="227" t="s">
        <v>210</v>
      </c>
    </row>
    <row r="589" spans="2:65" s="1" customFormat="1" ht="38.25" customHeight="1">
      <c r="B589" s="42"/>
      <c r="C589" s="239" t="s">
        <v>1315</v>
      </c>
      <c r="D589" s="239" t="s">
        <v>358</v>
      </c>
      <c r="E589" s="240" t="s">
        <v>1436</v>
      </c>
      <c r="F589" s="241" t="s">
        <v>2029</v>
      </c>
      <c r="G589" s="242" t="s">
        <v>348</v>
      </c>
      <c r="H589" s="243">
        <v>3</v>
      </c>
      <c r="I589" s="244">
        <v>132</v>
      </c>
      <c r="J589" s="245">
        <f>ROUND(I589*H589,2)</f>
        <v>396</v>
      </c>
      <c r="K589" s="241" t="s">
        <v>264</v>
      </c>
      <c r="L589" s="246"/>
      <c r="M589" s="247" t="s">
        <v>24</v>
      </c>
      <c r="N589" s="248" t="s">
        <v>50</v>
      </c>
      <c r="O589" s="43"/>
      <c r="P589" s="211">
        <f>O589*H589</f>
        <v>0</v>
      </c>
      <c r="Q589" s="211">
        <v>1.8500000000000001E-3</v>
      </c>
      <c r="R589" s="211">
        <f>Q589*H589</f>
        <v>5.5500000000000002E-3</v>
      </c>
      <c r="S589" s="211">
        <v>0</v>
      </c>
      <c r="T589" s="212">
        <f>S589*H589</f>
        <v>0</v>
      </c>
      <c r="AR589" s="25" t="s">
        <v>397</v>
      </c>
      <c r="AT589" s="25" t="s">
        <v>358</v>
      </c>
      <c r="AU589" s="25" t="s">
        <v>87</v>
      </c>
      <c r="AY589" s="25" t="s">
        <v>210</v>
      </c>
      <c r="BE589" s="213">
        <f>IF(N589="základní",J589,0)</f>
        <v>0</v>
      </c>
      <c r="BF589" s="213">
        <f>IF(N589="snížená",J589,0)</f>
        <v>396</v>
      </c>
      <c r="BG589" s="213">
        <f>IF(N589="zákl. přenesená",J589,0)</f>
        <v>0</v>
      </c>
      <c r="BH589" s="213">
        <f>IF(N589="sníž. přenesená",J589,0)</f>
        <v>0</v>
      </c>
      <c r="BI589" s="213">
        <f>IF(N589="nulová",J589,0)</f>
        <v>0</v>
      </c>
      <c r="BJ589" s="25" t="s">
        <v>87</v>
      </c>
      <c r="BK589" s="213">
        <f>ROUND(I589*H589,2)</f>
        <v>396</v>
      </c>
      <c r="BL589" s="25" t="s">
        <v>142</v>
      </c>
      <c r="BM589" s="25" t="s">
        <v>1438</v>
      </c>
    </row>
    <row r="590" spans="2:65" s="12" customFormat="1">
      <c r="B590" s="217"/>
      <c r="C590" s="218"/>
      <c r="D590" s="214" t="s">
        <v>220</v>
      </c>
      <c r="E590" s="219" t="s">
        <v>24</v>
      </c>
      <c r="F590" s="220" t="s">
        <v>90</v>
      </c>
      <c r="G590" s="218"/>
      <c r="H590" s="221">
        <v>3</v>
      </c>
      <c r="I590" s="222"/>
      <c r="J590" s="218"/>
      <c r="K590" s="218"/>
      <c r="L590" s="223"/>
      <c r="M590" s="224"/>
      <c r="N590" s="225"/>
      <c r="O590" s="225"/>
      <c r="P590" s="225"/>
      <c r="Q590" s="225"/>
      <c r="R590" s="225"/>
      <c r="S590" s="225"/>
      <c r="T590" s="226"/>
      <c r="AT590" s="227" t="s">
        <v>220</v>
      </c>
      <c r="AU590" s="227" t="s">
        <v>87</v>
      </c>
      <c r="AV590" s="12" t="s">
        <v>87</v>
      </c>
      <c r="AW590" s="12" t="s">
        <v>41</v>
      </c>
      <c r="AX590" s="12" t="s">
        <v>83</v>
      </c>
      <c r="AY590" s="227" t="s">
        <v>210</v>
      </c>
    </row>
    <row r="591" spans="2:65" s="1" customFormat="1" ht="38.25" customHeight="1">
      <c r="B591" s="42"/>
      <c r="C591" s="239" t="s">
        <v>1319</v>
      </c>
      <c r="D591" s="239" t="s">
        <v>358</v>
      </c>
      <c r="E591" s="240" t="s">
        <v>1440</v>
      </c>
      <c r="F591" s="241" t="s">
        <v>2030</v>
      </c>
      <c r="G591" s="242" t="s">
        <v>348</v>
      </c>
      <c r="H591" s="243">
        <v>1</v>
      </c>
      <c r="I591" s="244">
        <v>123</v>
      </c>
      <c r="J591" s="245">
        <f>ROUND(I591*H591,2)</f>
        <v>123</v>
      </c>
      <c r="K591" s="241" t="s">
        <v>264</v>
      </c>
      <c r="L591" s="246"/>
      <c r="M591" s="247" t="s">
        <v>24</v>
      </c>
      <c r="N591" s="248" t="s">
        <v>50</v>
      </c>
      <c r="O591" s="43"/>
      <c r="P591" s="211">
        <f>O591*H591</f>
        <v>0</v>
      </c>
      <c r="Q591" s="211">
        <v>1.6199999999999999E-3</v>
      </c>
      <c r="R591" s="211">
        <f>Q591*H591</f>
        <v>1.6199999999999999E-3</v>
      </c>
      <c r="S591" s="211">
        <v>0</v>
      </c>
      <c r="T591" s="212">
        <f>S591*H591</f>
        <v>0</v>
      </c>
      <c r="AR591" s="25" t="s">
        <v>397</v>
      </c>
      <c r="AT591" s="25" t="s">
        <v>358</v>
      </c>
      <c r="AU591" s="25" t="s">
        <v>87</v>
      </c>
      <c r="AY591" s="25" t="s">
        <v>210</v>
      </c>
      <c r="BE591" s="213">
        <f>IF(N591="základní",J591,0)</f>
        <v>0</v>
      </c>
      <c r="BF591" s="213">
        <f>IF(N591="snížená",J591,0)</f>
        <v>123</v>
      </c>
      <c r="BG591" s="213">
        <f>IF(N591="zákl. přenesená",J591,0)</f>
        <v>0</v>
      </c>
      <c r="BH591" s="213">
        <f>IF(N591="sníž. přenesená",J591,0)</f>
        <v>0</v>
      </c>
      <c r="BI591" s="213">
        <f>IF(N591="nulová",J591,0)</f>
        <v>0</v>
      </c>
      <c r="BJ591" s="25" t="s">
        <v>87</v>
      </c>
      <c r="BK591" s="213">
        <f>ROUND(I591*H591,2)</f>
        <v>123</v>
      </c>
      <c r="BL591" s="25" t="s">
        <v>142</v>
      </c>
      <c r="BM591" s="25" t="s">
        <v>1442</v>
      </c>
    </row>
    <row r="592" spans="2:65" s="12" customFormat="1">
      <c r="B592" s="217"/>
      <c r="C592" s="218"/>
      <c r="D592" s="214" t="s">
        <v>220</v>
      </c>
      <c r="E592" s="219" t="s">
        <v>24</v>
      </c>
      <c r="F592" s="220" t="s">
        <v>83</v>
      </c>
      <c r="G592" s="218"/>
      <c r="H592" s="221">
        <v>1</v>
      </c>
      <c r="I592" s="222"/>
      <c r="J592" s="218"/>
      <c r="K592" s="218"/>
      <c r="L592" s="223"/>
      <c r="M592" s="224"/>
      <c r="N592" s="225"/>
      <c r="O592" s="225"/>
      <c r="P592" s="225"/>
      <c r="Q592" s="225"/>
      <c r="R592" s="225"/>
      <c r="S592" s="225"/>
      <c r="T592" s="226"/>
      <c r="AT592" s="227" t="s">
        <v>220</v>
      </c>
      <c r="AU592" s="227" t="s">
        <v>87</v>
      </c>
      <c r="AV592" s="12" t="s">
        <v>87</v>
      </c>
      <c r="AW592" s="12" t="s">
        <v>41</v>
      </c>
      <c r="AX592" s="12" t="s">
        <v>83</v>
      </c>
      <c r="AY592" s="227" t="s">
        <v>210</v>
      </c>
    </row>
    <row r="593" spans="2:65" s="1" customFormat="1" ht="16.5" customHeight="1">
      <c r="B593" s="42"/>
      <c r="C593" s="202" t="s">
        <v>1323</v>
      </c>
      <c r="D593" s="202" t="s">
        <v>212</v>
      </c>
      <c r="E593" s="203" t="s">
        <v>2031</v>
      </c>
      <c r="F593" s="204" t="s">
        <v>2032</v>
      </c>
      <c r="G593" s="205" t="s">
        <v>1087</v>
      </c>
      <c r="H593" s="206">
        <v>1</v>
      </c>
      <c r="I593" s="207">
        <v>35000</v>
      </c>
      <c r="J593" s="208">
        <f>ROUND(I593*H593,2)</f>
        <v>35000</v>
      </c>
      <c r="K593" s="204" t="s">
        <v>24</v>
      </c>
      <c r="L593" s="62"/>
      <c r="M593" s="209" t="s">
        <v>24</v>
      </c>
      <c r="N593" s="210" t="s">
        <v>50</v>
      </c>
      <c r="O593" s="43"/>
      <c r="P593" s="211">
        <f>O593*H593</f>
        <v>0</v>
      </c>
      <c r="Q593" s="211">
        <v>0</v>
      </c>
      <c r="R593" s="211">
        <f>Q593*H593</f>
        <v>0</v>
      </c>
      <c r="S593" s="211">
        <v>0</v>
      </c>
      <c r="T593" s="212">
        <f>S593*H593</f>
        <v>0</v>
      </c>
      <c r="AR593" s="25" t="s">
        <v>142</v>
      </c>
      <c r="AT593" s="25" t="s">
        <v>212</v>
      </c>
      <c r="AU593" s="25" t="s">
        <v>87</v>
      </c>
      <c r="AY593" s="25" t="s">
        <v>210</v>
      </c>
      <c r="BE593" s="213">
        <f>IF(N593="základní",J593,0)</f>
        <v>0</v>
      </c>
      <c r="BF593" s="213">
        <f>IF(N593="snížená",J593,0)</f>
        <v>35000</v>
      </c>
      <c r="BG593" s="213">
        <f>IF(N593="zákl. přenesená",J593,0)</f>
        <v>0</v>
      </c>
      <c r="BH593" s="213">
        <f>IF(N593="sníž. přenesená",J593,0)</f>
        <v>0</v>
      </c>
      <c r="BI593" s="213">
        <f>IF(N593="nulová",J593,0)</f>
        <v>0</v>
      </c>
      <c r="BJ593" s="25" t="s">
        <v>87</v>
      </c>
      <c r="BK593" s="213">
        <f>ROUND(I593*H593,2)</f>
        <v>35000</v>
      </c>
      <c r="BL593" s="25" t="s">
        <v>142</v>
      </c>
      <c r="BM593" s="25" t="s">
        <v>2033</v>
      </c>
    </row>
    <row r="594" spans="2:65" s="1" customFormat="1" ht="16.5" customHeight="1">
      <c r="B594" s="42"/>
      <c r="C594" s="202" t="s">
        <v>1327</v>
      </c>
      <c r="D594" s="202" t="s">
        <v>212</v>
      </c>
      <c r="E594" s="203" t="s">
        <v>2034</v>
      </c>
      <c r="F594" s="204" t="s">
        <v>2035</v>
      </c>
      <c r="G594" s="205" t="s">
        <v>1087</v>
      </c>
      <c r="H594" s="206">
        <v>1</v>
      </c>
      <c r="I594" s="207">
        <v>55000</v>
      </c>
      <c r="J594" s="208">
        <f>ROUND(I594*H594,2)</f>
        <v>55000</v>
      </c>
      <c r="K594" s="204" t="s">
        <v>24</v>
      </c>
      <c r="L594" s="62"/>
      <c r="M594" s="209" t="s">
        <v>24</v>
      </c>
      <c r="N594" s="210" t="s">
        <v>50</v>
      </c>
      <c r="O594" s="43"/>
      <c r="P594" s="211">
        <f>O594*H594</f>
        <v>0</v>
      </c>
      <c r="Q594" s="211">
        <v>0</v>
      </c>
      <c r="R594" s="211">
        <f>Q594*H594</f>
        <v>0</v>
      </c>
      <c r="S594" s="211">
        <v>0</v>
      </c>
      <c r="T594" s="212">
        <f>S594*H594</f>
        <v>0</v>
      </c>
      <c r="AR594" s="25" t="s">
        <v>142</v>
      </c>
      <c r="AT594" s="25" t="s">
        <v>212</v>
      </c>
      <c r="AU594" s="25" t="s">
        <v>87</v>
      </c>
      <c r="AY594" s="25" t="s">
        <v>210</v>
      </c>
      <c r="BE594" s="213">
        <f>IF(N594="základní",J594,0)</f>
        <v>0</v>
      </c>
      <c r="BF594" s="213">
        <f>IF(N594="snížená",J594,0)</f>
        <v>55000</v>
      </c>
      <c r="BG594" s="213">
        <f>IF(N594="zákl. přenesená",J594,0)</f>
        <v>0</v>
      </c>
      <c r="BH594" s="213">
        <f>IF(N594="sníž. přenesená",J594,0)</f>
        <v>0</v>
      </c>
      <c r="BI594" s="213">
        <f>IF(N594="nulová",J594,0)</f>
        <v>0</v>
      </c>
      <c r="BJ594" s="25" t="s">
        <v>87</v>
      </c>
      <c r="BK594" s="213">
        <f>ROUND(I594*H594,2)</f>
        <v>55000</v>
      </c>
      <c r="BL594" s="25" t="s">
        <v>142</v>
      </c>
      <c r="BM594" s="25" t="s">
        <v>2036</v>
      </c>
    </row>
    <row r="595" spans="2:65" s="1" customFormat="1" ht="38.25" customHeight="1">
      <c r="B595" s="42"/>
      <c r="C595" s="202" t="s">
        <v>1331</v>
      </c>
      <c r="D595" s="202" t="s">
        <v>212</v>
      </c>
      <c r="E595" s="203" t="s">
        <v>1453</v>
      </c>
      <c r="F595" s="204" t="s">
        <v>2037</v>
      </c>
      <c r="G595" s="205" t="s">
        <v>981</v>
      </c>
      <c r="H595" s="270">
        <f>SUM(J521:J594)/100</f>
        <v>5319.4717000000001</v>
      </c>
      <c r="I595" s="207">
        <v>1.08</v>
      </c>
      <c r="J595" s="208">
        <f>ROUND(I595*H595,2)</f>
        <v>5745.03</v>
      </c>
      <c r="K595" s="204" t="s">
        <v>264</v>
      </c>
      <c r="L595" s="62"/>
      <c r="M595" s="209" t="s">
        <v>24</v>
      </c>
      <c r="N595" s="210" t="s">
        <v>50</v>
      </c>
      <c r="O595" s="43"/>
      <c r="P595" s="211">
        <f>O595*H595</f>
        <v>0</v>
      </c>
      <c r="Q595" s="211">
        <v>0</v>
      </c>
      <c r="R595" s="211">
        <f>Q595*H595</f>
        <v>0</v>
      </c>
      <c r="S595" s="211">
        <v>0</v>
      </c>
      <c r="T595" s="212">
        <f>S595*H595</f>
        <v>0</v>
      </c>
      <c r="AR595" s="25" t="s">
        <v>142</v>
      </c>
      <c r="AT595" s="25" t="s">
        <v>212</v>
      </c>
      <c r="AU595" s="25" t="s">
        <v>87</v>
      </c>
      <c r="AY595" s="25" t="s">
        <v>210</v>
      </c>
      <c r="BE595" s="213">
        <f>IF(N595="základní",J595,0)</f>
        <v>0</v>
      </c>
      <c r="BF595" s="213">
        <f>IF(N595="snížená",J595,0)</f>
        <v>5745.03</v>
      </c>
      <c r="BG595" s="213">
        <f>IF(N595="zákl. přenesená",J595,0)</f>
        <v>0</v>
      </c>
      <c r="BH595" s="213">
        <f>IF(N595="sníž. přenesená",J595,0)</f>
        <v>0</v>
      </c>
      <c r="BI595" s="213">
        <f>IF(N595="nulová",J595,0)</f>
        <v>0</v>
      </c>
      <c r="BJ595" s="25" t="s">
        <v>87</v>
      </c>
      <c r="BK595" s="213">
        <f>ROUND(I595*H595,2)</f>
        <v>5745.03</v>
      </c>
      <c r="BL595" s="25" t="s">
        <v>142</v>
      </c>
      <c r="BM595" s="25" t="s">
        <v>1455</v>
      </c>
    </row>
    <row r="596" spans="2:65" s="11" customFormat="1" ht="29.85" customHeight="1">
      <c r="B596" s="186"/>
      <c r="C596" s="187"/>
      <c r="D596" s="188" t="s">
        <v>77</v>
      </c>
      <c r="E596" s="200" t="s">
        <v>1457</v>
      </c>
      <c r="F596" s="200" t="s">
        <v>1458</v>
      </c>
      <c r="G596" s="187"/>
      <c r="H596" s="187"/>
      <c r="I596" s="190"/>
      <c r="J596" s="201">
        <f>BK596</f>
        <v>5806.1</v>
      </c>
      <c r="K596" s="187"/>
      <c r="L596" s="192"/>
      <c r="M596" s="193"/>
      <c r="N596" s="194"/>
      <c r="O596" s="194"/>
      <c r="P596" s="195">
        <f>SUM(P597:P599)</f>
        <v>0</v>
      </c>
      <c r="Q596" s="194"/>
      <c r="R596" s="195">
        <f>SUM(R597:R599)</f>
        <v>0</v>
      </c>
      <c r="S596" s="194"/>
      <c r="T596" s="196">
        <f>SUM(T597:T599)</f>
        <v>0</v>
      </c>
      <c r="AR596" s="197" t="s">
        <v>87</v>
      </c>
      <c r="AT596" s="198" t="s">
        <v>77</v>
      </c>
      <c r="AU596" s="198" t="s">
        <v>83</v>
      </c>
      <c r="AY596" s="197" t="s">
        <v>210</v>
      </c>
      <c r="BK596" s="199">
        <f>SUM(BK597:BK599)</f>
        <v>5806.1</v>
      </c>
    </row>
    <row r="597" spans="2:65" s="1" customFormat="1" ht="16.5" customHeight="1">
      <c r="B597" s="42"/>
      <c r="C597" s="202" t="s">
        <v>1336</v>
      </c>
      <c r="D597" s="202" t="s">
        <v>212</v>
      </c>
      <c r="E597" s="203" t="s">
        <v>1469</v>
      </c>
      <c r="F597" s="204" t="s">
        <v>2038</v>
      </c>
      <c r="G597" s="205" t="s">
        <v>348</v>
      </c>
      <c r="H597" s="206">
        <v>1</v>
      </c>
      <c r="I597" s="207">
        <v>5704</v>
      </c>
      <c r="J597" s="208">
        <f>ROUND(I597*H597,2)</f>
        <v>5704</v>
      </c>
      <c r="K597" s="204" t="s">
        <v>24</v>
      </c>
      <c r="L597" s="62"/>
      <c r="M597" s="209" t="s">
        <v>24</v>
      </c>
      <c r="N597" s="210" t="s">
        <v>50</v>
      </c>
      <c r="O597" s="43"/>
      <c r="P597" s="211">
        <f>O597*H597</f>
        <v>0</v>
      </c>
      <c r="Q597" s="211">
        <v>0</v>
      </c>
      <c r="R597" s="211">
        <f>Q597*H597</f>
        <v>0</v>
      </c>
      <c r="S597" s="211">
        <v>0</v>
      </c>
      <c r="T597" s="212">
        <f>S597*H597</f>
        <v>0</v>
      </c>
      <c r="AR597" s="25" t="s">
        <v>142</v>
      </c>
      <c r="AT597" s="25" t="s">
        <v>212</v>
      </c>
      <c r="AU597" s="25" t="s">
        <v>87</v>
      </c>
      <c r="AY597" s="25" t="s">
        <v>210</v>
      </c>
      <c r="BE597" s="213">
        <f>IF(N597="základní",J597,0)</f>
        <v>0</v>
      </c>
      <c r="BF597" s="213">
        <f>IF(N597="snížená",J597,0)</f>
        <v>5704</v>
      </c>
      <c r="BG597" s="213">
        <f>IF(N597="zákl. přenesená",J597,0)</f>
        <v>0</v>
      </c>
      <c r="BH597" s="213">
        <f>IF(N597="sníž. přenesená",J597,0)</f>
        <v>0</v>
      </c>
      <c r="BI597" s="213">
        <f>IF(N597="nulová",J597,0)</f>
        <v>0</v>
      </c>
      <c r="BJ597" s="25" t="s">
        <v>87</v>
      </c>
      <c r="BK597" s="213">
        <f>ROUND(I597*H597,2)</f>
        <v>5704</v>
      </c>
      <c r="BL597" s="25" t="s">
        <v>142</v>
      </c>
      <c r="BM597" s="25" t="s">
        <v>1471</v>
      </c>
    </row>
    <row r="598" spans="2:65" s="12" customFormat="1">
      <c r="B598" s="217"/>
      <c r="C598" s="218"/>
      <c r="D598" s="214" t="s">
        <v>220</v>
      </c>
      <c r="E598" s="219" t="s">
        <v>24</v>
      </c>
      <c r="F598" s="220" t="s">
        <v>83</v>
      </c>
      <c r="G598" s="218"/>
      <c r="H598" s="221">
        <v>1</v>
      </c>
      <c r="I598" s="222"/>
      <c r="J598" s="218"/>
      <c r="K598" s="218"/>
      <c r="L598" s="223"/>
      <c r="M598" s="224"/>
      <c r="N598" s="225"/>
      <c r="O598" s="225"/>
      <c r="P598" s="225"/>
      <c r="Q598" s="225"/>
      <c r="R598" s="225"/>
      <c r="S598" s="225"/>
      <c r="T598" s="226"/>
      <c r="AT598" s="227" t="s">
        <v>220</v>
      </c>
      <c r="AU598" s="227" t="s">
        <v>87</v>
      </c>
      <c r="AV598" s="12" t="s">
        <v>87</v>
      </c>
      <c r="AW598" s="12" t="s">
        <v>41</v>
      </c>
      <c r="AX598" s="12" t="s">
        <v>83</v>
      </c>
      <c r="AY598" s="227" t="s">
        <v>210</v>
      </c>
    </row>
    <row r="599" spans="2:65" s="1" customFormat="1" ht="38.25" customHeight="1">
      <c r="B599" s="42"/>
      <c r="C599" s="202" t="s">
        <v>1340</v>
      </c>
      <c r="D599" s="202" t="s">
        <v>212</v>
      </c>
      <c r="E599" s="203" t="s">
        <v>1473</v>
      </c>
      <c r="F599" s="204" t="s">
        <v>2039</v>
      </c>
      <c r="G599" s="205" t="s">
        <v>981</v>
      </c>
      <c r="H599" s="270">
        <f>J597/100</f>
        <v>57.04</v>
      </c>
      <c r="I599" s="207">
        <v>1.79</v>
      </c>
      <c r="J599" s="208">
        <f>ROUND(I599*H599,2)</f>
        <v>102.1</v>
      </c>
      <c r="K599" s="204" t="s">
        <v>264</v>
      </c>
      <c r="L599" s="62"/>
      <c r="M599" s="209" t="s">
        <v>24</v>
      </c>
      <c r="N599" s="210" t="s">
        <v>50</v>
      </c>
      <c r="O599" s="43"/>
      <c r="P599" s="211">
        <f>O599*H599</f>
        <v>0</v>
      </c>
      <c r="Q599" s="211">
        <v>0</v>
      </c>
      <c r="R599" s="211">
        <f>Q599*H599</f>
        <v>0</v>
      </c>
      <c r="S599" s="211">
        <v>0</v>
      </c>
      <c r="T599" s="212">
        <f>S599*H599</f>
        <v>0</v>
      </c>
      <c r="AR599" s="25" t="s">
        <v>142</v>
      </c>
      <c r="AT599" s="25" t="s">
        <v>212</v>
      </c>
      <c r="AU599" s="25" t="s">
        <v>87</v>
      </c>
      <c r="AY599" s="25" t="s">
        <v>210</v>
      </c>
      <c r="BE599" s="213">
        <f>IF(N599="základní",J599,0)</f>
        <v>0</v>
      </c>
      <c r="BF599" s="213">
        <f>IF(N599="snížená",J599,0)</f>
        <v>102.1</v>
      </c>
      <c r="BG599" s="213">
        <f>IF(N599="zákl. přenesená",J599,0)</f>
        <v>0</v>
      </c>
      <c r="BH599" s="213">
        <f>IF(N599="sníž. přenesená",J599,0)</f>
        <v>0</v>
      </c>
      <c r="BI599" s="213">
        <f>IF(N599="nulová",J599,0)</f>
        <v>0</v>
      </c>
      <c r="BJ599" s="25" t="s">
        <v>87</v>
      </c>
      <c r="BK599" s="213">
        <f>ROUND(I599*H599,2)</f>
        <v>102.1</v>
      </c>
      <c r="BL599" s="25" t="s">
        <v>142</v>
      </c>
      <c r="BM599" s="25" t="s">
        <v>1475</v>
      </c>
    </row>
    <row r="600" spans="2:65" s="11" customFormat="1" ht="29.85" customHeight="1">
      <c r="B600" s="186"/>
      <c r="C600" s="187"/>
      <c r="D600" s="188" t="s">
        <v>77</v>
      </c>
      <c r="E600" s="200" t="s">
        <v>1477</v>
      </c>
      <c r="F600" s="200" t="s">
        <v>1478</v>
      </c>
      <c r="G600" s="187"/>
      <c r="H600" s="187"/>
      <c r="I600" s="190"/>
      <c r="J600" s="201">
        <f>BK600</f>
        <v>15644.64</v>
      </c>
      <c r="K600" s="187"/>
      <c r="L600" s="192"/>
      <c r="M600" s="193"/>
      <c r="N600" s="194"/>
      <c r="O600" s="194"/>
      <c r="P600" s="195">
        <f>SUM(P601:P621)</f>
        <v>0</v>
      </c>
      <c r="Q600" s="194"/>
      <c r="R600" s="195">
        <f>SUM(R601:R621)</f>
        <v>0.35167639999999994</v>
      </c>
      <c r="S600" s="194"/>
      <c r="T600" s="196">
        <f>SUM(T601:T621)</f>
        <v>0</v>
      </c>
      <c r="AR600" s="197" t="s">
        <v>87</v>
      </c>
      <c r="AT600" s="198" t="s">
        <v>77</v>
      </c>
      <c r="AU600" s="198" t="s">
        <v>83</v>
      </c>
      <c r="AY600" s="197" t="s">
        <v>210</v>
      </c>
      <c r="BK600" s="199">
        <f>SUM(BK601:BK621)</f>
        <v>15644.64</v>
      </c>
    </row>
    <row r="601" spans="2:65" s="1" customFormat="1" ht="25.5" customHeight="1">
      <c r="B601" s="42"/>
      <c r="C601" s="202" t="s">
        <v>1344</v>
      </c>
      <c r="D601" s="202" t="s">
        <v>212</v>
      </c>
      <c r="E601" s="203" t="s">
        <v>1500</v>
      </c>
      <c r="F601" s="204" t="s">
        <v>1501</v>
      </c>
      <c r="G601" s="205" t="s">
        <v>215</v>
      </c>
      <c r="H601" s="206">
        <v>14.16</v>
      </c>
      <c r="I601" s="207">
        <v>284</v>
      </c>
      <c r="J601" s="208">
        <f>ROUND(I601*H601,2)</f>
        <v>4021.44</v>
      </c>
      <c r="K601" s="204" t="s">
        <v>264</v>
      </c>
      <c r="L601" s="62"/>
      <c r="M601" s="209" t="s">
        <v>24</v>
      </c>
      <c r="N601" s="210" t="s">
        <v>50</v>
      </c>
      <c r="O601" s="43"/>
      <c r="P601" s="211">
        <f>O601*H601</f>
        <v>0</v>
      </c>
      <c r="Q601" s="211">
        <v>3.6700000000000001E-3</v>
      </c>
      <c r="R601" s="211">
        <f>Q601*H601</f>
        <v>5.1967200000000005E-2</v>
      </c>
      <c r="S601" s="211">
        <v>0</v>
      </c>
      <c r="T601" s="212">
        <f>S601*H601</f>
        <v>0</v>
      </c>
      <c r="AR601" s="25" t="s">
        <v>142</v>
      </c>
      <c r="AT601" s="25" t="s">
        <v>212</v>
      </c>
      <c r="AU601" s="25" t="s">
        <v>87</v>
      </c>
      <c r="AY601" s="25" t="s">
        <v>210</v>
      </c>
      <c r="BE601" s="213">
        <f>IF(N601="základní",J601,0)</f>
        <v>0</v>
      </c>
      <c r="BF601" s="213">
        <f>IF(N601="snížená",J601,0)</f>
        <v>4021.44</v>
      </c>
      <c r="BG601" s="213">
        <f>IF(N601="zákl. přenesená",J601,0)</f>
        <v>0</v>
      </c>
      <c r="BH601" s="213">
        <f>IF(N601="sníž. přenesená",J601,0)</f>
        <v>0</v>
      </c>
      <c r="BI601" s="213">
        <f>IF(N601="nulová",J601,0)</f>
        <v>0</v>
      </c>
      <c r="BJ601" s="25" t="s">
        <v>87</v>
      </c>
      <c r="BK601" s="213">
        <f>ROUND(I601*H601,2)</f>
        <v>4021.44</v>
      </c>
      <c r="BL601" s="25" t="s">
        <v>142</v>
      </c>
      <c r="BM601" s="25" t="s">
        <v>1502</v>
      </c>
    </row>
    <row r="602" spans="2:65" s="12" customFormat="1">
      <c r="B602" s="217"/>
      <c r="C602" s="218"/>
      <c r="D602" s="214" t="s">
        <v>220</v>
      </c>
      <c r="E602" s="219" t="s">
        <v>24</v>
      </c>
      <c r="F602" s="220" t="s">
        <v>2040</v>
      </c>
      <c r="G602" s="218"/>
      <c r="H602" s="221">
        <v>6.66</v>
      </c>
      <c r="I602" s="222"/>
      <c r="J602" s="218"/>
      <c r="K602" s="218"/>
      <c r="L602" s="223"/>
      <c r="M602" s="224"/>
      <c r="N602" s="225"/>
      <c r="O602" s="225"/>
      <c r="P602" s="225"/>
      <c r="Q602" s="225"/>
      <c r="R602" s="225"/>
      <c r="S602" s="225"/>
      <c r="T602" s="226"/>
      <c r="AT602" s="227" t="s">
        <v>220</v>
      </c>
      <c r="AU602" s="227" t="s">
        <v>87</v>
      </c>
      <c r="AV602" s="12" t="s">
        <v>87</v>
      </c>
      <c r="AW602" s="12" t="s">
        <v>41</v>
      </c>
      <c r="AX602" s="12" t="s">
        <v>78</v>
      </c>
      <c r="AY602" s="227" t="s">
        <v>210</v>
      </c>
    </row>
    <row r="603" spans="2:65" s="12" customFormat="1">
      <c r="B603" s="217"/>
      <c r="C603" s="218"/>
      <c r="D603" s="214" t="s">
        <v>220</v>
      </c>
      <c r="E603" s="219" t="s">
        <v>24</v>
      </c>
      <c r="F603" s="220" t="s">
        <v>2041</v>
      </c>
      <c r="G603" s="218"/>
      <c r="H603" s="221">
        <v>7.5</v>
      </c>
      <c r="I603" s="222"/>
      <c r="J603" s="218"/>
      <c r="K603" s="218"/>
      <c r="L603" s="223"/>
      <c r="M603" s="224"/>
      <c r="N603" s="225"/>
      <c r="O603" s="225"/>
      <c r="P603" s="225"/>
      <c r="Q603" s="225"/>
      <c r="R603" s="225"/>
      <c r="S603" s="225"/>
      <c r="T603" s="226"/>
      <c r="AT603" s="227" t="s">
        <v>220</v>
      </c>
      <c r="AU603" s="227" t="s">
        <v>87</v>
      </c>
      <c r="AV603" s="12" t="s">
        <v>87</v>
      </c>
      <c r="AW603" s="12" t="s">
        <v>41</v>
      </c>
      <c r="AX603" s="12" t="s">
        <v>78</v>
      </c>
      <c r="AY603" s="227" t="s">
        <v>210</v>
      </c>
    </row>
    <row r="604" spans="2:65" s="13" customFormat="1">
      <c r="B604" s="228"/>
      <c r="C604" s="229"/>
      <c r="D604" s="214" t="s">
        <v>220</v>
      </c>
      <c r="E604" s="230" t="s">
        <v>24</v>
      </c>
      <c r="F604" s="231" t="s">
        <v>235</v>
      </c>
      <c r="G604" s="229"/>
      <c r="H604" s="232">
        <v>14.16</v>
      </c>
      <c r="I604" s="233"/>
      <c r="J604" s="229"/>
      <c r="K604" s="229"/>
      <c r="L604" s="234"/>
      <c r="M604" s="235"/>
      <c r="N604" s="236"/>
      <c r="O604" s="236"/>
      <c r="P604" s="236"/>
      <c r="Q604" s="236"/>
      <c r="R604" s="236"/>
      <c r="S604" s="236"/>
      <c r="T604" s="237"/>
      <c r="AT604" s="238" t="s">
        <v>220</v>
      </c>
      <c r="AU604" s="238" t="s">
        <v>87</v>
      </c>
      <c r="AV604" s="13" t="s">
        <v>93</v>
      </c>
      <c r="AW604" s="13" t="s">
        <v>41</v>
      </c>
      <c r="AX604" s="13" t="s">
        <v>83</v>
      </c>
      <c r="AY604" s="238" t="s">
        <v>210</v>
      </c>
    </row>
    <row r="605" spans="2:65" s="1" customFormat="1" ht="25.5" customHeight="1">
      <c r="B605" s="42"/>
      <c r="C605" s="239" t="s">
        <v>1349</v>
      </c>
      <c r="D605" s="239" t="s">
        <v>358</v>
      </c>
      <c r="E605" s="240" t="s">
        <v>2042</v>
      </c>
      <c r="F605" s="241" t="s">
        <v>2043</v>
      </c>
      <c r="G605" s="242" t="s">
        <v>215</v>
      </c>
      <c r="H605" s="243">
        <v>2.0350000000000001</v>
      </c>
      <c r="I605" s="244">
        <v>320</v>
      </c>
      <c r="J605" s="245">
        <f>ROUND(I605*H605,2)</f>
        <v>651.20000000000005</v>
      </c>
      <c r="K605" s="241" t="s">
        <v>24</v>
      </c>
      <c r="L605" s="246"/>
      <c r="M605" s="247" t="s">
        <v>24</v>
      </c>
      <c r="N605" s="248" t="s">
        <v>50</v>
      </c>
      <c r="O605" s="43"/>
      <c r="P605" s="211">
        <f>O605*H605</f>
        <v>0</v>
      </c>
      <c r="Q605" s="211">
        <v>1.9199999999999998E-2</v>
      </c>
      <c r="R605" s="211">
        <f>Q605*H605</f>
        <v>3.9072000000000003E-2</v>
      </c>
      <c r="S605" s="211">
        <v>0</v>
      </c>
      <c r="T605" s="212">
        <f>S605*H605</f>
        <v>0</v>
      </c>
      <c r="AR605" s="25" t="s">
        <v>397</v>
      </c>
      <c r="AT605" s="25" t="s">
        <v>358</v>
      </c>
      <c r="AU605" s="25" t="s">
        <v>87</v>
      </c>
      <c r="AY605" s="25" t="s">
        <v>210</v>
      </c>
      <c r="BE605" s="213">
        <f>IF(N605="základní",J605,0)</f>
        <v>0</v>
      </c>
      <c r="BF605" s="213">
        <f>IF(N605="snížená",J605,0)</f>
        <v>651.20000000000005</v>
      </c>
      <c r="BG605" s="213">
        <f>IF(N605="zákl. přenesená",J605,0)</f>
        <v>0</v>
      </c>
      <c r="BH605" s="213">
        <f>IF(N605="sníž. přenesená",J605,0)</f>
        <v>0</v>
      </c>
      <c r="BI605" s="213">
        <f>IF(N605="nulová",J605,0)</f>
        <v>0</v>
      </c>
      <c r="BJ605" s="25" t="s">
        <v>87</v>
      </c>
      <c r="BK605" s="213">
        <f>ROUND(I605*H605,2)</f>
        <v>651.20000000000005</v>
      </c>
      <c r="BL605" s="25" t="s">
        <v>142</v>
      </c>
      <c r="BM605" s="25" t="s">
        <v>2044</v>
      </c>
    </row>
    <row r="606" spans="2:65" s="12" customFormat="1">
      <c r="B606" s="217"/>
      <c r="C606" s="218"/>
      <c r="D606" s="214" t="s">
        <v>220</v>
      </c>
      <c r="E606" s="219" t="s">
        <v>24</v>
      </c>
      <c r="F606" s="220" t="s">
        <v>2045</v>
      </c>
      <c r="G606" s="218"/>
      <c r="H606" s="221">
        <v>2.0350000000000001</v>
      </c>
      <c r="I606" s="222"/>
      <c r="J606" s="218"/>
      <c r="K606" s="218"/>
      <c r="L606" s="223"/>
      <c r="M606" s="224"/>
      <c r="N606" s="225"/>
      <c r="O606" s="225"/>
      <c r="P606" s="225"/>
      <c r="Q606" s="225"/>
      <c r="R606" s="225"/>
      <c r="S606" s="225"/>
      <c r="T606" s="226"/>
      <c r="AT606" s="227" t="s">
        <v>220</v>
      </c>
      <c r="AU606" s="227" t="s">
        <v>87</v>
      </c>
      <c r="AV606" s="12" t="s">
        <v>87</v>
      </c>
      <c r="AW606" s="12" t="s">
        <v>41</v>
      </c>
      <c r="AX606" s="12" t="s">
        <v>83</v>
      </c>
      <c r="AY606" s="227" t="s">
        <v>210</v>
      </c>
    </row>
    <row r="607" spans="2:65" s="1" customFormat="1" ht="16.5" customHeight="1">
      <c r="B607" s="42"/>
      <c r="C607" s="239" t="s">
        <v>1353</v>
      </c>
      <c r="D607" s="239" t="s">
        <v>358</v>
      </c>
      <c r="E607" s="240" t="s">
        <v>2046</v>
      </c>
      <c r="F607" s="241" t="s">
        <v>1513</v>
      </c>
      <c r="G607" s="242" t="s">
        <v>215</v>
      </c>
      <c r="H607" s="243">
        <v>13.541</v>
      </c>
      <c r="I607" s="244">
        <v>340</v>
      </c>
      <c r="J607" s="245">
        <f>ROUND(I607*H607,2)</f>
        <v>4603.9399999999996</v>
      </c>
      <c r="K607" s="241" t="s">
        <v>24</v>
      </c>
      <c r="L607" s="246"/>
      <c r="M607" s="247" t="s">
        <v>24</v>
      </c>
      <c r="N607" s="248" t="s">
        <v>50</v>
      </c>
      <c r="O607" s="43"/>
      <c r="P607" s="211">
        <f>O607*H607</f>
        <v>0</v>
      </c>
      <c r="Q607" s="211">
        <v>1.9199999999999998E-2</v>
      </c>
      <c r="R607" s="211">
        <f>Q607*H607</f>
        <v>0.25998719999999997</v>
      </c>
      <c r="S607" s="211">
        <v>0</v>
      </c>
      <c r="T607" s="212">
        <f>S607*H607</f>
        <v>0</v>
      </c>
      <c r="AR607" s="25" t="s">
        <v>397</v>
      </c>
      <c r="AT607" s="25" t="s">
        <v>358</v>
      </c>
      <c r="AU607" s="25" t="s">
        <v>87</v>
      </c>
      <c r="AY607" s="25" t="s">
        <v>210</v>
      </c>
      <c r="BE607" s="213">
        <f>IF(N607="základní",J607,0)</f>
        <v>0</v>
      </c>
      <c r="BF607" s="213">
        <f>IF(N607="snížená",J607,0)</f>
        <v>4603.9399999999996</v>
      </c>
      <c r="BG607" s="213">
        <f>IF(N607="zákl. přenesená",J607,0)</f>
        <v>0</v>
      </c>
      <c r="BH607" s="213">
        <f>IF(N607="sníž. přenesená",J607,0)</f>
        <v>0</v>
      </c>
      <c r="BI607" s="213">
        <f>IF(N607="nulová",J607,0)</f>
        <v>0</v>
      </c>
      <c r="BJ607" s="25" t="s">
        <v>87</v>
      </c>
      <c r="BK607" s="213">
        <f>ROUND(I607*H607,2)</f>
        <v>4603.9399999999996</v>
      </c>
      <c r="BL607" s="25" t="s">
        <v>142</v>
      </c>
      <c r="BM607" s="25" t="s">
        <v>2047</v>
      </c>
    </row>
    <row r="608" spans="2:65" s="12" customFormat="1">
      <c r="B608" s="217"/>
      <c r="C608" s="218"/>
      <c r="D608" s="214" t="s">
        <v>220</v>
      </c>
      <c r="E608" s="219" t="s">
        <v>24</v>
      </c>
      <c r="F608" s="220" t="s">
        <v>2048</v>
      </c>
      <c r="G608" s="218"/>
      <c r="H608" s="221">
        <v>7.3259999999999996</v>
      </c>
      <c r="I608" s="222"/>
      <c r="J608" s="218"/>
      <c r="K608" s="218"/>
      <c r="L608" s="223"/>
      <c r="M608" s="224"/>
      <c r="N608" s="225"/>
      <c r="O608" s="225"/>
      <c r="P608" s="225"/>
      <c r="Q608" s="225"/>
      <c r="R608" s="225"/>
      <c r="S608" s="225"/>
      <c r="T608" s="226"/>
      <c r="AT608" s="227" t="s">
        <v>220</v>
      </c>
      <c r="AU608" s="227" t="s">
        <v>87</v>
      </c>
      <c r="AV608" s="12" t="s">
        <v>87</v>
      </c>
      <c r="AW608" s="12" t="s">
        <v>41</v>
      </c>
      <c r="AX608" s="12" t="s">
        <v>78</v>
      </c>
      <c r="AY608" s="227" t="s">
        <v>210</v>
      </c>
    </row>
    <row r="609" spans="2:65" s="12" customFormat="1">
      <c r="B609" s="217"/>
      <c r="C609" s="218"/>
      <c r="D609" s="214" t="s">
        <v>220</v>
      </c>
      <c r="E609" s="219" t="s">
        <v>24</v>
      </c>
      <c r="F609" s="220" t="s">
        <v>2049</v>
      </c>
      <c r="G609" s="218"/>
      <c r="H609" s="221">
        <v>6.2149999999999999</v>
      </c>
      <c r="I609" s="222"/>
      <c r="J609" s="218"/>
      <c r="K609" s="218"/>
      <c r="L609" s="223"/>
      <c r="M609" s="224"/>
      <c r="N609" s="225"/>
      <c r="O609" s="225"/>
      <c r="P609" s="225"/>
      <c r="Q609" s="225"/>
      <c r="R609" s="225"/>
      <c r="S609" s="225"/>
      <c r="T609" s="226"/>
      <c r="AT609" s="227" t="s">
        <v>220</v>
      </c>
      <c r="AU609" s="227" t="s">
        <v>87</v>
      </c>
      <c r="AV609" s="12" t="s">
        <v>87</v>
      </c>
      <c r="AW609" s="12" t="s">
        <v>41</v>
      </c>
      <c r="AX609" s="12" t="s">
        <v>78</v>
      </c>
      <c r="AY609" s="227" t="s">
        <v>210</v>
      </c>
    </row>
    <row r="610" spans="2:65" s="13" customFormat="1">
      <c r="B610" s="228"/>
      <c r="C610" s="229"/>
      <c r="D610" s="214" t="s">
        <v>220</v>
      </c>
      <c r="E610" s="230" t="s">
        <v>24</v>
      </c>
      <c r="F610" s="231" t="s">
        <v>235</v>
      </c>
      <c r="G610" s="229"/>
      <c r="H610" s="232">
        <v>13.541</v>
      </c>
      <c r="I610" s="233"/>
      <c r="J610" s="229"/>
      <c r="K610" s="229"/>
      <c r="L610" s="234"/>
      <c r="M610" s="235"/>
      <c r="N610" s="236"/>
      <c r="O610" s="236"/>
      <c r="P610" s="236"/>
      <c r="Q610" s="236"/>
      <c r="R610" s="236"/>
      <c r="S610" s="236"/>
      <c r="T610" s="237"/>
      <c r="AT610" s="238" t="s">
        <v>220</v>
      </c>
      <c r="AU610" s="238" t="s">
        <v>87</v>
      </c>
      <c r="AV610" s="13" t="s">
        <v>93</v>
      </c>
      <c r="AW610" s="13" t="s">
        <v>41</v>
      </c>
      <c r="AX610" s="13" t="s">
        <v>83</v>
      </c>
      <c r="AY610" s="238" t="s">
        <v>210</v>
      </c>
    </row>
    <row r="611" spans="2:65" s="1" customFormat="1" ht="16.5" customHeight="1">
      <c r="B611" s="42"/>
      <c r="C611" s="202" t="s">
        <v>1358</v>
      </c>
      <c r="D611" s="202" t="s">
        <v>212</v>
      </c>
      <c r="E611" s="203" t="s">
        <v>1549</v>
      </c>
      <c r="F611" s="204" t="s">
        <v>1550</v>
      </c>
      <c r="G611" s="205" t="s">
        <v>215</v>
      </c>
      <c r="H611" s="206">
        <v>6.66</v>
      </c>
      <c r="I611" s="207">
        <v>25</v>
      </c>
      <c r="J611" s="208">
        <f>ROUND(I611*H611,2)</f>
        <v>166.5</v>
      </c>
      <c r="K611" s="204" t="s">
        <v>24</v>
      </c>
      <c r="L611" s="62"/>
      <c r="M611" s="209" t="s">
        <v>24</v>
      </c>
      <c r="N611" s="210" t="s">
        <v>50</v>
      </c>
      <c r="O611" s="43"/>
      <c r="P611" s="211">
        <f>O611*H611</f>
        <v>0</v>
      </c>
      <c r="Q611" s="211">
        <v>0</v>
      </c>
      <c r="R611" s="211">
        <f>Q611*H611</f>
        <v>0</v>
      </c>
      <c r="S611" s="211">
        <v>0</v>
      </c>
      <c r="T611" s="212">
        <f>S611*H611</f>
        <v>0</v>
      </c>
      <c r="AR611" s="25" t="s">
        <v>142</v>
      </c>
      <c r="AT611" s="25" t="s">
        <v>212</v>
      </c>
      <c r="AU611" s="25" t="s">
        <v>87</v>
      </c>
      <c r="AY611" s="25" t="s">
        <v>210</v>
      </c>
      <c r="BE611" s="213">
        <f>IF(N611="základní",J611,0)</f>
        <v>0</v>
      </c>
      <c r="BF611" s="213">
        <f>IF(N611="snížená",J611,0)</f>
        <v>166.5</v>
      </c>
      <c r="BG611" s="213">
        <f>IF(N611="zákl. přenesená",J611,0)</f>
        <v>0</v>
      </c>
      <c r="BH611" s="213">
        <f>IF(N611="sníž. přenesená",J611,0)</f>
        <v>0</v>
      </c>
      <c r="BI611" s="213">
        <f>IF(N611="nulová",J611,0)</f>
        <v>0</v>
      </c>
      <c r="BJ611" s="25" t="s">
        <v>87</v>
      </c>
      <c r="BK611" s="213">
        <f>ROUND(I611*H611,2)</f>
        <v>166.5</v>
      </c>
      <c r="BL611" s="25" t="s">
        <v>142</v>
      </c>
      <c r="BM611" s="25" t="s">
        <v>1551</v>
      </c>
    </row>
    <row r="612" spans="2:65" s="12" customFormat="1">
      <c r="B612" s="217"/>
      <c r="C612" s="218"/>
      <c r="D612" s="214" t="s">
        <v>220</v>
      </c>
      <c r="E612" s="219" t="s">
        <v>24</v>
      </c>
      <c r="F612" s="220" t="s">
        <v>2050</v>
      </c>
      <c r="G612" s="218"/>
      <c r="H612" s="221">
        <v>6.66</v>
      </c>
      <c r="I612" s="222"/>
      <c r="J612" s="218"/>
      <c r="K612" s="218"/>
      <c r="L612" s="223"/>
      <c r="M612" s="224"/>
      <c r="N612" s="225"/>
      <c r="O612" s="225"/>
      <c r="P612" s="225"/>
      <c r="Q612" s="225"/>
      <c r="R612" s="225"/>
      <c r="S612" s="225"/>
      <c r="T612" s="226"/>
      <c r="AT612" s="227" t="s">
        <v>220</v>
      </c>
      <c r="AU612" s="227" t="s">
        <v>87</v>
      </c>
      <c r="AV612" s="12" t="s">
        <v>87</v>
      </c>
      <c r="AW612" s="12" t="s">
        <v>41</v>
      </c>
      <c r="AX612" s="12" t="s">
        <v>83</v>
      </c>
      <c r="AY612" s="227" t="s">
        <v>210</v>
      </c>
    </row>
    <row r="613" spans="2:65" s="1" customFormat="1" ht="16.5" customHeight="1">
      <c r="B613" s="42"/>
      <c r="C613" s="202" t="s">
        <v>1363</v>
      </c>
      <c r="D613" s="202" t="s">
        <v>212</v>
      </c>
      <c r="E613" s="203" t="s">
        <v>1553</v>
      </c>
      <c r="F613" s="204" t="s">
        <v>1554</v>
      </c>
      <c r="G613" s="205" t="s">
        <v>215</v>
      </c>
      <c r="H613" s="206">
        <v>13.32</v>
      </c>
      <c r="I613" s="207">
        <v>120</v>
      </c>
      <c r="J613" s="208">
        <f>ROUND(I613*H613,2)</f>
        <v>1598.4</v>
      </c>
      <c r="K613" s="204" t="s">
        <v>24</v>
      </c>
      <c r="L613" s="62"/>
      <c r="M613" s="209" t="s">
        <v>24</v>
      </c>
      <c r="N613" s="210" t="s">
        <v>50</v>
      </c>
      <c r="O613" s="43"/>
      <c r="P613" s="211">
        <f>O613*H613</f>
        <v>0</v>
      </c>
      <c r="Q613" s="211">
        <v>0</v>
      </c>
      <c r="R613" s="211">
        <f>Q613*H613</f>
        <v>0</v>
      </c>
      <c r="S613" s="211">
        <v>0</v>
      </c>
      <c r="T613" s="212">
        <f>S613*H613</f>
        <v>0</v>
      </c>
      <c r="AR613" s="25" t="s">
        <v>142</v>
      </c>
      <c r="AT613" s="25" t="s">
        <v>212</v>
      </c>
      <c r="AU613" s="25" t="s">
        <v>87</v>
      </c>
      <c r="AY613" s="25" t="s">
        <v>210</v>
      </c>
      <c r="BE613" s="213">
        <f>IF(N613="základní",J613,0)</f>
        <v>0</v>
      </c>
      <c r="BF613" s="213">
        <f>IF(N613="snížená",J613,0)</f>
        <v>1598.4</v>
      </c>
      <c r="BG613" s="213">
        <f>IF(N613="zákl. přenesená",J613,0)</f>
        <v>0</v>
      </c>
      <c r="BH613" s="213">
        <f>IF(N613="sníž. přenesená",J613,0)</f>
        <v>0</v>
      </c>
      <c r="BI613" s="213">
        <f>IF(N613="nulová",J613,0)</f>
        <v>0</v>
      </c>
      <c r="BJ613" s="25" t="s">
        <v>87</v>
      </c>
      <c r="BK613" s="213">
        <f>ROUND(I613*H613,2)</f>
        <v>1598.4</v>
      </c>
      <c r="BL613" s="25" t="s">
        <v>142</v>
      </c>
      <c r="BM613" s="25" t="s">
        <v>1555</v>
      </c>
    </row>
    <row r="614" spans="2:65" s="12" customFormat="1">
      <c r="B614" s="217"/>
      <c r="C614" s="218"/>
      <c r="D614" s="214" t="s">
        <v>220</v>
      </c>
      <c r="E614" s="219" t="s">
        <v>24</v>
      </c>
      <c r="F614" s="220" t="s">
        <v>2051</v>
      </c>
      <c r="G614" s="218"/>
      <c r="H614" s="221">
        <v>13.32</v>
      </c>
      <c r="I614" s="222"/>
      <c r="J614" s="218"/>
      <c r="K614" s="218"/>
      <c r="L614" s="223"/>
      <c r="M614" s="224"/>
      <c r="N614" s="225"/>
      <c r="O614" s="225"/>
      <c r="P614" s="225"/>
      <c r="Q614" s="225"/>
      <c r="R614" s="225"/>
      <c r="S614" s="225"/>
      <c r="T614" s="226"/>
      <c r="AT614" s="227" t="s">
        <v>220</v>
      </c>
      <c r="AU614" s="227" t="s">
        <v>87</v>
      </c>
      <c r="AV614" s="12" t="s">
        <v>87</v>
      </c>
      <c r="AW614" s="12" t="s">
        <v>41</v>
      </c>
      <c r="AX614" s="12" t="s">
        <v>83</v>
      </c>
      <c r="AY614" s="227" t="s">
        <v>210</v>
      </c>
    </row>
    <row r="615" spans="2:65" s="1" customFormat="1" ht="16.5" customHeight="1">
      <c r="B615" s="42"/>
      <c r="C615" s="202" t="s">
        <v>1367</v>
      </c>
      <c r="D615" s="202" t="s">
        <v>212</v>
      </c>
      <c r="E615" s="203" t="s">
        <v>1558</v>
      </c>
      <c r="F615" s="204" t="s">
        <v>1559</v>
      </c>
      <c r="G615" s="205" t="s">
        <v>862</v>
      </c>
      <c r="H615" s="206">
        <v>4</v>
      </c>
      <c r="I615" s="207">
        <v>350</v>
      </c>
      <c r="J615" s="208">
        <f>ROUND(I615*H615,2)</f>
        <v>1400</v>
      </c>
      <c r="K615" s="204" t="s">
        <v>24</v>
      </c>
      <c r="L615" s="62"/>
      <c r="M615" s="209" t="s">
        <v>24</v>
      </c>
      <c r="N615" s="210" t="s">
        <v>50</v>
      </c>
      <c r="O615" s="43"/>
      <c r="P615" s="211">
        <f>O615*H615</f>
        <v>0</v>
      </c>
      <c r="Q615" s="211">
        <v>0</v>
      </c>
      <c r="R615" s="211">
        <f>Q615*H615</f>
        <v>0</v>
      </c>
      <c r="S615" s="211">
        <v>0</v>
      </c>
      <c r="T615" s="212">
        <f>S615*H615</f>
        <v>0</v>
      </c>
      <c r="AR615" s="25" t="s">
        <v>142</v>
      </c>
      <c r="AT615" s="25" t="s">
        <v>212</v>
      </c>
      <c r="AU615" s="25" t="s">
        <v>87</v>
      </c>
      <c r="AY615" s="25" t="s">
        <v>210</v>
      </c>
      <c r="BE615" s="213">
        <f>IF(N615="základní",J615,0)</f>
        <v>0</v>
      </c>
      <c r="BF615" s="213">
        <f>IF(N615="snížená",J615,0)</f>
        <v>1400</v>
      </c>
      <c r="BG615" s="213">
        <f>IF(N615="zákl. přenesená",J615,0)</f>
        <v>0</v>
      </c>
      <c r="BH615" s="213">
        <f>IF(N615="sníž. přenesená",J615,0)</f>
        <v>0</v>
      </c>
      <c r="BI615" s="213">
        <f>IF(N615="nulová",J615,0)</f>
        <v>0</v>
      </c>
      <c r="BJ615" s="25" t="s">
        <v>87</v>
      </c>
      <c r="BK615" s="213">
        <f>ROUND(I615*H615,2)</f>
        <v>1400</v>
      </c>
      <c r="BL615" s="25" t="s">
        <v>142</v>
      </c>
      <c r="BM615" s="25" t="s">
        <v>2052</v>
      </c>
    </row>
    <row r="616" spans="2:65" s="12" customFormat="1">
      <c r="B616" s="217"/>
      <c r="C616" s="218"/>
      <c r="D616" s="214" t="s">
        <v>220</v>
      </c>
      <c r="E616" s="219" t="s">
        <v>24</v>
      </c>
      <c r="F616" s="220" t="s">
        <v>93</v>
      </c>
      <c r="G616" s="218"/>
      <c r="H616" s="221">
        <v>4</v>
      </c>
      <c r="I616" s="222"/>
      <c r="J616" s="218"/>
      <c r="K616" s="218"/>
      <c r="L616" s="223"/>
      <c r="M616" s="224"/>
      <c r="N616" s="225"/>
      <c r="O616" s="225"/>
      <c r="P616" s="225"/>
      <c r="Q616" s="225"/>
      <c r="R616" s="225"/>
      <c r="S616" s="225"/>
      <c r="T616" s="226"/>
      <c r="AT616" s="227" t="s">
        <v>220</v>
      </c>
      <c r="AU616" s="227" t="s">
        <v>87</v>
      </c>
      <c r="AV616" s="12" t="s">
        <v>87</v>
      </c>
      <c r="AW616" s="12" t="s">
        <v>41</v>
      </c>
      <c r="AX616" s="12" t="s">
        <v>83</v>
      </c>
      <c r="AY616" s="227" t="s">
        <v>210</v>
      </c>
    </row>
    <row r="617" spans="2:65" s="1" customFormat="1" ht="16.5" customHeight="1">
      <c r="B617" s="42"/>
      <c r="C617" s="202" t="s">
        <v>1373</v>
      </c>
      <c r="D617" s="202" t="s">
        <v>212</v>
      </c>
      <c r="E617" s="203" t="s">
        <v>1562</v>
      </c>
      <c r="F617" s="204" t="s">
        <v>1563</v>
      </c>
      <c r="G617" s="205" t="s">
        <v>295</v>
      </c>
      <c r="H617" s="206">
        <v>13</v>
      </c>
      <c r="I617" s="207">
        <v>18.100000000000001</v>
      </c>
      <c r="J617" s="208">
        <f>ROUND(I617*H617,2)</f>
        <v>235.3</v>
      </c>
      <c r="K617" s="204" t="s">
        <v>264</v>
      </c>
      <c r="L617" s="62"/>
      <c r="M617" s="209" t="s">
        <v>24</v>
      </c>
      <c r="N617" s="210" t="s">
        <v>50</v>
      </c>
      <c r="O617" s="43"/>
      <c r="P617" s="211">
        <f>O617*H617</f>
        <v>0</v>
      </c>
      <c r="Q617" s="211">
        <v>0</v>
      </c>
      <c r="R617" s="211">
        <f>Q617*H617</f>
        <v>0</v>
      </c>
      <c r="S617" s="211">
        <v>0</v>
      </c>
      <c r="T617" s="212">
        <f>S617*H617</f>
        <v>0</v>
      </c>
      <c r="AR617" s="25" t="s">
        <v>142</v>
      </c>
      <c r="AT617" s="25" t="s">
        <v>212</v>
      </c>
      <c r="AU617" s="25" t="s">
        <v>87</v>
      </c>
      <c r="AY617" s="25" t="s">
        <v>210</v>
      </c>
      <c r="BE617" s="213">
        <f>IF(N617="základní",J617,0)</f>
        <v>0</v>
      </c>
      <c r="BF617" s="213">
        <f>IF(N617="snížená",J617,0)</f>
        <v>235.3</v>
      </c>
      <c r="BG617" s="213">
        <f>IF(N617="zákl. přenesená",J617,0)</f>
        <v>0</v>
      </c>
      <c r="BH617" s="213">
        <f>IF(N617="sníž. přenesená",J617,0)</f>
        <v>0</v>
      </c>
      <c r="BI617" s="213">
        <f>IF(N617="nulová",J617,0)</f>
        <v>0</v>
      </c>
      <c r="BJ617" s="25" t="s">
        <v>87</v>
      </c>
      <c r="BK617" s="213">
        <f>ROUND(I617*H617,2)</f>
        <v>235.3</v>
      </c>
      <c r="BL617" s="25" t="s">
        <v>142</v>
      </c>
      <c r="BM617" s="25" t="s">
        <v>1564</v>
      </c>
    </row>
    <row r="618" spans="2:65" s="12" customFormat="1">
      <c r="B618" s="217"/>
      <c r="C618" s="218"/>
      <c r="D618" s="214" t="s">
        <v>220</v>
      </c>
      <c r="E618" s="219" t="s">
        <v>24</v>
      </c>
      <c r="F618" s="220" t="s">
        <v>134</v>
      </c>
      <c r="G618" s="218"/>
      <c r="H618" s="221">
        <v>13</v>
      </c>
      <c r="I618" s="222"/>
      <c r="J618" s="218"/>
      <c r="K618" s="218"/>
      <c r="L618" s="223"/>
      <c r="M618" s="224"/>
      <c r="N618" s="225"/>
      <c r="O618" s="225"/>
      <c r="P618" s="225"/>
      <c r="Q618" s="225"/>
      <c r="R618" s="225"/>
      <c r="S618" s="225"/>
      <c r="T618" s="226"/>
      <c r="AT618" s="227" t="s">
        <v>220</v>
      </c>
      <c r="AU618" s="227" t="s">
        <v>87</v>
      </c>
      <c r="AV618" s="12" t="s">
        <v>87</v>
      </c>
      <c r="AW618" s="12" t="s">
        <v>41</v>
      </c>
      <c r="AX618" s="12" t="s">
        <v>83</v>
      </c>
      <c r="AY618" s="227" t="s">
        <v>210</v>
      </c>
    </row>
    <row r="619" spans="2:65" s="1" customFormat="1" ht="16.5" customHeight="1">
      <c r="B619" s="42"/>
      <c r="C619" s="239" t="s">
        <v>1378</v>
      </c>
      <c r="D619" s="239" t="s">
        <v>358</v>
      </c>
      <c r="E619" s="240" t="s">
        <v>1567</v>
      </c>
      <c r="F619" s="241" t="s">
        <v>1568</v>
      </c>
      <c r="G619" s="242" t="s">
        <v>295</v>
      </c>
      <c r="H619" s="243">
        <v>13</v>
      </c>
      <c r="I619" s="244">
        <v>154</v>
      </c>
      <c r="J619" s="245">
        <f>ROUND(I619*H619,2)</f>
        <v>2002</v>
      </c>
      <c r="K619" s="241" t="s">
        <v>24</v>
      </c>
      <c r="L619" s="246"/>
      <c r="M619" s="247" t="s">
        <v>24</v>
      </c>
      <c r="N619" s="248" t="s">
        <v>50</v>
      </c>
      <c r="O619" s="43"/>
      <c r="P619" s="211">
        <f>O619*H619</f>
        <v>0</v>
      </c>
      <c r="Q619" s="211">
        <v>5.0000000000000002E-5</v>
      </c>
      <c r="R619" s="211">
        <f>Q619*H619</f>
        <v>6.5000000000000008E-4</v>
      </c>
      <c r="S619" s="211">
        <v>0</v>
      </c>
      <c r="T619" s="212">
        <f>S619*H619</f>
        <v>0</v>
      </c>
      <c r="AR619" s="25" t="s">
        <v>397</v>
      </c>
      <c r="AT619" s="25" t="s">
        <v>358</v>
      </c>
      <c r="AU619" s="25" t="s">
        <v>87</v>
      </c>
      <c r="AY619" s="25" t="s">
        <v>210</v>
      </c>
      <c r="BE619" s="213">
        <f>IF(N619="základní",J619,0)</f>
        <v>0</v>
      </c>
      <c r="BF619" s="213">
        <f>IF(N619="snížená",J619,0)</f>
        <v>2002</v>
      </c>
      <c r="BG619" s="213">
        <f>IF(N619="zákl. přenesená",J619,0)</f>
        <v>0</v>
      </c>
      <c r="BH619" s="213">
        <f>IF(N619="sníž. přenesená",J619,0)</f>
        <v>0</v>
      </c>
      <c r="BI619" s="213">
        <f>IF(N619="nulová",J619,0)</f>
        <v>0</v>
      </c>
      <c r="BJ619" s="25" t="s">
        <v>87</v>
      </c>
      <c r="BK619" s="213">
        <f>ROUND(I619*H619,2)</f>
        <v>2002</v>
      </c>
      <c r="BL619" s="25" t="s">
        <v>142</v>
      </c>
      <c r="BM619" s="25" t="s">
        <v>1569</v>
      </c>
    </row>
    <row r="620" spans="2:65" s="12" customFormat="1">
      <c r="B620" s="217"/>
      <c r="C620" s="218"/>
      <c r="D620" s="214" t="s">
        <v>220</v>
      </c>
      <c r="E620" s="219" t="s">
        <v>24</v>
      </c>
      <c r="F620" s="220" t="s">
        <v>134</v>
      </c>
      <c r="G620" s="218"/>
      <c r="H620" s="221">
        <v>13</v>
      </c>
      <c r="I620" s="222"/>
      <c r="J620" s="218"/>
      <c r="K620" s="218"/>
      <c r="L620" s="223"/>
      <c r="M620" s="224"/>
      <c r="N620" s="225"/>
      <c r="O620" s="225"/>
      <c r="P620" s="225"/>
      <c r="Q620" s="225"/>
      <c r="R620" s="225"/>
      <c r="S620" s="225"/>
      <c r="T620" s="226"/>
      <c r="AT620" s="227" t="s">
        <v>220</v>
      </c>
      <c r="AU620" s="227" t="s">
        <v>87</v>
      </c>
      <c r="AV620" s="12" t="s">
        <v>87</v>
      </c>
      <c r="AW620" s="12" t="s">
        <v>41</v>
      </c>
      <c r="AX620" s="12" t="s">
        <v>83</v>
      </c>
      <c r="AY620" s="227" t="s">
        <v>210</v>
      </c>
    </row>
    <row r="621" spans="2:65" s="1" customFormat="1" ht="38.25" customHeight="1">
      <c r="B621" s="42"/>
      <c r="C621" s="202" t="s">
        <v>1383</v>
      </c>
      <c r="D621" s="202" t="s">
        <v>212</v>
      </c>
      <c r="E621" s="203" t="s">
        <v>1572</v>
      </c>
      <c r="F621" s="204" t="s">
        <v>2053</v>
      </c>
      <c r="G621" s="205" t="s">
        <v>981</v>
      </c>
      <c r="H621" s="270">
        <f>SUM(J601:J619)/100</f>
        <v>146.78779999999998</v>
      </c>
      <c r="I621" s="207">
        <v>6.58</v>
      </c>
      <c r="J621" s="208">
        <f>ROUND(I621*H621,2)</f>
        <v>965.86</v>
      </c>
      <c r="K621" s="204" t="s">
        <v>264</v>
      </c>
      <c r="L621" s="62"/>
      <c r="M621" s="209" t="s">
        <v>24</v>
      </c>
      <c r="N621" s="210" t="s">
        <v>50</v>
      </c>
      <c r="O621" s="43"/>
      <c r="P621" s="211">
        <f>O621*H621</f>
        <v>0</v>
      </c>
      <c r="Q621" s="211">
        <v>0</v>
      </c>
      <c r="R621" s="211">
        <f>Q621*H621</f>
        <v>0</v>
      </c>
      <c r="S621" s="211">
        <v>0</v>
      </c>
      <c r="T621" s="212">
        <f>S621*H621</f>
        <v>0</v>
      </c>
      <c r="AR621" s="25" t="s">
        <v>142</v>
      </c>
      <c r="AT621" s="25" t="s">
        <v>212</v>
      </c>
      <c r="AU621" s="25" t="s">
        <v>87</v>
      </c>
      <c r="AY621" s="25" t="s">
        <v>210</v>
      </c>
      <c r="BE621" s="213">
        <f>IF(N621="základní",J621,0)</f>
        <v>0</v>
      </c>
      <c r="BF621" s="213">
        <f>IF(N621="snížená",J621,0)</f>
        <v>965.86</v>
      </c>
      <c r="BG621" s="213">
        <f>IF(N621="zákl. přenesená",J621,0)</f>
        <v>0</v>
      </c>
      <c r="BH621" s="213">
        <f>IF(N621="sníž. přenesená",J621,0)</f>
        <v>0</v>
      </c>
      <c r="BI621" s="213">
        <f>IF(N621="nulová",J621,0)</f>
        <v>0</v>
      </c>
      <c r="BJ621" s="25" t="s">
        <v>87</v>
      </c>
      <c r="BK621" s="213">
        <f>ROUND(I621*H621,2)</f>
        <v>965.86</v>
      </c>
      <c r="BL621" s="25" t="s">
        <v>142</v>
      </c>
      <c r="BM621" s="25" t="s">
        <v>1574</v>
      </c>
    </row>
    <row r="622" spans="2:65" s="11" customFormat="1" ht="29.85" customHeight="1">
      <c r="B622" s="186"/>
      <c r="C622" s="187"/>
      <c r="D622" s="188" t="s">
        <v>77</v>
      </c>
      <c r="E622" s="200" t="s">
        <v>1575</v>
      </c>
      <c r="F622" s="200" t="s">
        <v>1576</v>
      </c>
      <c r="G622" s="187"/>
      <c r="H622" s="187"/>
      <c r="I622" s="190"/>
      <c r="J622" s="201">
        <f>BK622</f>
        <v>100354.76999999999</v>
      </c>
      <c r="K622" s="187"/>
      <c r="L622" s="192"/>
      <c r="M622" s="193"/>
      <c r="N622" s="194"/>
      <c r="O622" s="194"/>
      <c r="P622" s="195">
        <f>SUM(P623:P652)</f>
        <v>0</v>
      </c>
      <c r="Q622" s="194"/>
      <c r="R622" s="195">
        <f>SUM(R623:R652)</f>
        <v>0.45059333999999995</v>
      </c>
      <c r="S622" s="194"/>
      <c r="T622" s="196">
        <f>SUM(T623:T652)</f>
        <v>0.28595999999999999</v>
      </c>
      <c r="AR622" s="197" t="s">
        <v>87</v>
      </c>
      <c r="AT622" s="198" t="s">
        <v>77</v>
      </c>
      <c r="AU622" s="198" t="s">
        <v>83</v>
      </c>
      <c r="AY622" s="197" t="s">
        <v>210</v>
      </c>
      <c r="BK622" s="199">
        <f>SUM(BK623:BK652)</f>
        <v>100354.76999999999</v>
      </c>
    </row>
    <row r="623" spans="2:65" s="1" customFormat="1" ht="16.5" customHeight="1">
      <c r="B623" s="42"/>
      <c r="C623" s="202" t="s">
        <v>1388</v>
      </c>
      <c r="D623" s="202" t="s">
        <v>212</v>
      </c>
      <c r="E623" s="203" t="s">
        <v>1578</v>
      </c>
      <c r="F623" s="204" t="s">
        <v>1579</v>
      </c>
      <c r="G623" s="205" t="s">
        <v>295</v>
      </c>
      <c r="H623" s="206">
        <v>112.73</v>
      </c>
      <c r="I623" s="207">
        <v>22</v>
      </c>
      <c r="J623" s="208">
        <f>ROUND(I623*H623,2)</f>
        <v>2480.06</v>
      </c>
      <c r="K623" s="204" t="s">
        <v>264</v>
      </c>
      <c r="L623" s="62"/>
      <c r="M623" s="209" t="s">
        <v>24</v>
      </c>
      <c r="N623" s="210" t="s">
        <v>50</v>
      </c>
      <c r="O623" s="43"/>
      <c r="P623" s="211">
        <f>O623*H623</f>
        <v>0</v>
      </c>
      <c r="Q623" s="211">
        <v>2.0000000000000002E-5</v>
      </c>
      <c r="R623" s="211">
        <f>Q623*H623</f>
        <v>2.2546000000000003E-3</v>
      </c>
      <c r="S623" s="211">
        <v>0</v>
      </c>
      <c r="T623" s="212">
        <f>S623*H623</f>
        <v>0</v>
      </c>
      <c r="AR623" s="25" t="s">
        <v>142</v>
      </c>
      <c r="AT623" s="25" t="s">
        <v>212</v>
      </c>
      <c r="AU623" s="25" t="s">
        <v>87</v>
      </c>
      <c r="AY623" s="25" t="s">
        <v>210</v>
      </c>
      <c r="BE623" s="213">
        <f>IF(N623="základní",J623,0)</f>
        <v>0</v>
      </c>
      <c r="BF623" s="213">
        <f>IF(N623="snížená",J623,0)</f>
        <v>2480.06</v>
      </c>
      <c r="BG623" s="213">
        <f>IF(N623="zákl. přenesená",J623,0)</f>
        <v>0</v>
      </c>
      <c r="BH623" s="213">
        <f>IF(N623="sníž. přenesená",J623,0)</f>
        <v>0</v>
      </c>
      <c r="BI623" s="213">
        <f>IF(N623="nulová",J623,0)</f>
        <v>0</v>
      </c>
      <c r="BJ623" s="25" t="s">
        <v>87</v>
      </c>
      <c r="BK623" s="213">
        <f>ROUND(I623*H623,2)</f>
        <v>2480.06</v>
      </c>
      <c r="BL623" s="25" t="s">
        <v>142</v>
      </c>
      <c r="BM623" s="25" t="s">
        <v>1580</v>
      </c>
    </row>
    <row r="624" spans="2:65" s="12" customFormat="1" ht="27">
      <c r="B624" s="217"/>
      <c r="C624" s="218"/>
      <c r="D624" s="214" t="s">
        <v>220</v>
      </c>
      <c r="E624" s="219" t="s">
        <v>24</v>
      </c>
      <c r="F624" s="220" t="s">
        <v>2054</v>
      </c>
      <c r="G624" s="218"/>
      <c r="H624" s="221">
        <v>55.45</v>
      </c>
      <c r="I624" s="222"/>
      <c r="J624" s="218"/>
      <c r="K624" s="218"/>
      <c r="L624" s="223"/>
      <c r="M624" s="224"/>
      <c r="N624" s="225"/>
      <c r="O624" s="225"/>
      <c r="P624" s="225"/>
      <c r="Q624" s="225"/>
      <c r="R624" s="225"/>
      <c r="S624" s="225"/>
      <c r="T624" s="226"/>
      <c r="AT624" s="227" t="s">
        <v>220</v>
      </c>
      <c r="AU624" s="227" t="s">
        <v>87</v>
      </c>
      <c r="AV624" s="12" t="s">
        <v>87</v>
      </c>
      <c r="AW624" s="12" t="s">
        <v>41</v>
      </c>
      <c r="AX624" s="12" t="s">
        <v>78</v>
      </c>
      <c r="AY624" s="227" t="s">
        <v>210</v>
      </c>
    </row>
    <row r="625" spans="2:65" s="14" customFormat="1">
      <c r="B625" s="249"/>
      <c r="C625" s="250"/>
      <c r="D625" s="214" t="s">
        <v>220</v>
      </c>
      <c r="E625" s="251" t="s">
        <v>24</v>
      </c>
      <c r="F625" s="252" t="s">
        <v>393</v>
      </c>
      <c r="G625" s="250"/>
      <c r="H625" s="253">
        <v>55.45</v>
      </c>
      <c r="I625" s="254"/>
      <c r="J625" s="250"/>
      <c r="K625" s="250"/>
      <c r="L625" s="255"/>
      <c r="M625" s="256"/>
      <c r="N625" s="257"/>
      <c r="O625" s="257"/>
      <c r="P625" s="257"/>
      <c r="Q625" s="257"/>
      <c r="R625" s="257"/>
      <c r="S625" s="257"/>
      <c r="T625" s="258"/>
      <c r="AT625" s="259" t="s">
        <v>220</v>
      </c>
      <c r="AU625" s="259" t="s">
        <v>87</v>
      </c>
      <c r="AV625" s="14" t="s">
        <v>90</v>
      </c>
      <c r="AW625" s="14" t="s">
        <v>41</v>
      </c>
      <c r="AX625" s="14" t="s">
        <v>78</v>
      </c>
      <c r="AY625" s="259" t="s">
        <v>210</v>
      </c>
    </row>
    <row r="626" spans="2:65" s="12" customFormat="1" ht="27">
      <c r="B626" s="217"/>
      <c r="C626" s="218"/>
      <c r="D626" s="214" t="s">
        <v>220</v>
      </c>
      <c r="E626" s="219" t="s">
        <v>24</v>
      </c>
      <c r="F626" s="220" t="s">
        <v>2055</v>
      </c>
      <c r="G626" s="218"/>
      <c r="H626" s="221">
        <v>57.28</v>
      </c>
      <c r="I626" s="222"/>
      <c r="J626" s="218"/>
      <c r="K626" s="218"/>
      <c r="L626" s="223"/>
      <c r="M626" s="224"/>
      <c r="N626" s="225"/>
      <c r="O626" s="225"/>
      <c r="P626" s="225"/>
      <c r="Q626" s="225"/>
      <c r="R626" s="225"/>
      <c r="S626" s="225"/>
      <c r="T626" s="226"/>
      <c r="AT626" s="227" t="s">
        <v>220</v>
      </c>
      <c r="AU626" s="227" t="s">
        <v>87</v>
      </c>
      <c r="AV626" s="12" t="s">
        <v>87</v>
      </c>
      <c r="AW626" s="12" t="s">
        <v>41</v>
      </c>
      <c r="AX626" s="12" t="s">
        <v>78</v>
      </c>
      <c r="AY626" s="227" t="s">
        <v>210</v>
      </c>
    </row>
    <row r="627" spans="2:65" s="13" customFormat="1">
      <c r="B627" s="228"/>
      <c r="C627" s="229"/>
      <c r="D627" s="214" t="s">
        <v>220</v>
      </c>
      <c r="E627" s="230" t="s">
        <v>24</v>
      </c>
      <c r="F627" s="231" t="s">
        <v>235</v>
      </c>
      <c r="G627" s="229"/>
      <c r="H627" s="232">
        <v>112.73</v>
      </c>
      <c r="I627" s="233"/>
      <c r="J627" s="229"/>
      <c r="K627" s="229"/>
      <c r="L627" s="234"/>
      <c r="M627" s="235"/>
      <c r="N627" s="236"/>
      <c r="O627" s="236"/>
      <c r="P627" s="236"/>
      <c r="Q627" s="236"/>
      <c r="R627" s="236"/>
      <c r="S627" s="236"/>
      <c r="T627" s="237"/>
      <c r="AT627" s="238" t="s">
        <v>220</v>
      </c>
      <c r="AU627" s="238" t="s">
        <v>87</v>
      </c>
      <c r="AV627" s="13" t="s">
        <v>93</v>
      </c>
      <c r="AW627" s="13" t="s">
        <v>41</v>
      </c>
      <c r="AX627" s="13" t="s">
        <v>83</v>
      </c>
      <c r="AY627" s="238" t="s">
        <v>210</v>
      </c>
    </row>
    <row r="628" spans="2:65" s="1" customFormat="1" ht="16.5" customHeight="1">
      <c r="B628" s="42"/>
      <c r="C628" s="239" t="s">
        <v>1393</v>
      </c>
      <c r="D628" s="239" t="s">
        <v>358</v>
      </c>
      <c r="E628" s="240" t="s">
        <v>1585</v>
      </c>
      <c r="F628" s="241" t="s">
        <v>2056</v>
      </c>
      <c r="G628" s="242" t="s">
        <v>295</v>
      </c>
      <c r="H628" s="243">
        <v>124.003</v>
      </c>
      <c r="I628" s="244">
        <v>45.4</v>
      </c>
      <c r="J628" s="245">
        <f>ROUND(I628*H628,2)</f>
        <v>5629.74</v>
      </c>
      <c r="K628" s="241" t="s">
        <v>264</v>
      </c>
      <c r="L628" s="246"/>
      <c r="M628" s="247" t="s">
        <v>24</v>
      </c>
      <c r="N628" s="248" t="s">
        <v>50</v>
      </c>
      <c r="O628" s="43"/>
      <c r="P628" s="211">
        <f>O628*H628</f>
        <v>0</v>
      </c>
      <c r="Q628" s="211">
        <v>2.7999999999999998E-4</v>
      </c>
      <c r="R628" s="211">
        <f>Q628*H628</f>
        <v>3.4720839999999996E-2</v>
      </c>
      <c r="S628" s="211">
        <v>0</v>
      </c>
      <c r="T628" s="212">
        <f>S628*H628</f>
        <v>0</v>
      </c>
      <c r="AR628" s="25" t="s">
        <v>397</v>
      </c>
      <c r="AT628" s="25" t="s">
        <v>358</v>
      </c>
      <c r="AU628" s="25" t="s">
        <v>87</v>
      </c>
      <c r="AY628" s="25" t="s">
        <v>210</v>
      </c>
      <c r="BE628" s="213">
        <f>IF(N628="základní",J628,0)</f>
        <v>0</v>
      </c>
      <c r="BF628" s="213">
        <f>IF(N628="snížená",J628,0)</f>
        <v>5629.74</v>
      </c>
      <c r="BG628" s="213">
        <f>IF(N628="zákl. přenesená",J628,0)</f>
        <v>0</v>
      </c>
      <c r="BH628" s="213">
        <f>IF(N628="sníž. přenesená",J628,0)</f>
        <v>0</v>
      </c>
      <c r="BI628" s="213">
        <f>IF(N628="nulová",J628,0)</f>
        <v>0</v>
      </c>
      <c r="BJ628" s="25" t="s">
        <v>87</v>
      </c>
      <c r="BK628" s="213">
        <f>ROUND(I628*H628,2)</f>
        <v>5629.74</v>
      </c>
      <c r="BL628" s="25" t="s">
        <v>142</v>
      </c>
      <c r="BM628" s="25" t="s">
        <v>1587</v>
      </c>
    </row>
    <row r="629" spans="2:65" s="12" customFormat="1">
      <c r="B629" s="217"/>
      <c r="C629" s="218"/>
      <c r="D629" s="214" t="s">
        <v>220</v>
      </c>
      <c r="E629" s="219" t="s">
        <v>24</v>
      </c>
      <c r="F629" s="220" t="s">
        <v>2057</v>
      </c>
      <c r="G629" s="218"/>
      <c r="H629" s="221">
        <v>124.003</v>
      </c>
      <c r="I629" s="222"/>
      <c r="J629" s="218"/>
      <c r="K629" s="218"/>
      <c r="L629" s="223"/>
      <c r="M629" s="224"/>
      <c r="N629" s="225"/>
      <c r="O629" s="225"/>
      <c r="P629" s="225"/>
      <c r="Q629" s="225"/>
      <c r="R629" s="225"/>
      <c r="S629" s="225"/>
      <c r="T629" s="226"/>
      <c r="AT629" s="227" t="s">
        <v>220</v>
      </c>
      <c r="AU629" s="227" t="s">
        <v>87</v>
      </c>
      <c r="AV629" s="12" t="s">
        <v>87</v>
      </c>
      <c r="AW629" s="12" t="s">
        <v>41</v>
      </c>
      <c r="AX629" s="12" t="s">
        <v>83</v>
      </c>
      <c r="AY629" s="227" t="s">
        <v>210</v>
      </c>
    </row>
    <row r="630" spans="2:65" s="1" customFormat="1" ht="16.5" customHeight="1">
      <c r="B630" s="42"/>
      <c r="C630" s="202" t="s">
        <v>1398</v>
      </c>
      <c r="D630" s="202" t="s">
        <v>212</v>
      </c>
      <c r="E630" s="203" t="s">
        <v>1590</v>
      </c>
      <c r="F630" s="204" t="s">
        <v>1591</v>
      </c>
      <c r="G630" s="205" t="s">
        <v>215</v>
      </c>
      <c r="H630" s="206">
        <v>95.32</v>
      </c>
      <c r="I630" s="207">
        <v>107</v>
      </c>
      <c r="J630" s="208">
        <f>ROUND(I630*H630,2)</f>
        <v>10199.24</v>
      </c>
      <c r="K630" s="204" t="s">
        <v>264</v>
      </c>
      <c r="L630" s="62"/>
      <c r="M630" s="209" t="s">
        <v>24</v>
      </c>
      <c r="N630" s="210" t="s">
        <v>50</v>
      </c>
      <c r="O630" s="43"/>
      <c r="P630" s="211">
        <f>O630*H630</f>
        <v>0</v>
      </c>
      <c r="Q630" s="211">
        <v>0</v>
      </c>
      <c r="R630" s="211">
        <f>Q630*H630</f>
        <v>0</v>
      </c>
      <c r="S630" s="211">
        <v>3.0000000000000001E-3</v>
      </c>
      <c r="T630" s="212">
        <f>S630*H630</f>
        <v>0.28595999999999999</v>
      </c>
      <c r="AR630" s="25" t="s">
        <v>142</v>
      </c>
      <c r="AT630" s="25" t="s">
        <v>212</v>
      </c>
      <c r="AU630" s="25" t="s">
        <v>87</v>
      </c>
      <c r="AY630" s="25" t="s">
        <v>210</v>
      </c>
      <c r="BE630" s="213">
        <f>IF(N630="základní",J630,0)</f>
        <v>0</v>
      </c>
      <c r="BF630" s="213">
        <f>IF(N630="snížená",J630,0)</f>
        <v>10199.24</v>
      </c>
      <c r="BG630" s="213">
        <f>IF(N630="zákl. přenesená",J630,0)</f>
        <v>0</v>
      </c>
      <c r="BH630" s="213">
        <f>IF(N630="sníž. přenesená",J630,0)</f>
        <v>0</v>
      </c>
      <c r="BI630" s="213">
        <f>IF(N630="nulová",J630,0)</f>
        <v>0</v>
      </c>
      <c r="BJ630" s="25" t="s">
        <v>87</v>
      </c>
      <c r="BK630" s="213">
        <f>ROUND(I630*H630,2)</f>
        <v>10199.24</v>
      </c>
      <c r="BL630" s="25" t="s">
        <v>142</v>
      </c>
      <c r="BM630" s="25" t="s">
        <v>1592</v>
      </c>
    </row>
    <row r="631" spans="2:65" s="12" customFormat="1">
      <c r="B631" s="217"/>
      <c r="C631" s="218"/>
      <c r="D631" s="214" t="s">
        <v>220</v>
      </c>
      <c r="E631" s="219" t="s">
        <v>24</v>
      </c>
      <c r="F631" s="220" t="s">
        <v>1922</v>
      </c>
      <c r="G631" s="218"/>
      <c r="H631" s="221">
        <v>45.74</v>
      </c>
      <c r="I631" s="222"/>
      <c r="J631" s="218"/>
      <c r="K631" s="218"/>
      <c r="L631" s="223"/>
      <c r="M631" s="224"/>
      <c r="N631" s="225"/>
      <c r="O631" s="225"/>
      <c r="P631" s="225"/>
      <c r="Q631" s="225"/>
      <c r="R631" s="225"/>
      <c r="S631" s="225"/>
      <c r="T631" s="226"/>
      <c r="AT631" s="227" t="s">
        <v>220</v>
      </c>
      <c r="AU631" s="227" t="s">
        <v>87</v>
      </c>
      <c r="AV631" s="12" t="s">
        <v>87</v>
      </c>
      <c r="AW631" s="12" t="s">
        <v>41</v>
      </c>
      <c r="AX631" s="12" t="s">
        <v>78</v>
      </c>
      <c r="AY631" s="227" t="s">
        <v>210</v>
      </c>
    </row>
    <row r="632" spans="2:65" s="12" customFormat="1">
      <c r="B632" s="217"/>
      <c r="C632" s="218"/>
      <c r="D632" s="214" t="s">
        <v>220</v>
      </c>
      <c r="E632" s="219" t="s">
        <v>24</v>
      </c>
      <c r="F632" s="220" t="s">
        <v>1923</v>
      </c>
      <c r="G632" s="218"/>
      <c r="H632" s="221">
        <v>49.58</v>
      </c>
      <c r="I632" s="222"/>
      <c r="J632" s="218"/>
      <c r="K632" s="218"/>
      <c r="L632" s="223"/>
      <c r="M632" s="224"/>
      <c r="N632" s="225"/>
      <c r="O632" s="225"/>
      <c r="P632" s="225"/>
      <c r="Q632" s="225"/>
      <c r="R632" s="225"/>
      <c r="S632" s="225"/>
      <c r="T632" s="226"/>
      <c r="AT632" s="227" t="s">
        <v>220</v>
      </c>
      <c r="AU632" s="227" t="s">
        <v>87</v>
      </c>
      <c r="AV632" s="12" t="s">
        <v>87</v>
      </c>
      <c r="AW632" s="12" t="s">
        <v>41</v>
      </c>
      <c r="AX632" s="12" t="s">
        <v>78</v>
      </c>
      <c r="AY632" s="227" t="s">
        <v>210</v>
      </c>
    </row>
    <row r="633" spans="2:65" s="13" customFormat="1">
      <c r="B633" s="228"/>
      <c r="C633" s="229"/>
      <c r="D633" s="214" t="s">
        <v>220</v>
      </c>
      <c r="E633" s="230" t="s">
        <v>24</v>
      </c>
      <c r="F633" s="231" t="s">
        <v>235</v>
      </c>
      <c r="G633" s="229"/>
      <c r="H633" s="232">
        <v>95.32</v>
      </c>
      <c r="I633" s="233"/>
      <c r="J633" s="229"/>
      <c r="K633" s="229"/>
      <c r="L633" s="234"/>
      <c r="M633" s="235"/>
      <c r="N633" s="236"/>
      <c r="O633" s="236"/>
      <c r="P633" s="236"/>
      <c r="Q633" s="236"/>
      <c r="R633" s="236"/>
      <c r="S633" s="236"/>
      <c r="T633" s="237"/>
      <c r="AT633" s="238" t="s">
        <v>220</v>
      </c>
      <c r="AU633" s="238" t="s">
        <v>87</v>
      </c>
      <c r="AV633" s="13" t="s">
        <v>93</v>
      </c>
      <c r="AW633" s="13" t="s">
        <v>41</v>
      </c>
      <c r="AX633" s="13" t="s">
        <v>83</v>
      </c>
      <c r="AY633" s="238" t="s">
        <v>210</v>
      </c>
    </row>
    <row r="634" spans="2:65" s="1" customFormat="1" ht="16.5" customHeight="1">
      <c r="B634" s="42"/>
      <c r="C634" s="202" t="s">
        <v>1403</v>
      </c>
      <c r="D634" s="202" t="s">
        <v>212</v>
      </c>
      <c r="E634" s="203" t="s">
        <v>1595</v>
      </c>
      <c r="F634" s="204" t="s">
        <v>1596</v>
      </c>
      <c r="G634" s="205" t="s">
        <v>215</v>
      </c>
      <c r="H634" s="206">
        <v>111.54</v>
      </c>
      <c r="I634" s="207">
        <v>95</v>
      </c>
      <c r="J634" s="208">
        <f>ROUND(I634*H634,2)</f>
        <v>10596.3</v>
      </c>
      <c r="K634" s="204" t="s">
        <v>264</v>
      </c>
      <c r="L634" s="62"/>
      <c r="M634" s="209" t="s">
        <v>24</v>
      </c>
      <c r="N634" s="210" t="s">
        <v>50</v>
      </c>
      <c r="O634" s="43"/>
      <c r="P634" s="211">
        <f>O634*H634</f>
        <v>0</v>
      </c>
      <c r="Q634" s="211">
        <v>2.7E-4</v>
      </c>
      <c r="R634" s="211">
        <f>Q634*H634</f>
        <v>3.0115800000000002E-2</v>
      </c>
      <c r="S634" s="211">
        <v>0</v>
      </c>
      <c r="T634" s="212">
        <f>S634*H634</f>
        <v>0</v>
      </c>
      <c r="AR634" s="25" t="s">
        <v>142</v>
      </c>
      <c r="AT634" s="25" t="s">
        <v>212</v>
      </c>
      <c r="AU634" s="25" t="s">
        <v>87</v>
      </c>
      <c r="AY634" s="25" t="s">
        <v>210</v>
      </c>
      <c r="BE634" s="213">
        <f>IF(N634="základní",J634,0)</f>
        <v>0</v>
      </c>
      <c r="BF634" s="213">
        <f>IF(N634="snížená",J634,0)</f>
        <v>10596.3</v>
      </c>
      <c r="BG634" s="213">
        <f>IF(N634="zákl. přenesená",J634,0)</f>
        <v>0</v>
      </c>
      <c r="BH634" s="213">
        <f>IF(N634="sníž. přenesená",J634,0)</f>
        <v>0</v>
      </c>
      <c r="BI634" s="213">
        <f>IF(N634="nulová",J634,0)</f>
        <v>0</v>
      </c>
      <c r="BJ634" s="25" t="s">
        <v>87</v>
      </c>
      <c r="BK634" s="213">
        <f>ROUND(I634*H634,2)</f>
        <v>10596.3</v>
      </c>
      <c r="BL634" s="25" t="s">
        <v>142</v>
      </c>
      <c r="BM634" s="25" t="s">
        <v>1597</v>
      </c>
    </row>
    <row r="635" spans="2:65" s="12" customFormat="1">
      <c r="B635" s="217"/>
      <c r="C635" s="218"/>
      <c r="D635" s="214" t="s">
        <v>220</v>
      </c>
      <c r="E635" s="219" t="s">
        <v>24</v>
      </c>
      <c r="F635" s="220" t="s">
        <v>2058</v>
      </c>
      <c r="G635" s="218"/>
      <c r="H635" s="221">
        <v>52.57</v>
      </c>
      <c r="I635" s="222"/>
      <c r="J635" s="218"/>
      <c r="K635" s="218"/>
      <c r="L635" s="223"/>
      <c r="M635" s="224"/>
      <c r="N635" s="225"/>
      <c r="O635" s="225"/>
      <c r="P635" s="225"/>
      <c r="Q635" s="225"/>
      <c r="R635" s="225"/>
      <c r="S635" s="225"/>
      <c r="T635" s="226"/>
      <c r="AT635" s="227" t="s">
        <v>220</v>
      </c>
      <c r="AU635" s="227" t="s">
        <v>87</v>
      </c>
      <c r="AV635" s="12" t="s">
        <v>87</v>
      </c>
      <c r="AW635" s="12" t="s">
        <v>41</v>
      </c>
      <c r="AX635" s="12" t="s">
        <v>78</v>
      </c>
      <c r="AY635" s="227" t="s">
        <v>210</v>
      </c>
    </row>
    <row r="636" spans="2:65" s="12" customFormat="1">
      <c r="B636" s="217"/>
      <c r="C636" s="218"/>
      <c r="D636" s="214" t="s">
        <v>220</v>
      </c>
      <c r="E636" s="219" t="s">
        <v>24</v>
      </c>
      <c r="F636" s="220" t="s">
        <v>2059</v>
      </c>
      <c r="G636" s="218"/>
      <c r="H636" s="221">
        <v>58.97</v>
      </c>
      <c r="I636" s="222"/>
      <c r="J636" s="218"/>
      <c r="K636" s="218"/>
      <c r="L636" s="223"/>
      <c r="M636" s="224"/>
      <c r="N636" s="225"/>
      <c r="O636" s="225"/>
      <c r="P636" s="225"/>
      <c r="Q636" s="225"/>
      <c r="R636" s="225"/>
      <c r="S636" s="225"/>
      <c r="T636" s="226"/>
      <c r="AT636" s="227" t="s">
        <v>220</v>
      </c>
      <c r="AU636" s="227" t="s">
        <v>87</v>
      </c>
      <c r="AV636" s="12" t="s">
        <v>87</v>
      </c>
      <c r="AW636" s="12" t="s">
        <v>41</v>
      </c>
      <c r="AX636" s="12" t="s">
        <v>78</v>
      </c>
      <c r="AY636" s="227" t="s">
        <v>210</v>
      </c>
    </row>
    <row r="637" spans="2:65" s="13" customFormat="1">
      <c r="B637" s="228"/>
      <c r="C637" s="229"/>
      <c r="D637" s="214" t="s">
        <v>220</v>
      </c>
      <c r="E637" s="230" t="s">
        <v>24</v>
      </c>
      <c r="F637" s="231" t="s">
        <v>235</v>
      </c>
      <c r="G637" s="229"/>
      <c r="H637" s="232">
        <v>111.54</v>
      </c>
      <c r="I637" s="233"/>
      <c r="J637" s="229"/>
      <c r="K637" s="229"/>
      <c r="L637" s="234"/>
      <c r="M637" s="235"/>
      <c r="N637" s="236"/>
      <c r="O637" s="236"/>
      <c r="P637" s="236"/>
      <c r="Q637" s="236"/>
      <c r="R637" s="236"/>
      <c r="S637" s="236"/>
      <c r="T637" s="237"/>
      <c r="AT637" s="238" t="s">
        <v>220</v>
      </c>
      <c r="AU637" s="238" t="s">
        <v>87</v>
      </c>
      <c r="AV637" s="13" t="s">
        <v>93</v>
      </c>
      <c r="AW637" s="13" t="s">
        <v>41</v>
      </c>
      <c r="AX637" s="13" t="s">
        <v>83</v>
      </c>
      <c r="AY637" s="238" t="s">
        <v>210</v>
      </c>
    </row>
    <row r="638" spans="2:65" s="1" customFormat="1" ht="25.5" customHeight="1">
      <c r="B638" s="42"/>
      <c r="C638" s="239" t="s">
        <v>1408</v>
      </c>
      <c r="D638" s="239" t="s">
        <v>358</v>
      </c>
      <c r="E638" s="240" t="s">
        <v>2060</v>
      </c>
      <c r="F638" s="241" t="s">
        <v>2061</v>
      </c>
      <c r="G638" s="242" t="s">
        <v>215</v>
      </c>
      <c r="H638" s="243">
        <v>54.472000000000001</v>
      </c>
      <c r="I638" s="244">
        <v>444</v>
      </c>
      <c r="J638" s="245">
        <f>ROUND(I638*H638,2)</f>
        <v>24185.57</v>
      </c>
      <c r="K638" s="241" t="s">
        <v>264</v>
      </c>
      <c r="L638" s="246"/>
      <c r="M638" s="247" t="s">
        <v>24</v>
      </c>
      <c r="N638" s="248" t="s">
        <v>50</v>
      </c>
      <c r="O638" s="43"/>
      <c r="P638" s="211">
        <f>O638*H638</f>
        <v>0</v>
      </c>
      <c r="Q638" s="211">
        <v>3.5500000000000002E-3</v>
      </c>
      <c r="R638" s="211">
        <f>Q638*H638</f>
        <v>0.19337560000000001</v>
      </c>
      <c r="S638" s="211">
        <v>0</v>
      </c>
      <c r="T638" s="212">
        <f>S638*H638</f>
        <v>0</v>
      </c>
      <c r="AR638" s="25" t="s">
        <v>397</v>
      </c>
      <c r="AT638" s="25" t="s">
        <v>358</v>
      </c>
      <c r="AU638" s="25" t="s">
        <v>87</v>
      </c>
      <c r="AY638" s="25" t="s">
        <v>210</v>
      </c>
      <c r="BE638" s="213">
        <f>IF(N638="základní",J638,0)</f>
        <v>0</v>
      </c>
      <c r="BF638" s="213">
        <f>IF(N638="snížená",J638,0)</f>
        <v>24185.57</v>
      </c>
      <c r="BG638" s="213">
        <f>IF(N638="zákl. přenesená",J638,0)</f>
        <v>0</v>
      </c>
      <c r="BH638" s="213">
        <f>IF(N638="sníž. přenesená",J638,0)</f>
        <v>0</v>
      </c>
      <c r="BI638" s="213">
        <f>IF(N638="nulová",J638,0)</f>
        <v>0</v>
      </c>
      <c r="BJ638" s="25" t="s">
        <v>87</v>
      </c>
      <c r="BK638" s="213">
        <f>ROUND(I638*H638,2)</f>
        <v>24185.57</v>
      </c>
      <c r="BL638" s="25" t="s">
        <v>142</v>
      </c>
      <c r="BM638" s="25" t="s">
        <v>2062</v>
      </c>
    </row>
    <row r="639" spans="2:65" s="1" customFormat="1" ht="27">
      <c r="B639" s="42"/>
      <c r="C639" s="64"/>
      <c r="D639" s="214" t="s">
        <v>362</v>
      </c>
      <c r="E639" s="64"/>
      <c r="F639" s="215" t="s">
        <v>2063</v>
      </c>
      <c r="G639" s="64"/>
      <c r="H639" s="64"/>
      <c r="I639" s="173"/>
      <c r="J639" s="64"/>
      <c r="K639" s="64"/>
      <c r="L639" s="62"/>
      <c r="M639" s="216"/>
      <c r="N639" s="43"/>
      <c r="O639" s="43"/>
      <c r="P639" s="43"/>
      <c r="Q639" s="43"/>
      <c r="R639" s="43"/>
      <c r="S639" s="43"/>
      <c r="T639" s="79"/>
      <c r="AT639" s="25" t="s">
        <v>362</v>
      </c>
      <c r="AU639" s="25" t="s">
        <v>87</v>
      </c>
    </row>
    <row r="640" spans="2:65" s="12" customFormat="1">
      <c r="B640" s="217"/>
      <c r="C640" s="218"/>
      <c r="D640" s="214" t="s">
        <v>220</v>
      </c>
      <c r="E640" s="219" t="s">
        <v>24</v>
      </c>
      <c r="F640" s="220" t="s">
        <v>2064</v>
      </c>
      <c r="G640" s="218"/>
      <c r="H640" s="221">
        <v>35.893000000000001</v>
      </c>
      <c r="I640" s="222"/>
      <c r="J640" s="218"/>
      <c r="K640" s="218"/>
      <c r="L640" s="223"/>
      <c r="M640" s="224"/>
      <c r="N640" s="225"/>
      <c r="O640" s="225"/>
      <c r="P640" s="225"/>
      <c r="Q640" s="225"/>
      <c r="R640" s="225"/>
      <c r="S640" s="225"/>
      <c r="T640" s="226"/>
      <c r="AT640" s="227" t="s">
        <v>220</v>
      </c>
      <c r="AU640" s="227" t="s">
        <v>87</v>
      </c>
      <c r="AV640" s="12" t="s">
        <v>87</v>
      </c>
      <c r="AW640" s="12" t="s">
        <v>41</v>
      </c>
      <c r="AX640" s="12" t="s">
        <v>78</v>
      </c>
      <c r="AY640" s="227" t="s">
        <v>210</v>
      </c>
    </row>
    <row r="641" spans="2:65" s="12" customFormat="1">
      <c r="B641" s="217"/>
      <c r="C641" s="218"/>
      <c r="D641" s="214" t="s">
        <v>220</v>
      </c>
      <c r="E641" s="219" t="s">
        <v>24</v>
      </c>
      <c r="F641" s="220" t="s">
        <v>2065</v>
      </c>
      <c r="G641" s="218"/>
      <c r="H641" s="221">
        <v>18.579000000000001</v>
      </c>
      <c r="I641" s="222"/>
      <c r="J641" s="218"/>
      <c r="K641" s="218"/>
      <c r="L641" s="223"/>
      <c r="M641" s="224"/>
      <c r="N641" s="225"/>
      <c r="O641" s="225"/>
      <c r="P641" s="225"/>
      <c r="Q641" s="225"/>
      <c r="R641" s="225"/>
      <c r="S641" s="225"/>
      <c r="T641" s="226"/>
      <c r="AT641" s="227" t="s">
        <v>220</v>
      </c>
      <c r="AU641" s="227" t="s">
        <v>87</v>
      </c>
      <c r="AV641" s="12" t="s">
        <v>87</v>
      </c>
      <c r="AW641" s="12" t="s">
        <v>41</v>
      </c>
      <c r="AX641" s="12" t="s">
        <v>78</v>
      </c>
      <c r="AY641" s="227" t="s">
        <v>210</v>
      </c>
    </row>
    <row r="642" spans="2:65" s="13" customFormat="1">
      <c r="B642" s="228"/>
      <c r="C642" s="229"/>
      <c r="D642" s="214" t="s">
        <v>220</v>
      </c>
      <c r="E642" s="230" t="s">
        <v>24</v>
      </c>
      <c r="F642" s="231" t="s">
        <v>235</v>
      </c>
      <c r="G642" s="229"/>
      <c r="H642" s="232">
        <v>54.472000000000001</v>
      </c>
      <c r="I642" s="233"/>
      <c r="J642" s="229"/>
      <c r="K642" s="229"/>
      <c r="L642" s="234"/>
      <c r="M642" s="235"/>
      <c r="N642" s="236"/>
      <c r="O642" s="236"/>
      <c r="P642" s="236"/>
      <c r="Q642" s="236"/>
      <c r="R642" s="236"/>
      <c r="S642" s="236"/>
      <c r="T642" s="237"/>
      <c r="AT642" s="238" t="s">
        <v>220</v>
      </c>
      <c r="AU642" s="238" t="s">
        <v>87</v>
      </c>
      <c r="AV642" s="13" t="s">
        <v>93</v>
      </c>
      <c r="AW642" s="13" t="s">
        <v>41</v>
      </c>
      <c r="AX642" s="13" t="s">
        <v>83</v>
      </c>
      <c r="AY642" s="238" t="s">
        <v>210</v>
      </c>
    </row>
    <row r="643" spans="2:65" s="1" customFormat="1" ht="25.5" customHeight="1">
      <c r="B643" s="42"/>
      <c r="C643" s="239" t="s">
        <v>1413</v>
      </c>
      <c r="D643" s="239" t="s">
        <v>358</v>
      </c>
      <c r="E643" s="240" t="s">
        <v>1601</v>
      </c>
      <c r="F643" s="241" t="s">
        <v>1602</v>
      </c>
      <c r="G643" s="242" t="s">
        <v>215</v>
      </c>
      <c r="H643" s="243">
        <v>69.013999999999996</v>
      </c>
      <c r="I643" s="244">
        <v>635</v>
      </c>
      <c r="J643" s="245">
        <f>ROUND(I643*H643,2)</f>
        <v>43823.89</v>
      </c>
      <c r="K643" s="241" t="s">
        <v>264</v>
      </c>
      <c r="L643" s="246"/>
      <c r="M643" s="247" t="s">
        <v>24</v>
      </c>
      <c r="N643" s="248" t="s">
        <v>50</v>
      </c>
      <c r="O643" s="43"/>
      <c r="P643" s="211">
        <f>O643*H643</f>
        <v>0</v>
      </c>
      <c r="Q643" s="211">
        <v>2.7499999999999998E-3</v>
      </c>
      <c r="R643" s="211">
        <f>Q643*H643</f>
        <v>0.18978849999999997</v>
      </c>
      <c r="S643" s="211">
        <v>0</v>
      </c>
      <c r="T643" s="212">
        <f>S643*H643</f>
        <v>0</v>
      </c>
      <c r="AR643" s="25" t="s">
        <v>397</v>
      </c>
      <c r="AT643" s="25" t="s">
        <v>358</v>
      </c>
      <c r="AU643" s="25" t="s">
        <v>87</v>
      </c>
      <c r="AY643" s="25" t="s">
        <v>210</v>
      </c>
      <c r="BE643" s="213">
        <f>IF(N643="základní",J643,0)</f>
        <v>0</v>
      </c>
      <c r="BF643" s="213">
        <f>IF(N643="snížená",J643,0)</f>
        <v>43823.89</v>
      </c>
      <c r="BG643" s="213">
        <f>IF(N643="zákl. přenesená",J643,0)</f>
        <v>0</v>
      </c>
      <c r="BH643" s="213">
        <f>IF(N643="sníž. přenesená",J643,0)</f>
        <v>0</v>
      </c>
      <c r="BI643" s="213">
        <f>IF(N643="nulová",J643,0)</f>
        <v>0</v>
      </c>
      <c r="BJ643" s="25" t="s">
        <v>87</v>
      </c>
      <c r="BK643" s="213">
        <f>ROUND(I643*H643,2)</f>
        <v>43823.89</v>
      </c>
      <c r="BL643" s="25" t="s">
        <v>142</v>
      </c>
      <c r="BM643" s="25" t="s">
        <v>2066</v>
      </c>
    </row>
    <row r="644" spans="2:65" s="1" customFormat="1" ht="27">
      <c r="B644" s="42"/>
      <c r="C644" s="64"/>
      <c r="D644" s="214" t="s">
        <v>362</v>
      </c>
      <c r="E644" s="64"/>
      <c r="F644" s="215" t="s">
        <v>1604</v>
      </c>
      <c r="G644" s="64"/>
      <c r="H644" s="64"/>
      <c r="I644" s="173"/>
      <c r="J644" s="64"/>
      <c r="K644" s="64"/>
      <c r="L644" s="62"/>
      <c r="M644" s="216"/>
      <c r="N644" s="43"/>
      <c r="O644" s="43"/>
      <c r="P644" s="43"/>
      <c r="Q644" s="43"/>
      <c r="R644" s="43"/>
      <c r="S644" s="43"/>
      <c r="T644" s="79"/>
      <c r="AT644" s="25" t="s">
        <v>362</v>
      </c>
      <c r="AU644" s="25" t="s">
        <v>87</v>
      </c>
    </row>
    <row r="645" spans="2:65" s="12" customFormat="1">
      <c r="B645" s="217"/>
      <c r="C645" s="218"/>
      <c r="D645" s="214" t="s">
        <v>220</v>
      </c>
      <c r="E645" s="219" t="s">
        <v>24</v>
      </c>
      <c r="F645" s="220" t="s">
        <v>2067</v>
      </c>
      <c r="G645" s="218"/>
      <c r="H645" s="221">
        <v>21.934000000000001</v>
      </c>
      <c r="I645" s="222"/>
      <c r="J645" s="218"/>
      <c r="K645" s="218"/>
      <c r="L645" s="223"/>
      <c r="M645" s="224"/>
      <c r="N645" s="225"/>
      <c r="O645" s="225"/>
      <c r="P645" s="225"/>
      <c r="Q645" s="225"/>
      <c r="R645" s="225"/>
      <c r="S645" s="225"/>
      <c r="T645" s="226"/>
      <c r="AT645" s="227" t="s">
        <v>220</v>
      </c>
      <c r="AU645" s="227" t="s">
        <v>87</v>
      </c>
      <c r="AV645" s="12" t="s">
        <v>87</v>
      </c>
      <c r="AW645" s="12" t="s">
        <v>41</v>
      </c>
      <c r="AX645" s="12" t="s">
        <v>78</v>
      </c>
      <c r="AY645" s="227" t="s">
        <v>210</v>
      </c>
    </row>
    <row r="646" spans="2:65" s="12" customFormat="1">
      <c r="B646" s="217"/>
      <c r="C646" s="218"/>
      <c r="D646" s="214" t="s">
        <v>220</v>
      </c>
      <c r="E646" s="219" t="s">
        <v>24</v>
      </c>
      <c r="F646" s="220" t="s">
        <v>2068</v>
      </c>
      <c r="G646" s="218"/>
      <c r="H646" s="221">
        <v>47.08</v>
      </c>
      <c r="I646" s="222"/>
      <c r="J646" s="218"/>
      <c r="K646" s="218"/>
      <c r="L646" s="223"/>
      <c r="M646" s="224"/>
      <c r="N646" s="225"/>
      <c r="O646" s="225"/>
      <c r="P646" s="225"/>
      <c r="Q646" s="225"/>
      <c r="R646" s="225"/>
      <c r="S646" s="225"/>
      <c r="T646" s="226"/>
      <c r="AT646" s="227" t="s">
        <v>220</v>
      </c>
      <c r="AU646" s="227" t="s">
        <v>87</v>
      </c>
      <c r="AV646" s="12" t="s">
        <v>87</v>
      </c>
      <c r="AW646" s="12" t="s">
        <v>41</v>
      </c>
      <c r="AX646" s="12" t="s">
        <v>78</v>
      </c>
      <c r="AY646" s="227" t="s">
        <v>210</v>
      </c>
    </row>
    <row r="647" spans="2:65" s="13" customFormat="1">
      <c r="B647" s="228"/>
      <c r="C647" s="229"/>
      <c r="D647" s="214" t="s">
        <v>220</v>
      </c>
      <c r="E647" s="230" t="s">
        <v>24</v>
      </c>
      <c r="F647" s="231" t="s">
        <v>235</v>
      </c>
      <c r="G647" s="229"/>
      <c r="H647" s="232">
        <v>69.013999999999996</v>
      </c>
      <c r="I647" s="233"/>
      <c r="J647" s="229"/>
      <c r="K647" s="229"/>
      <c r="L647" s="234"/>
      <c r="M647" s="235"/>
      <c r="N647" s="236"/>
      <c r="O647" s="236"/>
      <c r="P647" s="236"/>
      <c r="Q647" s="236"/>
      <c r="R647" s="236"/>
      <c r="S647" s="236"/>
      <c r="T647" s="237"/>
      <c r="AT647" s="238" t="s">
        <v>220</v>
      </c>
      <c r="AU647" s="238" t="s">
        <v>87</v>
      </c>
      <c r="AV647" s="13" t="s">
        <v>93</v>
      </c>
      <c r="AW647" s="13" t="s">
        <v>41</v>
      </c>
      <c r="AX647" s="13" t="s">
        <v>83</v>
      </c>
      <c r="AY647" s="238" t="s">
        <v>210</v>
      </c>
    </row>
    <row r="648" spans="2:65" s="1" customFormat="1" ht="25.5" customHeight="1">
      <c r="B648" s="42"/>
      <c r="C648" s="202" t="s">
        <v>1418</v>
      </c>
      <c r="D648" s="202" t="s">
        <v>212</v>
      </c>
      <c r="E648" s="203" t="s">
        <v>2069</v>
      </c>
      <c r="F648" s="204" t="s">
        <v>2070</v>
      </c>
      <c r="G648" s="205" t="s">
        <v>215</v>
      </c>
      <c r="H648" s="206">
        <v>16.89</v>
      </c>
      <c r="I648" s="207">
        <v>180</v>
      </c>
      <c r="J648" s="208">
        <f>ROUND(I648*H648,2)</f>
        <v>3040.2</v>
      </c>
      <c r="K648" s="204" t="s">
        <v>264</v>
      </c>
      <c r="L648" s="62"/>
      <c r="M648" s="209" t="s">
        <v>24</v>
      </c>
      <c r="N648" s="210" t="s">
        <v>50</v>
      </c>
      <c r="O648" s="43"/>
      <c r="P648" s="211">
        <f>O648*H648</f>
        <v>0</v>
      </c>
      <c r="Q648" s="211">
        <v>0</v>
      </c>
      <c r="R648" s="211">
        <f>Q648*H648</f>
        <v>0</v>
      </c>
      <c r="S648" s="211">
        <v>0</v>
      </c>
      <c r="T648" s="212">
        <f>S648*H648</f>
        <v>0</v>
      </c>
      <c r="AR648" s="25" t="s">
        <v>142</v>
      </c>
      <c r="AT648" s="25" t="s">
        <v>212</v>
      </c>
      <c r="AU648" s="25" t="s">
        <v>87</v>
      </c>
      <c r="AY648" s="25" t="s">
        <v>210</v>
      </c>
      <c r="BE648" s="213">
        <f>IF(N648="základní",J648,0)</f>
        <v>0</v>
      </c>
      <c r="BF648" s="213">
        <f>IF(N648="snížená",J648,0)</f>
        <v>3040.2</v>
      </c>
      <c r="BG648" s="213">
        <f>IF(N648="zákl. přenesená",J648,0)</f>
        <v>0</v>
      </c>
      <c r="BH648" s="213">
        <f>IF(N648="sníž. přenesená",J648,0)</f>
        <v>0</v>
      </c>
      <c r="BI648" s="213">
        <f>IF(N648="nulová",J648,0)</f>
        <v>0</v>
      </c>
      <c r="BJ648" s="25" t="s">
        <v>87</v>
      </c>
      <c r="BK648" s="213">
        <f>ROUND(I648*H648,2)</f>
        <v>3040.2</v>
      </c>
      <c r="BL648" s="25" t="s">
        <v>142</v>
      </c>
      <c r="BM648" s="25" t="s">
        <v>2071</v>
      </c>
    </row>
    <row r="649" spans="2:65" s="12" customFormat="1">
      <c r="B649" s="217"/>
      <c r="C649" s="218"/>
      <c r="D649" s="214" t="s">
        <v>220</v>
      </c>
      <c r="E649" s="219" t="s">
        <v>24</v>
      </c>
      <c r="F649" s="220" t="s">
        <v>2072</v>
      </c>
      <c r="G649" s="218"/>
      <c r="H649" s="221">
        <v>16.89</v>
      </c>
      <c r="I649" s="222"/>
      <c r="J649" s="218"/>
      <c r="K649" s="218"/>
      <c r="L649" s="223"/>
      <c r="M649" s="224"/>
      <c r="N649" s="225"/>
      <c r="O649" s="225"/>
      <c r="P649" s="225"/>
      <c r="Q649" s="225"/>
      <c r="R649" s="225"/>
      <c r="S649" s="225"/>
      <c r="T649" s="226"/>
      <c r="AT649" s="227" t="s">
        <v>220</v>
      </c>
      <c r="AU649" s="227" t="s">
        <v>87</v>
      </c>
      <c r="AV649" s="12" t="s">
        <v>87</v>
      </c>
      <c r="AW649" s="12" t="s">
        <v>41</v>
      </c>
      <c r="AX649" s="12" t="s">
        <v>83</v>
      </c>
      <c r="AY649" s="227" t="s">
        <v>210</v>
      </c>
    </row>
    <row r="650" spans="2:65" s="1" customFormat="1" ht="16.5" customHeight="1">
      <c r="B650" s="42"/>
      <c r="C650" s="239" t="s">
        <v>1422</v>
      </c>
      <c r="D650" s="239" t="s">
        <v>358</v>
      </c>
      <c r="E650" s="240" t="s">
        <v>2073</v>
      </c>
      <c r="F650" s="241" t="s">
        <v>2074</v>
      </c>
      <c r="G650" s="242" t="s">
        <v>1122</v>
      </c>
      <c r="H650" s="243">
        <v>0.33800000000000002</v>
      </c>
      <c r="I650" s="244">
        <v>58.8</v>
      </c>
      <c r="J650" s="245">
        <f>ROUND(I650*H650,2)</f>
        <v>19.87</v>
      </c>
      <c r="K650" s="241" t="s">
        <v>264</v>
      </c>
      <c r="L650" s="246"/>
      <c r="M650" s="247" t="s">
        <v>24</v>
      </c>
      <c r="N650" s="248" t="s">
        <v>50</v>
      </c>
      <c r="O650" s="43"/>
      <c r="P650" s="211">
        <f>O650*H650</f>
        <v>0</v>
      </c>
      <c r="Q650" s="211">
        <v>1E-3</v>
      </c>
      <c r="R650" s="211">
        <f>Q650*H650</f>
        <v>3.3800000000000003E-4</v>
      </c>
      <c r="S650" s="211">
        <v>0</v>
      </c>
      <c r="T650" s="212">
        <f>S650*H650</f>
        <v>0</v>
      </c>
      <c r="AR650" s="25" t="s">
        <v>397</v>
      </c>
      <c r="AT650" s="25" t="s">
        <v>358</v>
      </c>
      <c r="AU650" s="25" t="s">
        <v>87</v>
      </c>
      <c r="AY650" s="25" t="s">
        <v>210</v>
      </c>
      <c r="BE650" s="213">
        <f>IF(N650="základní",J650,0)</f>
        <v>0</v>
      </c>
      <c r="BF650" s="213">
        <f>IF(N650="snížená",J650,0)</f>
        <v>19.87</v>
      </c>
      <c r="BG650" s="213">
        <f>IF(N650="zákl. přenesená",J650,0)</f>
        <v>0</v>
      </c>
      <c r="BH650" s="213">
        <f>IF(N650="sníž. přenesená",J650,0)</f>
        <v>0</v>
      </c>
      <c r="BI650" s="213">
        <f>IF(N650="nulová",J650,0)</f>
        <v>0</v>
      </c>
      <c r="BJ650" s="25" t="s">
        <v>87</v>
      </c>
      <c r="BK650" s="213">
        <f>ROUND(I650*H650,2)</f>
        <v>19.87</v>
      </c>
      <c r="BL650" s="25" t="s">
        <v>142</v>
      </c>
      <c r="BM650" s="25" t="s">
        <v>2075</v>
      </c>
    </row>
    <row r="651" spans="2:65" s="12" customFormat="1">
      <c r="B651" s="217"/>
      <c r="C651" s="218"/>
      <c r="D651" s="214" t="s">
        <v>220</v>
      </c>
      <c r="E651" s="219" t="s">
        <v>24</v>
      </c>
      <c r="F651" s="220" t="s">
        <v>2076</v>
      </c>
      <c r="G651" s="218"/>
      <c r="H651" s="221">
        <v>0.33800000000000002</v>
      </c>
      <c r="I651" s="222"/>
      <c r="J651" s="218"/>
      <c r="K651" s="218"/>
      <c r="L651" s="223"/>
      <c r="M651" s="224"/>
      <c r="N651" s="225"/>
      <c r="O651" s="225"/>
      <c r="P651" s="225"/>
      <c r="Q651" s="225"/>
      <c r="R651" s="225"/>
      <c r="S651" s="225"/>
      <c r="T651" s="226"/>
      <c r="AT651" s="227" t="s">
        <v>220</v>
      </c>
      <c r="AU651" s="227" t="s">
        <v>87</v>
      </c>
      <c r="AV651" s="12" t="s">
        <v>87</v>
      </c>
      <c r="AW651" s="12" t="s">
        <v>41</v>
      </c>
      <c r="AX651" s="12" t="s">
        <v>83</v>
      </c>
      <c r="AY651" s="227" t="s">
        <v>210</v>
      </c>
    </row>
    <row r="652" spans="2:65" s="1" customFormat="1" ht="38.25" customHeight="1">
      <c r="B652" s="42"/>
      <c r="C652" s="202" t="s">
        <v>1426</v>
      </c>
      <c r="D652" s="202" t="s">
        <v>212</v>
      </c>
      <c r="E652" s="203" t="s">
        <v>1607</v>
      </c>
      <c r="F652" s="204" t="s">
        <v>2077</v>
      </c>
      <c r="G652" s="205" t="s">
        <v>981</v>
      </c>
      <c r="H652" s="270">
        <f>SUM(J623:J650)/100</f>
        <v>999.74869999999999</v>
      </c>
      <c r="I652" s="207">
        <v>0.38</v>
      </c>
      <c r="J652" s="208">
        <f>ROUND(I652*H652,2)</f>
        <v>379.9</v>
      </c>
      <c r="K652" s="204" t="s">
        <v>264</v>
      </c>
      <c r="L652" s="62"/>
      <c r="M652" s="209" t="s">
        <v>24</v>
      </c>
      <c r="N652" s="210" t="s">
        <v>50</v>
      </c>
      <c r="O652" s="43"/>
      <c r="P652" s="211">
        <f>O652*H652</f>
        <v>0</v>
      </c>
      <c r="Q652" s="211">
        <v>0</v>
      </c>
      <c r="R652" s="211">
        <f>Q652*H652</f>
        <v>0</v>
      </c>
      <c r="S652" s="211">
        <v>0</v>
      </c>
      <c r="T652" s="212">
        <f>S652*H652</f>
        <v>0</v>
      </c>
      <c r="AR652" s="25" t="s">
        <v>142</v>
      </c>
      <c r="AT652" s="25" t="s">
        <v>212</v>
      </c>
      <c r="AU652" s="25" t="s">
        <v>87</v>
      </c>
      <c r="AY652" s="25" t="s">
        <v>210</v>
      </c>
      <c r="BE652" s="213">
        <f>IF(N652="základní",J652,0)</f>
        <v>0</v>
      </c>
      <c r="BF652" s="213">
        <f>IF(N652="snížená",J652,0)</f>
        <v>379.9</v>
      </c>
      <c r="BG652" s="213">
        <f>IF(N652="zákl. přenesená",J652,0)</f>
        <v>0</v>
      </c>
      <c r="BH652" s="213">
        <f>IF(N652="sníž. přenesená",J652,0)</f>
        <v>0</v>
      </c>
      <c r="BI652" s="213">
        <f>IF(N652="nulová",J652,0)</f>
        <v>0</v>
      </c>
      <c r="BJ652" s="25" t="s">
        <v>87</v>
      </c>
      <c r="BK652" s="213">
        <f>ROUND(I652*H652,2)</f>
        <v>379.9</v>
      </c>
      <c r="BL652" s="25" t="s">
        <v>142</v>
      </c>
      <c r="BM652" s="25" t="s">
        <v>1609</v>
      </c>
    </row>
    <row r="653" spans="2:65" s="11" customFormat="1" ht="29.85" customHeight="1">
      <c r="B653" s="186"/>
      <c r="C653" s="187"/>
      <c r="D653" s="188" t="s">
        <v>77</v>
      </c>
      <c r="E653" s="200" t="s">
        <v>1610</v>
      </c>
      <c r="F653" s="200" t="s">
        <v>1611</v>
      </c>
      <c r="G653" s="187"/>
      <c r="H653" s="187"/>
      <c r="I653" s="190"/>
      <c r="J653" s="201">
        <f>BK653</f>
        <v>40448.92</v>
      </c>
      <c r="K653" s="187"/>
      <c r="L653" s="192"/>
      <c r="M653" s="193"/>
      <c r="N653" s="194"/>
      <c r="O653" s="194"/>
      <c r="P653" s="195">
        <f>SUM(P654:P660)</f>
        <v>0</v>
      </c>
      <c r="Q653" s="194"/>
      <c r="R653" s="195">
        <f>SUM(R654:R660)</f>
        <v>1.2262719999999998</v>
      </c>
      <c r="S653" s="194"/>
      <c r="T653" s="196">
        <f>SUM(T654:T660)</f>
        <v>0</v>
      </c>
      <c r="AR653" s="197" t="s">
        <v>87</v>
      </c>
      <c r="AT653" s="198" t="s">
        <v>77</v>
      </c>
      <c r="AU653" s="198" t="s">
        <v>83</v>
      </c>
      <c r="AY653" s="197" t="s">
        <v>210</v>
      </c>
      <c r="BK653" s="199">
        <f>SUM(BK654:BK660)</f>
        <v>40448.92</v>
      </c>
    </row>
    <row r="654" spans="2:65" s="1" customFormat="1" ht="16.5" customHeight="1">
      <c r="B654" s="42"/>
      <c r="C654" s="202" t="s">
        <v>1430</v>
      </c>
      <c r="D654" s="202" t="s">
        <v>212</v>
      </c>
      <c r="E654" s="203" t="s">
        <v>1613</v>
      </c>
      <c r="F654" s="204" t="s">
        <v>1614</v>
      </c>
      <c r="G654" s="205" t="s">
        <v>215</v>
      </c>
      <c r="H654" s="206">
        <v>42.08</v>
      </c>
      <c r="I654" s="207">
        <v>270</v>
      </c>
      <c r="J654" s="208">
        <f>ROUND(I654*H654,2)</f>
        <v>11361.6</v>
      </c>
      <c r="K654" s="204" t="s">
        <v>24</v>
      </c>
      <c r="L654" s="62"/>
      <c r="M654" s="209" t="s">
        <v>24</v>
      </c>
      <c r="N654" s="210" t="s">
        <v>50</v>
      </c>
      <c r="O654" s="43"/>
      <c r="P654" s="211">
        <f>O654*H654</f>
        <v>0</v>
      </c>
      <c r="Q654" s="211">
        <v>1.4149999999999999E-2</v>
      </c>
      <c r="R654" s="211">
        <f>Q654*H654</f>
        <v>0.59543199999999996</v>
      </c>
      <c r="S654" s="211">
        <v>0</v>
      </c>
      <c r="T654" s="212">
        <f>S654*H654</f>
        <v>0</v>
      </c>
      <c r="AR654" s="25" t="s">
        <v>142</v>
      </c>
      <c r="AT654" s="25" t="s">
        <v>212</v>
      </c>
      <c r="AU654" s="25" t="s">
        <v>87</v>
      </c>
      <c r="AY654" s="25" t="s">
        <v>210</v>
      </c>
      <c r="BE654" s="213">
        <f>IF(N654="základní",J654,0)</f>
        <v>0</v>
      </c>
      <c r="BF654" s="213">
        <f>IF(N654="snížená",J654,0)</f>
        <v>11361.6</v>
      </c>
      <c r="BG654" s="213">
        <f>IF(N654="zákl. přenesená",J654,0)</f>
        <v>0</v>
      </c>
      <c r="BH654" s="213">
        <f>IF(N654="sníž. přenesená",J654,0)</f>
        <v>0</v>
      </c>
      <c r="BI654" s="213">
        <f>IF(N654="nulová",J654,0)</f>
        <v>0</v>
      </c>
      <c r="BJ654" s="25" t="s">
        <v>87</v>
      </c>
      <c r="BK654" s="213">
        <f>ROUND(I654*H654,2)</f>
        <v>11361.6</v>
      </c>
      <c r="BL654" s="25" t="s">
        <v>142</v>
      </c>
      <c r="BM654" s="25" t="s">
        <v>1615</v>
      </c>
    </row>
    <row r="655" spans="2:65" s="12" customFormat="1">
      <c r="B655" s="217"/>
      <c r="C655" s="218"/>
      <c r="D655" s="214" t="s">
        <v>220</v>
      </c>
      <c r="E655" s="219" t="s">
        <v>24</v>
      </c>
      <c r="F655" s="220" t="s">
        <v>1616</v>
      </c>
      <c r="G655" s="218"/>
      <c r="H655" s="221">
        <v>42.08</v>
      </c>
      <c r="I655" s="222"/>
      <c r="J655" s="218"/>
      <c r="K655" s="218"/>
      <c r="L655" s="223"/>
      <c r="M655" s="224"/>
      <c r="N655" s="225"/>
      <c r="O655" s="225"/>
      <c r="P655" s="225"/>
      <c r="Q655" s="225"/>
      <c r="R655" s="225"/>
      <c r="S655" s="225"/>
      <c r="T655" s="226"/>
      <c r="AT655" s="227" t="s">
        <v>220</v>
      </c>
      <c r="AU655" s="227" t="s">
        <v>87</v>
      </c>
      <c r="AV655" s="12" t="s">
        <v>87</v>
      </c>
      <c r="AW655" s="12" t="s">
        <v>41</v>
      </c>
      <c r="AX655" s="12" t="s">
        <v>83</v>
      </c>
      <c r="AY655" s="227" t="s">
        <v>210</v>
      </c>
    </row>
    <row r="656" spans="2:65" s="1" customFormat="1" ht="16.5" customHeight="1">
      <c r="B656" s="42"/>
      <c r="C656" s="202" t="s">
        <v>1435</v>
      </c>
      <c r="D656" s="202" t="s">
        <v>212</v>
      </c>
      <c r="E656" s="203" t="s">
        <v>1618</v>
      </c>
      <c r="F656" s="204" t="s">
        <v>1619</v>
      </c>
      <c r="G656" s="205" t="s">
        <v>215</v>
      </c>
      <c r="H656" s="206">
        <v>52.57</v>
      </c>
      <c r="I656" s="207">
        <v>403.2</v>
      </c>
      <c r="J656" s="208">
        <f>ROUND(I656*H656,2)</f>
        <v>21196.22</v>
      </c>
      <c r="K656" s="204" t="s">
        <v>264</v>
      </c>
      <c r="L656" s="62"/>
      <c r="M656" s="209" t="s">
        <v>24</v>
      </c>
      <c r="N656" s="210" t="s">
        <v>50</v>
      </c>
      <c r="O656" s="43"/>
      <c r="P656" s="211">
        <f>O656*H656</f>
        <v>0</v>
      </c>
      <c r="Q656" s="211">
        <v>7.4999999999999997E-3</v>
      </c>
      <c r="R656" s="211">
        <f>Q656*H656</f>
        <v>0.39427499999999999</v>
      </c>
      <c r="S656" s="211">
        <v>0</v>
      </c>
      <c r="T656" s="212">
        <f>S656*H656</f>
        <v>0</v>
      </c>
      <c r="AR656" s="25" t="s">
        <v>142</v>
      </c>
      <c r="AT656" s="25" t="s">
        <v>212</v>
      </c>
      <c r="AU656" s="25" t="s">
        <v>87</v>
      </c>
      <c r="AY656" s="25" t="s">
        <v>210</v>
      </c>
      <c r="BE656" s="213">
        <f>IF(N656="základní",J656,0)</f>
        <v>0</v>
      </c>
      <c r="BF656" s="213">
        <f>IF(N656="snížená",J656,0)</f>
        <v>21196.22</v>
      </c>
      <c r="BG656" s="213">
        <f>IF(N656="zákl. přenesená",J656,0)</f>
        <v>0</v>
      </c>
      <c r="BH656" s="213">
        <f>IF(N656="sníž. přenesená",J656,0)</f>
        <v>0</v>
      </c>
      <c r="BI656" s="213">
        <f>IF(N656="nulová",J656,0)</f>
        <v>0</v>
      </c>
      <c r="BJ656" s="25" t="s">
        <v>87</v>
      </c>
      <c r="BK656" s="213">
        <f>ROUND(I656*H656,2)</f>
        <v>21196.22</v>
      </c>
      <c r="BL656" s="25" t="s">
        <v>142</v>
      </c>
      <c r="BM656" s="25" t="s">
        <v>1620</v>
      </c>
    </row>
    <row r="657" spans="2:65" s="12" customFormat="1">
      <c r="B657" s="217"/>
      <c r="C657" s="218"/>
      <c r="D657" s="214" t="s">
        <v>220</v>
      </c>
      <c r="E657" s="219" t="s">
        <v>24</v>
      </c>
      <c r="F657" s="220" t="s">
        <v>2058</v>
      </c>
      <c r="G657" s="218"/>
      <c r="H657" s="221">
        <v>52.57</v>
      </c>
      <c r="I657" s="222"/>
      <c r="J657" s="218"/>
      <c r="K657" s="218"/>
      <c r="L657" s="223"/>
      <c r="M657" s="224"/>
      <c r="N657" s="225"/>
      <c r="O657" s="225"/>
      <c r="P657" s="225"/>
      <c r="Q657" s="225"/>
      <c r="R657" s="225"/>
      <c r="S657" s="225"/>
      <c r="T657" s="226"/>
      <c r="AT657" s="227" t="s">
        <v>220</v>
      </c>
      <c r="AU657" s="227" t="s">
        <v>87</v>
      </c>
      <c r="AV657" s="12" t="s">
        <v>87</v>
      </c>
      <c r="AW657" s="12" t="s">
        <v>41</v>
      </c>
      <c r="AX657" s="12" t="s">
        <v>83</v>
      </c>
      <c r="AY657" s="227" t="s">
        <v>210</v>
      </c>
    </row>
    <row r="658" spans="2:65" s="1" customFormat="1" ht="25.5" customHeight="1">
      <c r="B658" s="42"/>
      <c r="C658" s="202" t="s">
        <v>1439</v>
      </c>
      <c r="D658" s="202" t="s">
        <v>212</v>
      </c>
      <c r="E658" s="203" t="s">
        <v>1623</v>
      </c>
      <c r="F658" s="204" t="s">
        <v>1624</v>
      </c>
      <c r="G658" s="205" t="s">
        <v>215</v>
      </c>
      <c r="H658" s="206">
        <v>157.71</v>
      </c>
      <c r="I658" s="207">
        <v>48</v>
      </c>
      <c r="J658" s="208">
        <f>ROUND(I658*H658,2)</f>
        <v>7570.08</v>
      </c>
      <c r="K658" s="204" t="s">
        <v>264</v>
      </c>
      <c r="L658" s="62"/>
      <c r="M658" s="209" t="s">
        <v>24</v>
      </c>
      <c r="N658" s="210" t="s">
        <v>50</v>
      </c>
      <c r="O658" s="43"/>
      <c r="P658" s="211">
        <f>O658*H658</f>
        <v>0</v>
      </c>
      <c r="Q658" s="211">
        <v>1.5E-3</v>
      </c>
      <c r="R658" s="211">
        <f>Q658*H658</f>
        <v>0.23656500000000003</v>
      </c>
      <c r="S658" s="211">
        <v>0</v>
      </c>
      <c r="T658" s="212">
        <f>S658*H658</f>
        <v>0</v>
      </c>
      <c r="AR658" s="25" t="s">
        <v>142</v>
      </c>
      <c r="AT658" s="25" t="s">
        <v>212</v>
      </c>
      <c r="AU658" s="25" t="s">
        <v>87</v>
      </c>
      <c r="AY658" s="25" t="s">
        <v>210</v>
      </c>
      <c r="BE658" s="213">
        <f>IF(N658="základní",J658,0)</f>
        <v>0</v>
      </c>
      <c r="BF658" s="213">
        <f>IF(N658="snížená",J658,0)</f>
        <v>7570.08</v>
      </c>
      <c r="BG658" s="213">
        <f>IF(N658="zákl. přenesená",J658,0)</f>
        <v>0</v>
      </c>
      <c r="BH658" s="213">
        <f>IF(N658="sníž. přenesená",J658,0)</f>
        <v>0</v>
      </c>
      <c r="BI658" s="213">
        <f>IF(N658="nulová",J658,0)</f>
        <v>0</v>
      </c>
      <c r="BJ658" s="25" t="s">
        <v>87</v>
      </c>
      <c r="BK658" s="213">
        <f>ROUND(I658*H658,2)</f>
        <v>7570.08</v>
      </c>
      <c r="BL658" s="25" t="s">
        <v>142</v>
      </c>
      <c r="BM658" s="25" t="s">
        <v>1625</v>
      </c>
    </row>
    <row r="659" spans="2:65" s="12" customFormat="1">
      <c r="B659" s="217"/>
      <c r="C659" s="218"/>
      <c r="D659" s="214" t="s">
        <v>220</v>
      </c>
      <c r="E659" s="219" t="s">
        <v>24</v>
      </c>
      <c r="F659" s="220" t="s">
        <v>1626</v>
      </c>
      <c r="G659" s="218"/>
      <c r="H659" s="221">
        <v>157.71</v>
      </c>
      <c r="I659" s="222"/>
      <c r="J659" s="218"/>
      <c r="K659" s="218"/>
      <c r="L659" s="223"/>
      <c r="M659" s="224"/>
      <c r="N659" s="225"/>
      <c r="O659" s="225"/>
      <c r="P659" s="225"/>
      <c r="Q659" s="225"/>
      <c r="R659" s="225"/>
      <c r="S659" s="225"/>
      <c r="T659" s="226"/>
      <c r="AT659" s="227" t="s">
        <v>220</v>
      </c>
      <c r="AU659" s="227" t="s">
        <v>87</v>
      </c>
      <c r="AV659" s="12" t="s">
        <v>87</v>
      </c>
      <c r="AW659" s="12" t="s">
        <v>41</v>
      </c>
      <c r="AX659" s="12" t="s">
        <v>83</v>
      </c>
      <c r="AY659" s="227" t="s">
        <v>210</v>
      </c>
    </row>
    <row r="660" spans="2:65" s="1" customFormat="1" ht="25.5" customHeight="1">
      <c r="B660" s="42"/>
      <c r="C660" s="202" t="s">
        <v>1443</v>
      </c>
      <c r="D660" s="202" t="s">
        <v>212</v>
      </c>
      <c r="E660" s="203" t="s">
        <v>1628</v>
      </c>
      <c r="F660" s="204" t="s">
        <v>2078</v>
      </c>
      <c r="G660" s="205" t="s">
        <v>981</v>
      </c>
      <c r="H660" s="270">
        <f>SUM(J654:J658)/100</f>
        <v>401.279</v>
      </c>
      <c r="I660" s="207">
        <v>0.8</v>
      </c>
      <c r="J660" s="208">
        <f>ROUND(I660*H660,2)</f>
        <v>321.02</v>
      </c>
      <c r="K660" s="204" t="s">
        <v>264</v>
      </c>
      <c r="L660" s="62"/>
      <c r="M660" s="209" t="s">
        <v>24</v>
      </c>
      <c r="N660" s="210" t="s">
        <v>50</v>
      </c>
      <c r="O660" s="43"/>
      <c r="P660" s="211">
        <f>O660*H660</f>
        <v>0</v>
      </c>
      <c r="Q660" s="211">
        <v>0</v>
      </c>
      <c r="R660" s="211">
        <f>Q660*H660</f>
        <v>0</v>
      </c>
      <c r="S660" s="211">
        <v>0</v>
      </c>
      <c r="T660" s="212">
        <f>S660*H660</f>
        <v>0</v>
      </c>
      <c r="AR660" s="25" t="s">
        <v>142</v>
      </c>
      <c r="AT660" s="25" t="s">
        <v>212</v>
      </c>
      <c r="AU660" s="25" t="s">
        <v>87</v>
      </c>
      <c r="AY660" s="25" t="s">
        <v>210</v>
      </c>
      <c r="BE660" s="213">
        <f>IF(N660="základní",J660,0)</f>
        <v>0</v>
      </c>
      <c r="BF660" s="213">
        <f>IF(N660="snížená",J660,0)</f>
        <v>321.02</v>
      </c>
      <c r="BG660" s="213">
        <f>IF(N660="zákl. přenesená",J660,0)</f>
        <v>0</v>
      </c>
      <c r="BH660" s="213">
        <f>IF(N660="sníž. přenesená",J660,0)</f>
        <v>0</v>
      </c>
      <c r="BI660" s="213">
        <f>IF(N660="nulová",J660,0)</f>
        <v>0</v>
      </c>
      <c r="BJ660" s="25" t="s">
        <v>87</v>
      </c>
      <c r="BK660" s="213">
        <f>ROUND(I660*H660,2)</f>
        <v>321.02</v>
      </c>
      <c r="BL660" s="25" t="s">
        <v>142</v>
      </c>
      <c r="BM660" s="25" t="s">
        <v>1630</v>
      </c>
    </row>
    <row r="661" spans="2:65" s="11" customFormat="1" ht="29.85" customHeight="1">
      <c r="B661" s="186"/>
      <c r="C661" s="187"/>
      <c r="D661" s="188" t="s">
        <v>77</v>
      </c>
      <c r="E661" s="200" t="s">
        <v>1631</v>
      </c>
      <c r="F661" s="200" t="s">
        <v>1632</v>
      </c>
      <c r="G661" s="187"/>
      <c r="H661" s="187"/>
      <c r="I661" s="190"/>
      <c r="J661" s="201">
        <f>BK661</f>
        <v>41887.49</v>
      </c>
      <c r="K661" s="187"/>
      <c r="L661" s="192"/>
      <c r="M661" s="193"/>
      <c r="N661" s="194"/>
      <c r="O661" s="194"/>
      <c r="P661" s="195">
        <f>SUM(P662:P668)</f>
        <v>0</v>
      </c>
      <c r="Q661" s="194"/>
      <c r="R661" s="195">
        <f>SUM(R662:R668)</f>
        <v>0.7100209999999999</v>
      </c>
      <c r="S661" s="194"/>
      <c r="T661" s="196">
        <f>SUM(T662:T668)</f>
        <v>0</v>
      </c>
      <c r="AR661" s="197" t="s">
        <v>87</v>
      </c>
      <c r="AT661" s="198" t="s">
        <v>77</v>
      </c>
      <c r="AU661" s="198" t="s">
        <v>83</v>
      </c>
      <c r="AY661" s="197" t="s">
        <v>210</v>
      </c>
      <c r="BK661" s="199">
        <f>SUM(BK662:BK668)</f>
        <v>41887.49</v>
      </c>
    </row>
    <row r="662" spans="2:65" s="1" customFormat="1" ht="25.5" customHeight="1">
      <c r="B662" s="42"/>
      <c r="C662" s="202" t="s">
        <v>1448</v>
      </c>
      <c r="D662" s="202" t="s">
        <v>212</v>
      </c>
      <c r="E662" s="203" t="s">
        <v>1634</v>
      </c>
      <c r="F662" s="204" t="s">
        <v>1635</v>
      </c>
      <c r="G662" s="205" t="s">
        <v>215</v>
      </c>
      <c r="H662" s="206">
        <v>44.432000000000002</v>
      </c>
      <c r="I662" s="207">
        <v>450</v>
      </c>
      <c r="J662" s="208">
        <f>ROUND(I662*H662,2)</f>
        <v>19994.400000000001</v>
      </c>
      <c r="K662" s="204" t="s">
        <v>264</v>
      </c>
      <c r="L662" s="62"/>
      <c r="M662" s="209" t="s">
        <v>24</v>
      </c>
      <c r="N662" s="210" t="s">
        <v>50</v>
      </c>
      <c r="O662" s="43"/>
      <c r="P662" s="211">
        <f>O662*H662</f>
        <v>0</v>
      </c>
      <c r="Q662" s="211">
        <v>3.0000000000000001E-3</v>
      </c>
      <c r="R662" s="211">
        <f>Q662*H662</f>
        <v>0.133296</v>
      </c>
      <c r="S662" s="211">
        <v>0</v>
      </c>
      <c r="T662" s="212">
        <f>S662*H662</f>
        <v>0</v>
      </c>
      <c r="AR662" s="25" t="s">
        <v>142</v>
      </c>
      <c r="AT662" s="25" t="s">
        <v>212</v>
      </c>
      <c r="AU662" s="25" t="s">
        <v>87</v>
      </c>
      <c r="AY662" s="25" t="s">
        <v>210</v>
      </c>
      <c r="BE662" s="213">
        <f>IF(N662="základní",J662,0)</f>
        <v>0</v>
      </c>
      <c r="BF662" s="213">
        <f>IF(N662="snížená",J662,0)</f>
        <v>19994.400000000001</v>
      </c>
      <c r="BG662" s="213">
        <f>IF(N662="zákl. přenesená",J662,0)</f>
        <v>0</v>
      </c>
      <c r="BH662" s="213">
        <f>IF(N662="sníž. přenesená",J662,0)</f>
        <v>0</v>
      </c>
      <c r="BI662" s="213">
        <f>IF(N662="nulová",J662,0)</f>
        <v>0</v>
      </c>
      <c r="BJ662" s="25" t="s">
        <v>87</v>
      </c>
      <c r="BK662" s="213">
        <f>ROUND(I662*H662,2)</f>
        <v>19994.400000000001</v>
      </c>
      <c r="BL662" s="25" t="s">
        <v>142</v>
      </c>
      <c r="BM662" s="25" t="s">
        <v>1636</v>
      </c>
    </row>
    <row r="663" spans="2:65" s="12" customFormat="1">
      <c r="B663" s="217"/>
      <c r="C663" s="218"/>
      <c r="D663" s="214" t="s">
        <v>220</v>
      </c>
      <c r="E663" s="219" t="s">
        <v>24</v>
      </c>
      <c r="F663" s="220" t="s">
        <v>2079</v>
      </c>
      <c r="G663" s="218"/>
      <c r="H663" s="221">
        <v>19.552</v>
      </c>
      <c r="I663" s="222"/>
      <c r="J663" s="218"/>
      <c r="K663" s="218"/>
      <c r="L663" s="223"/>
      <c r="M663" s="224"/>
      <c r="N663" s="225"/>
      <c r="O663" s="225"/>
      <c r="P663" s="225"/>
      <c r="Q663" s="225"/>
      <c r="R663" s="225"/>
      <c r="S663" s="225"/>
      <c r="T663" s="226"/>
      <c r="AT663" s="227" t="s">
        <v>220</v>
      </c>
      <c r="AU663" s="227" t="s">
        <v>87</v>
      </c>
      <c r="AV663" s="12" t="s">
        <v>87</v>
      </c>
      <c r="AW663" s="12" t="s">
        <v>41</v>
      </c>
      <c r="AX663" s="12" t="s">
        <v>78</v>
      </c>
      <c r="AY663" s="227" t="s">
        <v>210</v>
      </c>
    </row>
    <row r="664" spans="2:65" s="12" customFormat="1">
      <c r="B664" s="217"/>
      <c r="C664" s="218"/>
      <c r="D664" s="214" t="s">
        <v>220</v>
      </c>
      <c r="E664" s="219" t="s">
        <v>24</v>
      </c>
      <c r="F664" s="220" t="s">
        <v>2080</v>
      </c>
      <c r="G664" s="218"/>
      <c r="H664" s="221">
        <v>24.88</v>
      </c>
      <c r="I664" s="222"/>
      <c r="J664" s="218"/>
      <c r="K664" s="218"/>
      <c r="L664" s="223"/>
      <c r="M664" s="224"/>
      <c r="N664" s="225"/>
      <c r="O664" s="225"/>
      <c r="P664" s="225"/>
      <c r="Q664" s="225"/>
      <c r="R664" s="225"/>
      <c r="S664" s="225"/>
      <c r="T664" s="226"/>
      <c r="AT664" s="227" t="s">
        <v>220</v>
      </c>
      <c r="AU664" s="227" t="s">
        <v>87</v>
      </c>
      <c r="AV664" s="12" t="s">
        <v>87</v>
      </c>
      <c r="AW664" s="12" t="s">
        <v>41</v>
      </c>
      <c r="AX664" s="12" t="s">
        <v>78</v>
      </c>
      <c r="AY664" s="227" t="s">
        <v>210</v>
      </c>
    </row>
    <row r="665" spans="2:65" s="13" customFormat="1">
      <c r="B665" s="228"/>
      <c r="C665" s="229"/>
      <c r="D665" s="214" t="s">
        <v>220</v>
      </c>
      <c r="E665" s="230" t="s">
        <v>24</v>
      </c>
      <c r="F665" s="231" t="s">
        <v>235</v>
      </c>
      <c r="G665" s="229"/>
      <c r="H665" s="232">
        <v>44.432000000000002</v>
      </c>
      <c r="I665" s="233"/>
      <c r="J665" s="229"/>
      <c r="K665" s="229"/>
      <c r="L665" s="234"/>
      <c r="M665" s="235"/>
      <c r="N665" s="236"/>
      <c r="O665" s="236"/>
      <c r="P665" s="236"/>
      <c r="Q665" s="236"/>
      <c r="R665" s="236"/>
      <c r="S665" s="236"/>
      <c r="T665" s="237"/>
      <c r="AT665" s="238" t="s">
        <v>220</v>
      </c>
      <c r="AU665" s="238" t="s">
        <v>87</v>
      </c>
      <c r="AV665" s="13" t="s">
        <v>93</v>
      </c>
      <c r="AW665" s="13" t="s">
        <v>41</v>
      </c>
      <c r="AX665" s="13" t="s">
        <v>83</v>
      </c>
      <c r="AY665" s="238" t="s">
        <v>210</v>
      </c>
    </row>
    <row r="666" spans="2:65" s="1" customFormat="1" ht="16.5" customHeight="1">
      <c r="B666" s="42"/>
      <c r="C666" s="239" t="s">
        <v>1452</v>
      </c>
      <c r="D666" s="239" t="s">
        <v>358</v>
      </c>
      <c r="E666" s="240" t="s">
        <v>1641</v>
      </c>
      <c r="F666" s="241" t="s">
        <v>1642</v>
      </c>
      <c r="G666" s="242" t="s">
        <v>215</v>
      </c>
      <c r="H666" s="243">
        <v>48.875</v>
      </c>
      <c r="I666" s="244">
        <v>420</v>
      </c>
      <c r="J666" s="245">
        <f>ROUND(I666*H666,2)</f>
        <v>20527.5</v>
      </c>
      <c r="K666" s="241" t="s">
        <v>24</v>
      </c>
      <c r="L666" s="246"/>
      <c r="M666" s="247" t="s">
        <v>24</v>
      </c>
      <c r="N666" s="248" t="s">
        <v>50</v>
      </c>
      <c r="O666" s="43"/>
      <c r="P666" s="211">
        <f>O666*H666</f>
        <v>0</v>
      </c>
      <c r="Q666" s="211">
        <v>1.18E-2</v>
      </c>
      <c r="R666" s="211">
        <f>Q666*H666</f>
        <v>0.57672499999999993</v>
      </c>
      <c r="S666" s="211">
        <v>0</v>
      </c>
      <c r="T666" s="212">
        <f>S666*H666</f>
        <v>0</v>
      </c>
      <c r="AR666" s="25" t="s">
        <v>397</v>
      </c>
      <c r="AT666" s="25" t="s">
        <v>358</v>
      </c>
      <c r="AU666" s="25" t="s">
        <v>87</v>
      </c>
      <c r="AY666" s="25" t="s">
        <v>210</v>
      </c>
      <c r="BE666" s="213">
        <f>IF(N666="základní",J666,0)</f>
        <v>0</v>
      </c>
      <c r="BF666" s="213">
        <f>IF(N666="snížená",J666,0)</f>
        <v>20527.5</v>
      </c>
      <c r="BG666" s="213">
        <f>IF(N666="zákl. přenesená",J666,0)</f>
        <v>0</v>
      </c>
      <c r="BH666" s="213">
        <f>IF(N666="sníž. přenesená",J666,0)</f>
        <v>0</v>
      </c>
      <c r="BI666" s="213">
        <f>IF(N666="nulová",J666,0)</f>
        <v>0</v>
      </c>
      <c r="BJ666" s="25" t="s">
        <v>87</v>
      </c>
      <c r="BK666" s="213">
        <f>ROUND(I666*H666,2)</f>
        <v>20527.5</v>
      </c>
      <c r="BL666" s="25" t="s">
        <v>142</v>
      </c>
      <c r="BM666" s="25" t="s">
        <v>1643</v>
      </c>
    </row>
    <row r="667" spans="2:65" s="12" customFormat="1">
      <c r="B667" s="217"/>
      <c r="C667" s="218"/>
      <c r="D667" s="214" t="s">
        <v>220</v>
      </c>
      <c r="E667" s="219" t="s">
        <v>24</v>
      </c>
      <c r="F667" s="220" t="s">
        <v>2081</v>
      </c>
      <c r="G667" s="218"/>
      <c r="H667" s="221">
        <v>48.875</v>
      </c>
      <c r="I667" s="222"/>
      <c r="J667" s="218"/>
      <c r="K667" s="218"/>
      <c r="L667" s="223"/>
      <c r="M667" s="224"/>
      <c r="N667" s="225"/>
      <c r="O667" s="225"/>
      <c r="P667" s="225"/>
      <c r="Q667" s="225"/>
      <c r="R667" s="225"/>
      <c r="S667" s="225"/>
      <c r="T667" s="226"/>
      <c r="AT667" s="227" t="s">
        <v>220</v>
      </c>
      <c r="AU667" s="227" t="s">
        <v>87</v>
      </c>
      <c r="AV667" s="12" t="s">
        <v>87</v>
      </c>
      <c r="AW667" s="12" t="s">
        <v>41</v>
      </c>
      <c r="AX667" s="12" t="s">
        <v>83</v>
      </c>
      <c r="AY667" s="227" t="s">
        <v>210</v>
      </c>
    </row>
    <row r="668" spans="2:65" s="1" customFormat="1" ht="38.25" customHeight="1">
      <c r="B668" s="42"/>
      <c r="C668" s="202" t="s">
        <v>1459</v>
      </c>
      <c r="D668" s="202" t="s">
        <v>212</v>
      </c>
      <c r="E668" s="203" t="s">
        <v>1646</v>
      </c>
      <c r="F668" s="204" t="s">
        <v>2082</v>
      </c>
      <c r="G668" s="205" t="s">
        <v>981</v>
      </c>
      <c r="H668" s="270">
        <f>SUM(J662:J667)/100</f>
        <v>405.21899999999999</v>
      </c>
      <c r="I668" s="207">
        <v>3.37</v>
      </c>
      <c r="J668" s="208">
        <f>ROUND(I668*H668,2)</f>
        <v>1365.59</v>
      </c>
      <c r="K668" s="204" t="s">
        <v>264</v>
      </c>
      <c r="L668" s="62"/>
      <c r="M668" s="209" t="s">
        <v>24</v>
      </c>
      <c r="N668" s="210" t="s">
        <v>50</v>
      </c>
      <c r="O668" s="43"/>
      <c r="P668" s="211">
        <f>O668*H668</f>
        <v>0</v>
      </c>
      <c r="Q668" s="211">
        <v>0</v>
      </c>
      <c r="R668" s="211">
        <f>Q668*H668</f>
        <v>0</v>
      </c>
      <c r="S668" s="211">
        <v>0</v>
      </c>
      <c r="T668" s="212">
        <f>S668*H668</f>
        <v>0</v>
      </c>
      <c r="AR668" s="25" t="s">
        <v>142</v>
      </c>
      <c r="AT668" s="25" t="s">
        <v>212</v>
      </c>
      <c r="AU668" s="25" t="s">
        <v>87</v>
      </c>
      <c r="AY668" s="25" t="s">
        <v>210</v>
      </c>
      <c r="BE668" s="213">
        <f>IF(N668="základní",J668,0)</f>
        <v>0</v>
      </c>
      <c r="BF668" s="213">
        <f>IF(N668="snížená",J668,0)</f>
        <v>1365.59</v>
      </c>
      <c r="BG668" s="213">
        <f>IF(N668="zákl. přenesená",J668,0)</f>
        <v>0</v>
      </c>
      <c r="BH668" s="213">
        <f>IF(N668="sníž. přenesená",J668,0)</f>
        <v>0</v>
      </c>
      <c r="BI668" s="213">
        <f>IF(N668="nulová",J668,0)</f>
        <v>0</v>
      </c>
      <c r="BJ668" s="25" t="s">
        <v>87</v>
      </c>
      <c r="BK668" s="213">
        <f>ROUND(I668*H668,2)</f>
        <v>1365.59</v>
      </c>
      <c r="BL668" s="25" t="s">
        <v>142</v>
      </c>
      <c r="BM668" s="25" t="s">
        <v>1648</v>
      </c>
    </row>
    <row r="669" spans="2:65" s="11" customFormat="1" ht="29.85" customHeight="1">
      <c r="B669" s="186"/>
      <c r="C669" s="187"/>
      <c r="D669" s="188" t="s">
        <v>77</v>
      </c>
      <c r="E669" s="200" t="s">
        <v>1649</v>
      </c>
      <c r="F669" s="200" t="s">
        <v>1650</v>
      </c>
      <c r="G669" s="187"/>
      <c r="H669" s="187"/>
      <c r="I669" s="190"/>
      <c r="J669" s="201">
        <f>BK669</f>
        <v>3264</v>
      </c>
      <c r="K669" s="187"/>
      <c r="L669" s="192"/>
      <c r="M669" s="193"/>
      <c r="N669" s="194"/>
      <c r="O669" s="194"/>
      <c r="P669" s="195">
        <f>SUM(P670:P671)</f>
        <v>0</v>
      </c>
      <c r="Q669" s="194"/>
      <c r="R669" s="195">
        <f>SUM(R670:R671)</f>
        <v>6.5280000000000008E-3</v>
      </c>
      <c r="S669" s="194"/>
      <c r="T669" s="196">
        <f>SUM(T670:T671)</f>
        <v>0</v>
      </c>
      <c r="AR669" s="197" t="s">
        <v>87</v>
      </c>
      <c r="AT669" s="198" t="s">
        <v>77</v>
      </c>
      <c r="AU669" s="198" t="s">
        <v>83</v>
      </c>
      <c r="AY669" s="197" t="s">
        <v>210</v>
      </c>
      <c r="BK669" s="199">
        <f>SUM(BK670:BK671)</f>
        <v>3264</v>
      </c>
    </row>
    <row r="670" spans="2:65" s="1" customFormat="1" ht="38.25" customHeight="1">
      <c r="B670" s="42"/>
      <c r="C670" s="202" t="s">
        <v>1463</v>
      </c>
      <c r="D670" s="202" t="s">
        <v>212</v>
      </c>
      <c r="E670" s="203" t="s">
        <v>1652</v>
      </c>
      <c r="F670" s="204" t="s">
        <v>1653</v>
      </c>
      <c r="G670" s="205" t="s">
        <v>215</v>
      </c>
      <c r="H670" s="206">
        <v>12.8</v>
      </c>
      <c r="I670" s="207">
        <v>255</v>
      </c>
      <c r="J670" s="208">
        <f>ROUND(I670*H670,2)</f>
        <v>3264</v>
      </c>
      <c r="K670" s="204" t="s">
        <v>264</v>
      </c>
      <c r="L670" s="62"/>
      <c r="M670" s="209" t="s">
        <v>24</v>
      </c>
      <c r="N670" s="210" t="s">
        <v>50</v>
      </c>
      <c r="O670" s="43"/>
      <c r="P670" s="211">
        <f>O670*H670</f>
        <v>0</v>
      </c>
      <c r="Q670" s="211">
        <v>5.1000000000000004E-4</v>
      </c>
      <c r="R670" s="211">
        <f>Q670*H670</f>
        <v>6.5280000000000008E-3</v>
      </c>
      <c r="S670" s="211">
        <v>0</v>
      </c>
      <c r="T670" s="212">
        <f>S670*H670</f>
        <v>0</v>
      </c>
      <c r="AR670" s="25" t="s">
        <v>142</v>
      </c>
      <c r="AT670" s="25" t="s">
        <v>212</v>
      </c>
      <c r="AU670" s="25" t="s">
        <v>87</v>
      </c>
      <c r="AY670" s="25" t="s">
        <v>210</v>
      </c>
      <c r="BE670" s="213">
        <f>IF(N670="základní",J670,0)</f>
        <v>0</v>
      </c>
      <c r="BF670" s="213">
        <f>IF(N670="snížená",J670,0)</f>
        <v>3264</v>
      </c>
      <c r="BG670" s="213">
        <f>IF(N670="zákl. přenesená",J670,0)</f>
        <v>0</v>
      </c>
      <c r="BH670" s="213">
        <f>IF(N670="sníž. přenesená",J670,0)</f>
        <v>0</v>
      </c>
      <c r="BI670" s="213">
        <f>IF(N670="nulová",J670,0)</f>
        <v>0</v>
      </c>
      <c r="BJ670" s="25" t="s">
        <v>87</v>
      </c>
      <c r="BK670" s="213">
        <f>ROUND(I670*H670,2)</f>
        <v>3264</v>
      </c>
      <c r="BL670" s="25" t="s">
        <v>142</v>
      </c>
      <c r="BM670" s="25" t="s">
        <v>1654</v>
      </c>
    </row>
    <row r="671" spans="2:65" s="12" customFormat="1">
      <c r="B671" s="217"/>
      <c r="C671" s="218"/>
      <c r="D671" s="214" t="s">
        <v>220</v>
      </c>
      <c r="E671" s="219" t="s">
        <v>24</v>
      </c>
      <c r="F671" s="220" t="s">
        <v>2083</v>
      </c>
      <c r="G671" s="218"/>
      <c r="H671" s="221">
        <v>12.8</v>
      </c>
      <c r="I671" s="222"/>
      <c r="J671" s="218"/>
      <c r="K671" s="218"/>
      <c r="L671" s="223"/>
      <c r="M671" s="224"/>
      <c r="N671" s="225"/>
      <c r="O671" s="225"/>
      <c r="P671" s="225"/>
      <c r="Q671" s="225"/>
      <c r="R671" s="225"/>
      <c r="S671" s="225"/>
      <c r="T671" s="226"/>
      <c r="AT671" s="227" t="s">
        <v>220</v>
      </c>
      <c r="AU671" s="227" t="s">
        <v>87</v>
      </c>
      <c r="AV671" s="12" t="s">
        <v>87</v>
      </c>
      <c r="AW671" s="12" t="s">
        <v>41</v>
      </c>
      <c r="AX671" s="12" t="s">
        <v>78</v>
      </c>
      <c r="AY671" s="227" t="s">
        <v>210</v>
      </c>
    </row>
    <row r="672" spans="2:65" s="11" customFormat="1" ht="29.85" customHeight="1">
      <c r="B672" s="186"/>
      <c r="C672" s="187"/>
      <c r="D672" s="188" t="s">
        <v>77</v>
      </c>
      <c r="E672" s="200" t="s">
        <v>1657</v>
      </c>
      <c r="F672" s="200" t="s">
        <v>1658</v>
      </c>
      <c r="G672" s="187"/>
      <c r="H672" s="187"/>
      <c r="I672" s="190"/>
      <c r="J672" s="201">
        <f>BK672</f>
        <v>31595.19</v>
      </c>
      <c r="K672" s="187"/>
      <c r="L672" s="192"/>
      <c r="M672" s="193"/>
      <c r="N672" s="194"/>
      <c r="O672" s="194"/>
      <c r="P672" s="195">
        <f>SUM(P673:P676)</f>
        <v>0</v>
      </c>
      <c r="Q672" s="194"/>
      <c r="R672" s="195">
        <f>SUM(R673:R676)</f>
        <v>0.16659282</v>
      </c>
      <c r="S672" s="194"/>
      <c r="T672" s="196">
        <f>SUM(T673:T676)</f>
        <v>0</v>
      </c>
      <c r="AR672" s="197" t="s">
        <v>87</v>
      </c>
      <c r="AT672" s="198" t="s">
        <v>77</v>
      </c>
      <c r="AU672" s="198" t="s">
        <v>83</v>
      </c>
      <c r="AY672" s="197" t="s">
        <v>210</v>
      </c>
      <c r="BK672" s="199">
        <f>SUM(BK673:BK676)</f>
        <v>31595.19</v>
      </c>
    </row>
    <row r="673" spans="2:65" s="1" customFormat="1" ht="25.5" customHeight="1">
      <c r="B673" s="42"/>
      <c r="C673" s="202" t="s">
        <v>1468</v>
      </c>
      <c r="D673" s="202" t="s">
        <v>212</v>
      </c>
      <c r="E673" s="203" t="s">
        <v>1660</v>
      </c>
      <c r="F673" s="204" t="s">
        <v>1661</v>
      </c>
      <c r="G673" s="205" t="s">
        <v>215</v>
      </c>
      <c r="H673" s="206">
        <v>574.45799999999997</v>
      </c>
      <c r="I673" s="207">
        <v>55</v>
      </c>
      <c r="J673" s="208">
        <f>ROUND(I673*H673,2)</f>
        <v>31595.19</v>
      </c>
      <c r="K673" s="204" t="s">
        <v>264</v>
      </c>
      <c r="L673" s="62"/>
      <c r="M673" s="209" t="s">
        <v>24</v>
      </c>
      <c r="N673" s="210" t="s">
        <v>50</v>
      </c>
      <c r="O673" s="43"/>
      <c r="P673" s="211">
        <f>O673*H673</f>
        <v>0</v>
      </c>
      <c r="Q673" s="211">
        <v>2.9E-4</v>
      </c>
      <c r="R673" s="211">
        <f>Q673*H673</f>
        <v>0.16659282</v>
      </c>
      <c r="S673" s="211">
        <v>0</v>
      </c>
      <c r="T673" s="212">
        <f>S673*H673</f>
        <v>0</v>
      </c>
      <c r="AR673" s="25" t="s">
        <v>142</v>
      </c>
      <c r="AT673" s="25" t="s">
        <v>212</v>
      </c>
      <c r="AU673" s="25" t="s">
        <v>87</v>
      </c>
      <c r="AY673" s="25" t="s">
        <v>210</v>
      </c>
      <c r="BE673" s="213">
        <f>IF(N673="základní",J673,0)</f>
        <v>0</v>
      </c>
      <c r="BF673" s="213">
        <f>IF(N673="snížená",J673,0)</f>
        <v>31595.19</v>
      </c>
      <c r="BG673" s="213">
        <f>IF(N673="zákl. přenesená",J673,0)</f>
        <v>0</v>
      </c>
      <c r="BH673" s="213">
        <f>IF(N673="sníž. přenesená",J673,0)</f>
        <v>0</v>
      </c>
      <c r="BI673" s="213">
        <f>IF(N673="nulová",J673,0)</f>
        <v>0</v>
      </c>
      <c r="BJ673" s="25" t="s">
        <v>87</v>
      </c>
      <c r="BK673" s="213">
        <f>ROUND(I673*H673,2)</f>
        <v>31595.19</v>
      </c>
      <c r="BL673" s="25" t="s">
        <v>142</v>
      </c>
      <c r="BM673" s="25" t="s">
        <v>1662</v>
      </c>
    </row>
    <row r="674" spans="2:65" s="12" customFormat="1">
      <c r="B674" s="217"/>
      <c r="C674" s="218"/>
      <c r="D674" s="214" t="s">
        <v>220</v>
      </c>
      <c r="E674" s="219" t="s">
        <v>24</v>
      </c>
      <c r="F674" s="220" t="s">
        <v>2084</v>
      </c>
      <c r="G674" s="218"/>
      <c r="H674" s="221">
        <v>396.50799999999998</v>
      </c>
      <c r="I674" s="222"/>
      <c r="J674" s="218"/>
      <c r="K674" s="218"/>
      <c r="L674" s="223"/>
      <c r="M674" s="224"/>
      <c r="N674" s="225"/>
      <c r="O674" s="225"/>
      <c r="P674" s="225"/>
      <c r="Q674" s="225"/>
      <c r="R674" s="225"/>
      <c r="S674" s="225"/>
      <c r="T674" s="226"/>
      <c r="AT674" s="227" t="s">
        <v>220</v>
      </c>
      <c r="AU674" s="227" t="s">
        <v>87</v>
      </c>
      <c r="AV674" s="12" t="s">
        <v>87</v>
      </c>
      <c r="AW674" s="12" t="s">
        <v>41</v>
      </c>
      <c r="AX674" s="12" t="s">
        <v>78</v>
      </c>
      <c r="AY674" s="227" t="s">
        <v>210</v>
      </c>
    </row>
    <row r="675" spans="2:65" s="12" customFormat="1">
      <c r="B675" s="217"/>
      <c r="C675" s="218"/>
      <c r="D675" s="214" t="s">
        <v>220</v>
      </c>
      <c r="E675" s="219" t="s">
        <v>24</v>
      </c>
      <c r="F675" s="220" t="s">
        <v>2085</v>
      </c>
      <c r="G675" s="218"/>
      <c r="H675" s="221">
        <v>177.95</v>
      </c>
      <c r="I675" s="222"/>
      <c r="J675" s="218"/>
      <c r="K675" s="218"/>
      <c r="L675" s="223"/>
      <c r="M675" s="224"/>
      <c r="N675" s="225"/>
      <c r="O675" s="225"/>
      <c r="P675" s="225"/>
      <c r="Q675" s="225"/>
      <c r="R675" s="225"/>
      <c r="S675" s="225"/>
      <c r="T675" s="226"/>
      <c r="AT675" s="227" t="s">
        <v>220</v>
      </c>
      <c r="AU675" s="227" t="s">
        <v>87</v>
      </c>
      <c r="AV675" s="12" t="s">
        <v>87</v>
      </c>
      <c r="AW675" s="12" t="s">
        <v>41</v>
      </c>
      <c r="AX675" s="12" t="s">
        <v>78</v>
      </c>
      <c r="AY675" s="227" t="s">
        <v>210</v>
      </c>
    </row>
    <row r="676" spans="2:65" s="13" customFormat="1">
      <c r="B676" s="228"/>
      <c r="C676" s="229"/>
      <c r="D676" s="214" t="s">
        <v>220</v>
      </c>
      <c r="E676" s="230" t="s">
        <v>24</v>
      </c>
      <c r="F676" s="231" t="s">
        <v>235</v>
      </c>
      <c r="G676" s="229"/>
      <c r="H676" s="232">
        <v>574.45799999999997</v>
      </c>
      <c r="I676" s="233"/>
      <c r="J676" s="229"/>
      <c r="K676" s="229"/>
      <c r="L676" s="234"/>
      <c r="M676" s="274"/>
      <c r="N676" s="275"/>
      <c r="O676" s="275"/>
      <c r="P676" s="275"/>
      <c r="Q676" s="275"/>
      <c r="R676" s="275"/>
      <c r="S676" s="275"/>
      <c r="T676" s="276"/>
      <c r="AT676" s="238" t="s">
        <v>220</v>
      </c>
      <c r="AU676" s="238" t="s">
        <v>87</v>
      </c>
      <c r="AV676" s="13" t="s">
        <v>93</v>
      </c>
      <c r="AW676" s="13" t="s">
        <v>41</v>
      </c>
      <c r="AX676" s="13" t="s">
        <v>83</v>
      </c>
      <c r="AY676" s="238" t="s">
        <v>210</v>
      </c>
    </row>
    <row r="677" spans="2:65" s="1" customFormat="1" ht="6.95" customHeight="1">
      <c r="B677" s="57"/>
      <c r="C677" s="58"/>
      <c r="D677" s="58"/>
      <c r="E677" s="58"/>
      <c r="F677" s="58"/>
      <c r="G677" s="58"/>
      <c r="H677" s="58"/>
      <c r="I677" s="149"/>
      <c r="J677" s="58"/>
      <c r="K677" s="58"/>
      <c r="L677" s="62"/>
    </row>
  </sheetData>
  <sheetProtection algorithmName="SHA-512" hashValue="gH7NWz7zbp8NlQg6trtGO/wlGZOoBHxMZ16xNTh2JFzRGeI7Hf/v1qSD+DS2X8JZTjowfu5eoFD83fWABB94vg==" saltValue="PDtYqcpRK+9/EAIQm8BqrQozIcMXcntQMn+5sv6Cff0OwPv4NmGn8qceJat+b2QuGkCVrAwuhS2cd6d4S7LwKA==" spinCount="100000" sheet="1" objects="1" scenarios="1" formatColumns="0" formatRows="0" autoFilter="0"/>
  <autoFilter ref="C102:K676" xr:uid="{00000000-0009-0000-0000-000002000000}"/>
  <mergeCells count="10">
    <mergeCell ref="J51:J52"/>
    <mergeCell ref="E93:H93"/>
    <mergeCell ref="E95:H95"/>
    <mergeCell ref="G1:H1"/>
    <mergeCell ref="L2:V2"/>
    <mergeCell ref="E7:H7"/>
    <mergeCell ref="E9:H9"/>
    <mergeCell ref="E24:H24"/>
    <mergeCell ref="E45:H45"/>
    <mergeCell ref="E47:H47"/>
  </mergeCells>
  <hyperlinks>
    <hyperlink ref="F1:G1" location="C2" display="1) Krycí list soupisu" xr:uid="{00000000-0004-0000-0200-000000000000}"/>
    <hyperlink ref="G1:H1" location="C54" display="2) Rekapitulace" xr:uid="{00000000-0004-0000-0200-000001000000}"/>
    <hyperlink ref="J1" location="C102" display="3) Soupis prací" xr:uid="{00000000-0004-0000-0200-000002000000}"/>
    <hyperlink ref="L1:V1" location="'Rekapitulace stavby'!C2" display="Rekapitulace stavby" xr:uid="{00000000-0004-0000-02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R451"/>
  <sheetViews>
    <sheetView showGridLines="0" tabSelected="1" workbookViewId="0">
      <pane ySplit="1" topLeftCell="A293" activePane="bottomLeft" state="frozen"/>
      <selection pane="bottomLeft" activeCell="F300" sqref="F300"/>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92</v>
      </c>
    </row>
    <row r="3" spans="1:70" ht="6.95" customHeight="1">
      <c r="B3" s="26"/>
      <c r="C3" s="27"/>
      <c r="D3" s="27"/>
      <c r="E3" s="27"/>
      <c r="F3" s="27"/>
      <c r="G3" s="27"/>
      <c r="H3" s="27"/>
      <c r="I3" s="126"/>
      <c r="J3" s="27"/>
      <c r="K3" s="28"/>
      <c r="AT3" s="25" t="s">
        <v>83</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2086</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158</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31</v>
      </c>
      <c r="K14" s="46"/>
    </row>
    <row r="15" spans="1:70" s="1" customFormat="1" ht="18" customHeight="1">
      <c r="B15" s="42"/>
      <c r="C15" s="43"/>
      <c r="D15" s="43"/>
      <c r="E15" s="36" t="s">
        <v>159</v>
      </c>
      <c r="F15" s="43"/>
      <c r="G15" s="43"/>
      <c r="H15" s="43"/>
      <c r="I15" s="129" t="s">
        <v>33</v>
      </c>
      <c r="J15" s="36" t="s">
        <v>24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2087</v>
      </c>
      <c r="K20" s="46"/>
    </row>
    <row r="21" spans="2:11" s="1" customFormat="1" ht="18" customHeight="1">
      <c r="B21" s="42"/>
      <c r="C21" s="43"/>
      <c r="D21" s="43"/>
      <c r="E21" s="36" t="s">
        <v>160</v>
      </c>
      <c r="F21" s="43"/>
      <c r="G21" s="43"/>
      <c r="H21" s="43"/>
      <c r="I21" s="129" t="s">
        <v>33</v>
      </c>
      <c r="J21" s="36" t="s">
        <v>24</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ROUND(J94,2)</f>
        <v>2373798.0699999998</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ROUND(SUM(BE94:BE450), 2)</f>
        <v>0</v>
      </c>
      <c r="G30" s="43"/>
      <c r="H30" s="43"/>
      <c r="I30" s="141">
        <v>0.21</v>
      </c>
      <c r="J30" s="140">
        <f>ROUND(ROUND((SUM(BE94:BE450)), 2)*I30, 2)</f>
        <v>0</v>
      </c>
      <c r="K30" s="46"/>
    </row>
    <row r="31" spans="2:11" s="1" customFormat="1" ht="14.45" customHeight="1">
      <c r="B31" s="42"/>
      <c r="C31" s="43"/>
      <c r="D31" s="43"/>
      <c r="E31" s="50" t="s">
        <v>50</v>
      </c>
      <c r="F31" s="140">
        <f>ROUND(SUM(BF94:BF450), 2)</f>
        <v>2373798.0699999998</v>
      </c>
      <c r="G31" s="43"/>
      <c r="H31" s="43"/>
      <c r="I31" s="141">
        <v>0.15</v>
      </c>
      <c r="J31" s="140">
        <f>ROUND(ROUND((SUM(BF94:BF450)), 2)*I31, 2)</f>
        <v>356069.71</v>
      </c>
      <c r="K31" s="46"/>
    </row>
    <row r="32" spans="2:11" s="1" customFormat="1" ht="14.45" hidden="1" customHeight="1">
      <c r="B32" s="42"/>
      <c r="C32" s="43"/>
      <c r="D32" s="43"/>
      <c r="E32" s="50" t="s">
        <v>51</v>
      </c>
      <c r="F32" s="140">
        <f>ROUND(SUM(BG94:BG450), 2)</f>
        <v>0</v>
      </c>
      <c r="G32" s="43"/>
      <c r="H32" s="43"/>
      <c r="I32" s="141">
        <v>0.21</v>
      </c>
      <c r="J32" s="140">
        <v>0</v>
      </c>
      <c r="K32" s="46"/>
    </row>
    <row r="33" spans="2:11" s="1" customFormat="1" ht="14.45" hidden="1" customHeight="1">
      <c r="B33" s="42"/>
      <c r="C33" s="43"/>
      <c r="D33" s="43"/>
      <c r="E33" s="50" t="s">
        <v>52</v>
      </c>
      <c r="F33" s="140">
        <f>ROUND(SUM(BH94:BH450), 2)</f>
        <v>0</v>
      </c>
      <c r="G33" s="43"/>
      <c r="H33" s="43"/>
      <c r="I33" s="141">
        <v>0.15</v>
      </c>
      <c r="J33" s="140">
        <v>0</v>
      </c>
      <c r="K33" s="46"/>
    </row>
    <row r="34" spans="2:11" s="1" customFormat="1" ht="14.45" hidden="1" customHeight="1">
      <c r="B34" s="42"/>
      <c r="C34" s="43"/>
      <c r="D34" s="43"/>
      <c r="E34" s="50" t="s">
        <v>53</v>
      </c>
      <c r="F34" s="140">
        <f>ROUND(SUM(BI94:BI450),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2729867.78</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3 - SO 1.3-3.NP</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v>
      </c>
      <c r="G51" s="43"/>
      <c r="H51" s="43"/>
      <c r="I51" s="129" t="s">
        <v>37</v>
      </c>
      <c r="J51" s="370" t="str">
        <f>E21</f>
        <v>AGORA s.r.o.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J94</f>
        <v>2373798.0700000003</v>
      </c>
      <c r="K56" s="46"/>
      <c r="AU56" s="25" t="s">
        <v>166</v>
      </c>
    </row>
    <row r="57" spans="2:47" s="8" customFormat="1" ht="24.95" customHeight="1">
      <c r="B57" s="159"/>
      <c r="C57" s="160"/>
      <c r="D57" s="161" t="s">
        <v>167</v>
      </c>
      <c r="E57" s="162"/>
      <c r="F57" s="162"/>
      <c r="G57" s="162"/>
      <c r="H57" s="162"/>
      <c r="I57" s="163"/>
      <c r="J57" s="164">
        <f>J95</f>
        <v>440172.25000000006</v>
      </c>
      <c r="K57" s="165"/>
    </row>
    <row r="58" spans="2:47" s="9" customFormat="1" ht="19.899999999999999" customHeight="1">
      <c r="B58" s="166"/>
      <c r="C58" s="167"/>
      <c r="D58" s="168" t="s">
        <v>169</v>
      </c>
      <c r="E58" s="169"/>
      <c r="F58" s="169"/>
      <c r="G58" s="169"/>
      <c r="H58" s="169"/>
      <c r="I58" s="170"/>
      <c r="J58" s="171">
        <f>J96</f>
        <v>52915.640000000007</v>
      </c>
      <c r="K58" s="172"/>
    </row>
    <row r="59" spans="2:47" s="9" customFormat="1" ht="19.899999999999999" customHeight="1">
      <c r="B59" s="166"/>
      <c r="C59" s="167"/>
      <c r="D59" s="168" t="s">
        <v>170</v>
      </c>
      <c r="E59" s="169"/>
      <c r="F59" s="169"/>
      <c r="G59" s="169"/>
      <c r="H59" s="169"/>
      <c r="I59" s="170"/>
      <c r="J59" s="171">
        <f>J118</f>
        <v>12674.61</v>
      </c>
      <c r="K59" s="172"/>
    </row>
    <row r="60" spans="2:47" s="9" customFormat="1" ht="19.899999999999999" customHeight="1">
      <c r="B60" s="166"/>
      <c r="C60" s="167"/>
      <c r="D60" s="168" t="s">
        <v>172</v>
      </c>
      <c r="E60" s="169"/>
      <c r="F60" s="169"/>
      <c r="G60" s="169"/>
      <c r="H60" s="169"/>
      <c r="I60" s="170"/>
      <c r="J60" s="171">
        <f>J128</f>
        <v>95861.95</v>
      </c>
      <c r="K60" s="172"/>
    </row>
    <row r="61" spans="2:47" s="9" customFormat="1" ht="19.899999999999999" customHeight="1">
      <c r="B61" s="166"/>
      <c r="C61" s="167"/>
      <c r="D61" s="168" t="s">
        <v>173</v>
      </c>
      <c r="E61" s="169"/>
      <c r="F61" s="169"/>
      <c r="G61" s="169"/>
      <c r="H61" s="169"/>
      <c r="I61" s="170"/>
      <c r="J61" s="171">
        <f>J188</f>
        <v>149520.31</v>
      </c>
      <c r="K61" s="172"/>
    </row>
    <row r="62" spans="2:47" s="9" customFormat="1" ht="19.899999999999999" customHeight="1">
      <c r="B62" s="166"/>
      <c r="C62" s="167"/>
      <c r="D62" s="168" t="s">
        <v>174</v>
      </c>
      <c r="E62" s="169"/>
      <c r="F62" s="169"/>
      <c r="G62" s="169"/>
      <c r="H62" s="169"/>
      <c r="I62" s="170"/>
      <c r="J62" s="171">
        <f>J226</f>
        <v>118907.15</v>
      </c>
      <c r="K62" s="172"/>
    </row>
    <row r="63" spans="2:47" s="9" customFormat="1" ht="19.899999999999999" customHeight="1">
      <c r="B63" s="166"/>
      <c r="C63" s="167"/>
      <c r="D63" s="168" t="s">
        <v>175</v>
      </c>
      <c r="E63" s="169"/>
      <c r="F63" s="169"/>
      <c r="G63" s="169"/>
      <c r="H63" s="169"/>
      <c r="I63" s="170"/>
      <c r="J63" s="171">
        <f>J232</f>
        <v>10292.59</v>
      </c>
      <c r="K63" s="172"/>
    </row>
    <row r="64" spans="2:47" s="8" customFormat="1" ht="24.95" customHeight="1">
      <c r="B64" s="159"/>
      <c r="C64" s="160"/>
      <c r="D64" s="161" t="s">
        <v>176</v>
      </c>
      <c r="E64" s="162"/>
      <c r="F64" s="162"/>
      <c r="G64" s="162"/>
      <c r="H64" s="162"/>
      <c r="I64" s="163"/>
      <c r="J64" s="164">
        <f>J234</f>
        <v>1933625.8200000003</v>
      </c>
      <c r="K64" s="165"/>
    </row>
    <row r="65" spans="2:12" s="9" customFormat="1" ht="19.899999999999999" customHeight="1">
      <c r="B65" s="166"/>
      <c r="C65" s="167"/>
      <c r="D65" s="168" t="s">
        <v>178</v>
      </c>
      <c r="E65" s="169"/>
      <c r="F65" s="169"/>
      <c r="G65" s="169"/>
      <c r="H65" s="169"/>
      <c r="I65" s="170"/>
      <c r="J65" s="171">
        <f>J235</f>
        <v>125152.52999999998</v>
      </c>
      <c r="K65" s="172"/>
    </row>
    <row r="66" spans="2:12" s="9" customFormat="1" ht="19.899999999999999" customHeight="1">
      <c r="B66" s="166"/>
      <c r="C66" s="167"/>
      <c r="D66" s="168" t="s">
        <v>179</v>
      </c>
      <c r="E66" s="169"/>
      <c r="F66" s="169"/>
      <c r="G66" s="169"/>
      <c r="H66" s="169"/>
      <c r="I66" s="170"/>
      <c r="J66" s="171">
        <f>J273</f>
        <v>3870</v>
      </c>
      <c r="K66" s="172"/>
    </row>
    <row r="67" spans="2:12" s="9" customFormat="1" ht="19.899999999999999" customHeight="1">
      <c r="B67" s="166"/>
      <c r="C67" s="167"/>
      <c r="D67" s="168" t="s">
        <v>183</v>
      </c>
      <c r="E67" s="169"/>
      <c r="F67" s="169"/>
      <c r="G67" s="169"/>
      <c r="H67" s="169"/>
      <c r="I67" s="170"/>
      <c r="J67" s="171">
        <f>J275</f>
        <v>335775.23</v>
      </c>
      <c r="K67" s="172"/>
    </row>
    <row r="68" spans="2:12" s="9" customFormat="1" ht="19.899999999999999" customHeight="1">
      <c r="B68" s="166"/>
      <c r="C68" s="167"/>
      <c r="D68" s="168" t="s">
        <v>184</v>
      </c>
      <c r="E68" s="169"/>
      <c r="F68" s="169"/>
      <c r="G68" s="169"/>
      <c r="H68" s="169"/>
      <c r="I68" s="170"/>
      <c r="J68" s="171">
        <f>J323</f>
        <v>2427.73</v>
      </c>
      <c r="K68" s="172"/>
    </row>
    <row r="69" spans="2:12" s="9" customFormat="1" ht="19.899999999999999" customHeight="1">
      <c r="B69" s="166"/>
      <c r="C69" s="167"/>
      <c r="D69" s="168" t="s">
        <v>185</v>
      </c>
      <c r="E69" s="169"/>
      <c r="F69" s="169"/>
      <c r="G69" s="169"/>
      <c r="H69" s="169"/>
      <c r="I69" s="170"/>
      <c r="J69" s="171">
        <f>J333</f>
        <v>379576.37000000005</v>
      </c>
      <c r="K69" s="172"/>
    </row>
    <row r="70" spans="2:12" s="9" customFormat="1" ht="19.899999999999999" customHeight="1">
      <c r="B70" s="166"/>
      <c r="C70" s="167"/>
      <c r="D70" s="168" t="s">
        <v>2088</v>
      </c>
      <c r="E70" s="169"/>
      <c r="F70" s="169"/>
      <c r="G70" s="169"/>
      <c r="H70" s="169"/>
      <c r="I70" s="170"/>
      <c r="J70" s="171">
        <f>J377</f>
        <v>462632.43</v>
      </c>
      <c r="K70" s="172"/>
    </row>
    <row r="71" spans="2:12" s="9" customFormat="1" ht="19.899999999999999" customHeight="1">
      <c r="B71" s="166"/>
      <c r="C71" s="167"/>
      <c r="D71" s="168" t="s">
        <v>186</v>
      </c>
      <c r="E71" s="169"/>
      <c r="F71" s="169"/>
      <c r="G71" s="169"/>
      <c r="H71" s="169"/>
      <c r="I71" s="170"/>
      <c r="J71" s="171">
        <f>J398</f>
        <v>395254.77999999997</v>
      </c>
      <c r="K71" s="172"/>
    </row>
    <row r="72" spans="2:12" s="9" customFormat="1" ht="19.899999999999999" customHeight="1">
      <c r="B72" s="166"/>
      <c r="C72" s="167"/>
      <c r="D72" s="168" t="s">
        <v>188</v>
      </c>
      <c r="E72" s="169"/>
      <c r="F72" s="169"/>
      <c r="G72" s="169"/>
      <c r="H72" s="169"/>
      <c r="I72" s="170"/>
      <c r="J72" s="171">
        <f>J436</f>
        <v>172.1</v>
      </c>
      <c r="K72" s="172"/>
    </row>
    <row r="73" spans="2:12" s="9" customFormat="1" ht="19.899999999999999" customHeight="1">
      <c r="B73" s="166"/>
      <c r="C73" s="167"/>
      <c r="D73" s="168" t="s">
        <v>192</v>
      </c>
      <c r="E73" s="169"/>
      <c r="F73" s="169"/>
      <c r="G73" s="169"/>
      <c r="H73" s="169"/>
      <c r="I73" s="170"/>
      <c r="J73" s="171">
        <f>J441</f>
        <v>224743.05</v>
      </c>
      <c r="K73" s="172"/>
    </row>
    <row r="74" spans="2:12" s="9" customFormat="1" ht="19.899999999999999" customHeight="1">
      <c r="B74" s="166"/>
      <c r="C74" s="167"/>
      <c r="D74" s="168" t="s">
        <v>193</v>
      </c>
      <c r="E74" s="169"/>
      <c r="F74" s="169"/>
      <c r="G74" s="169"/>
      <c r="H74" s="169"/>
      <c r="I74" s="170"/>
      <c r="J74" s="171">
        <f>J448</f>
        <v>4021.6</v>
      </c>
      <c r="K74" s="172"/>
    </row>
    <row r="75" spans="2:12" s="1" customFormat="1" ht="21.75" customHeight="1">
      <c r="B75" s="42"/>
      <c r="C75" s="43"/>
      <c r="D75" s="43"/>
      <c r="E75" s="43"/>
      <c r="F75" s="43"/>
      <c r="G75" s="43"/>
      <c r="H75" s="43"/>
      <c r="I75" s="128"/>
      <c r="J75" s="43"/>
      <c r="K75" s="46"/>
    </row>
    <row r="76" spans="2:12" s="1" customFormat="1" ht="6.95" customHeight="1">
      <c r="B76" s="57"/>
      <c r="C76" s="58"/>
      <c r="D76" s="58"/>
      <c r="E76" s="58"/>
      <c r="F76" s="58"/>
      <c r="G76" s="58"/>
      <c r="H76" s="58"/>
      <c r="I76" s="149"/>
      <c r="J76" s="58"/>
      <c r="K76" s="59"/>
    </row>
    <row r="80" spans="2:12" s="1" customFormat="1" ht="6.95" customHeight="1">
      <c r="B80" s="60"/>
      <c r="C80" s="61"/>
      <c r="D80" s="61"/>
      <c r="E80" s="61"/>
      <c r="F80" s="61"/>
      <c r="G80" s="61"/>
      <c r="H80" s="61"/>
      <c r="I80" s="152"/>
      <c r="J80" s="61"/>
      <c r="K80" s="61"/>
      <c r="L80" s="62"/>
    </row>
    <row r="81" spans="2:63" s="1" customFormat="1" ht="36.950000000000003" customHeight="1">
      <c r="B81" s="42"/>
      <c r="C81" s="63" t="s">
        <v>194</v>
      </c>
      <c r="D81" s="64"/>
      <c r="E81" s="64"/>
      <c r="F81" s="64"/>
      <c r="G81" s="64"/>
      <c r="H81" s="64"/>
      <c r="I81" s="173"/>
      <c r="J81" s="64"/>
      <c r="K81" s="64"/>
      <c r="L81" s="62"/>
    </row>
    <row r="82" spans="2:63" s="1" customFormat="1" ht="6.95" customHeight="1">
      <c r="B82" s="42"/>
      <c r="C82" s="64"/>
      <c r="D82" s="64"/>
      <c r="E82" s="64"/>
      <c r="F82" s="64"/>
      <c r="G82" s="64"/>
      <c r="H82" s="64"/>
      <c r="I82" s="173"/>
      <c r="J82" s="64"/>
      <c r="K82" s="64"/>
      <c r="L82" s="62"/>
    </row>
    <row r="83" spans="2:63" s="1" customFormat="1" ht="14.45" customHeight="1">
      <c r="B83" s="42"/>
      <c r="C83" s="66" t="s">
        <v>18</v>
      </c>
      <c r="D83" s="64"/>
      <c r="E83" s="64"/>
      <c r="F83" s="64"/>
      <c r="G83" s="64"/>
      <c r="H83" s="64"/>
      <c r="I83" s="173"/>
      <c r="J83" s="64"/>
      <c r="K83" s="64"/>
      <c r="L83" s="62"/>
    </row>
    <row r="84" spans="2:63" s="1" customFormat="1" ht="16.5" customHeight="1">
      <c r="B84" s="42"/>
      <c r="C84" s="64"/>
      <c r="D84" s="64"/>
      <c r="E84" s="406" t="str">
        <f>E7</f>
        <v>Rekonstrukce bytového domu (použita tatabáze URS 2017)</v>
      </c>
      <c r="F84" s="407"/>
      <c r="G84" s="407"/>
      <c r="H84" s="407"/>
      <c r="I84" s="173"/>
      <c r="J84" s="64"/>
      <c r="K84" s="64"/>
      <c r="L84" s="62"/>
    </row>
    <row r="85" spans="2:63" s="1" customFormat="1" ht="14.45" customHeight="1">
      <c r="B85" s="42"/>
      <c r="C85" s="66" t="s">
        <v>156</v>
      </c>
      <c r="D85" s="64"/>
      <c r="E85" s="64"/>
      <c r="F85" s="64"/>
      <c r="G85" s="64"/>
      <c r="H85" s="64"/>
      <c r="I85" s="173"/>
      <c r="J85" s="64"/>
      <c r="K85" s="64"/>
      <c r="L85" s="62"/>
    </row>
    <row r="86" spans="2:63" s="1" customFormat="1" ht="17.25" customHeight="1">
      <c r="B86" s="42"/>
      <c r="C86" s="64"/>
      <c r="D86" s="64"/>
      <c r="E86" s="381" t="str">
        <f>E9</f>
        <v>3 - SO 1.3-3.NP</v>
      </c>
      <c r="F86" s="408"/>
      <c r="G86" s="408"/>
      <c r="H86" s="408"/>
      <c r="I86" s="173"/>
      <c r="J86" s="64"/>
      <c r="K86" s="64"/>
      <c r="L86" s="62"/>
    </row>
    <row r="87" spans="2:63" s="1" customFormat="1" ht="6.95" customHeight="1">
      <c r="B87" s="42"/>
      <c r="C87" s="64"/>
      <c r="D87" s="64"/>
      <c r="E87" s="64"/>
      <c r="F87" s="64"/>
      <c r="G87" s="64"/>
      <c r="H87" s="64"/>
      <c r="I87" s="173"/>
      <c r="J87" s="64"/>
      <c r="K87" s="64"/>
      <c r="L87" s="62"/>
    </row>
    <row r="88" spans="2:63" s="1" customFormat="1" ht="18" customHeight="1">
      <c r="B88" s="42"/>
      <c r="C88" s="66" t="s">
        <v>25</v>
      </c>
      <c r="D88" s="64"/>
      <c r="E88" s="64"/>
      <c r="F88" s="174" t="str">
        <f>F12</f>
        <v>Na Františku 253/9,Lysá nad Labem</v>
      </c>
      <c r="G88" s="64"/>
      <c r="H88" s="64"/>
      <c r="I88" s="175" t="s">
        <v>27</v>
      </c>
      <c r="J88" s="74" t="str">
        <f>IF(J12="","",J12)</f>
        <v>15. 12. 2016</v>
      </c>
      <c r="K88" s="64"/>
      <c r="L88" s="62"/>
    </row>
    <row r="89" spans="2:63" s="1" customFormat="1" ht="6.95" customHeight="1">
      <c r="B89" s="42"/>
      <c r="C89" s="64"/>
      <c r="D89" s="64"/>
      <c r="E89" s="64"/>
      <c r="F89" s="64"/>
      <c r="G89" s="64"/>
      <c r="H89" s="64"/>
      <c r="I89" s="173"/>
      <c r="J89" s="64"/>
      <c r="K89" s="64"/>
      <c r="L89" s="62"/>
    </row>
    <row r="90" spans="2:63" s="1" customFormat="1" ht="15">
      <c r="B90" s="42"/>
      <c r="C90" s="66" t="s">
        <v>29</v>
      </c>
      <c r="D90" s="64"/>
      <c r="E90" s="64"/>
      <c r="F90" s="174" t="str">
        <f>E15</f>
        <v>Město Lysá n.L.</v>
      </c>
      <c r="G90" s="64"/>
      <c r="H90" s="64"/>
      <c r="I90" s="175" t="s">
        <v>37</v>
      </c>
      <c r="J90" s="174" t="str">
        <f>E21</f>
        <v>AGORA s.r.o. Liberec</v>
      </c>
      <c r="K90" s="64"/>
      <c r="L90" s="62"/>
    </row>
    <row r="91" spans="2:63" s="1" customFormat="1" ht="14.45" customHeight="1">
      <c r="B91" s="42"/>
      <c r="C91" s="66" t="s">
        <v>35</v>
      </c>
      <c r="D91" s="64"/>
      <c r="E91" s="64"/>
      <c r="F91" s="174" t="str">
        <f>IF(E18="","",E18)</f>
        <v/>
      </c>
      <c r="G91" s="64"/>
      <c r="H91" s="64"/>
      <c r="I91" s="173"/>
      <c r="J91" s="64"/>
      <c r="K91" s="64"/>
      <c r="L91" s="62"/>
    </row>
    <row r="92" spans="2:63" s="1" customFormat="1" ht="10.35" customHeight="1">
      <c r="B92" s="42"/>
      <c r="C92" s="64"/>
      <c r="D92" s="64"/>
      <c r="E92" s="64"/>
      <c r="F92" s="64"/>
      <c r="G92" s="64"/>
      <c r="H92" s="64"/>
      <c r="I92" s="173"/>
      <c r="J92" s="64"/>
      <c r="K92" s="64"/>
      <c r="L92" s="62"/>
    </row>
    <row r="93" spans="2:63" s="10" customFormat="1" ht="29.25" customHeight="1">
      <c r="B93" s="176"/>
      <c r="C93" s="177" t="s">
        <v>195</v>
      </c>
      <c r="D93" s="178" t="s">
        <v>63</v>
      </c>
      <c r="E93" s="178" t="s">
        <v>59</v>
      </c>
      <c r="F93" s="178" t="s">
        <v>196</v>
      </c>
      <c r="G93" s="178" t="s">
        <v>197</v>
      </c>
      <c r="H93" s="178" t="s">
        <v>198</v>
      </c>
      <c r="I93" s="179" t="s">
        <v>199</v>
      </c>
      <c r="J93" s="178" t="s">
        <v>164</v>
      </c>
      <c r="K93" s="180" t="s">
        <v>200</v>
      </c>
      <c r="L93" s="181"/>
      <c r="M93" s="82" t="s">
        <v>201</v>
      </c>
      <c r="N93" s="83" t="s">
        <v>48</v>
      </c>
      <c r="O93" s="83" t="s">
        <v>202</v>
      </c>
      <c r="P93" s="83" t="s">
        <v>203</v>
      </c>
      <c r="Q93" s="83" t="s">
        <v>204</v>
      </c>
      <c r="R93" s="83" t="s">
        <v>205</v>
      </c>
      <c r="S93" s="83" t="s">
        <v>206</v>
      </c>
      <c r="T93" s="84" t="s">
        <v>207</v>
      </c>
    </row>
    <row r="94" spans="2:63" s="1" customFormat="1" ht="29.25" customHeight="1">
      <c r="B94" s="42"/>
      <c r="C94" s="88" t="s">
        <v>165</v>
      </c>
      <c r="D94" s="64"/>
      <c r="E94" s="64"/>
      <c r="F94" s="64"/>
      <c r="G94" s="64"/>
      <c r="H94" s="64"/>
      <c r="I94" s="173"/>
      <c r="J94" s="182">
        <f>BK94</f>
        <v>2373798.0700000003</v>
      </c>
      <c r="K94" s="64"/>
      <c r="L94" s="62"/>
      <c r="M94" s="85"/>
      <c r="N94" s="86"/>
      <c r="O94" s="86"/>
      <c r="P94" s="183">
        <f>P95+P234</f>
        <v>0</v>
      </c>
      <c r="Q94" s="86"/>
      <c r="R94" s="183">
        <f>R95+R234</f>
        <v>55.143204910000001</v>
      </c>
      <c r="S94" s="86"/>
      <c r="T94" s="184">
        <f>T95+T234</f>
        <v>66.261676899999998</v>
      </c>
      <c r="AT94" s="25" t="s">
        <v>77</v>
      </c>
      <c r="AU94" s="25" t="s">
        <v>166</v>
      </c>
      <c r="BK94" s="185">
        <f>BK95+BK234</f>
        <v>2373798.0700000003</v>
      </c>
    </row>
    <row r="95" spans="2:63" s="11" customFormat="1" ht="37.35" customHeight="1">
      <c r="B95" s="186"/>
      <c r="C95" s="187"/>
      <c r="D95" s="188" t="s">
        <v>77</v>
      </c>
      <c r="E95" s="189" t="s">
        <v>208</v>
      </c>
      <c r="F95" s="189" t="s">
        <v>209</v>
      </c>
      <c r="G95" s="187"/>
      <c r="H95" s="187"/>
      <c r="I95" s="190"/>
      <c r="J95" s="191">
        <f>BK95</f>
        <v>440172.25000000006</v>
      </c>
      <c r="K95" s="187"/>
      <c r="L95" s="192"/>
      <c r="M95" s="193"/>
      <c r="N95" s="194"/>
      <c r="O95" s="194"/>
      <c r="P95" s="195">
        <f>P96+P118+P128+P188+P226+P232</f>
        <v>0</v>
      </c>
      <c r="Q95" s="194"/>
      <c r="R95" s="195">
        <f>R96+R118+R128+R188+R226+R232</f>
        <v>40.04936112</v>
      </c>
      <c r="S95" s="194"/>
      <c r="T95" s="196">
        <f>T96+T118+T128+T188+T226+T232</f>
        <v>50.143180000000001</v>
      </c>
      <c r="AR95" s="197" t="s">
        <v>83</v>
      </c>
      <c r="AT95" s="198" t="s">
        <v>77</v>
      </c>
      <c r="AU95" s="198" t="s">
        <v>78</v>
      </c>
      <c r="AY95" s="197" t="s">
        <v>210</v>
      </c>
      <c r="BK95" s="199">
        <f>BK96+BK118+BK128+BK188+BK226+BK232</f>
        <v>440172.25000000006</v>
      </c>
    </row>
    <row r="96" spans="2:63" s="11" customFormat="1" ht="19.899999999999999" customHeight="1">
      <c r="B96" s="186"/>
      <c r="C96" s="187"/>
      <c r="D96" s="188" t="s">
        <v>77</v>
      </c>
      <c r="E96" s="200" t="s">
        <v>90</v>
      </c>
      <c r="F96" s="200" t="s">
        <v>256</v>
      </c>
      <c r="G96" s="187"/>
      <c r="H96" s="187"/>
      <c r="I96" s="190"/>
      <c r="J96" s="201">
        <f>BK96</f>
        <v>52915.640000000007</v>
      </c>
      <c r="K96" s="187"/>
      <c r="L96" s="192"/>
      <c r="M96" s="193"/>
      <c r="N96" s="194"/>
      <c r="O96" s="194"/>
      <c r="P96" s="195">
        <f>SUM(P97:P117)</f>
        <v>0</v>
      </c>
      <c r="Q96" s="194"/>
      <c r="R96" s="195">
        <f>SUM(R97:R117)</f>
        <v>32.10508617</v>
      </c>
      <c r="S96" s="194"/>
      <c r="T96" s="196">
        <f>SUM(T97:T117)</f>
        <v>0</v>
      </c>
      <c r="AR96" s="197" t="s">
        <v>83</v>
      </c>
      <c r="AT96" s="198" t="s">
        <v>77</v>
      </c>
      <c r="AU96" s="198" t="s">
        <v>83</v>
      </c>
      <c r="AY96" s="197" t="s">
        <v>210</v>
      </c>
      <c r="BK96" s="199">
        <f>SUM(BK97:BK117)</f>
        <v>52915.640000000007</v>
      </c>
    </row>
    <row r="97" spans="2:65" s="1" customFormat="1" ht="25.5" customHeight="1">
      <c r="B97" s="42"/>
      <c r="C97" s="202" t="s">
        <v>83</v>
      </c>
      <c r="D97" s="202" t="s">
        <v>212</v>
      </c>
      <c r="E97" s="203" t="s">
        <v>257</v>
      </c>
      <c r="F97" s="204" t="s">
        <v>258</v>
      </c>
      <c r="G97" s="205" t="s">
        <v>224</v>
      </c>
      <c r="H97" s="206">
        <v>0.36</v>
      </c>
      <c r="I97" s="207">
        <v>4000</v>
      </c>
      <c r="J97" s="208">
        <f>ROUND(I97*H97,2)</f>
        <v>1440</v>
      </c>
      <c r="K97" s="204" t="s">
        <v>264</v>
      </c>
      <c r="L97" s="62"/>
      <c r="M97" s="209" t="s">
        <v>24</v>
      </c>
      <c r="N97" s="210" t="s">
        <v>50</v>
      </c>
      <c r="O97" s="43"/>
      <c r="P97" s="211">
        <f>O97*H97</f>
        <v>0</v>
      </c>
      <c r="Q97" s="211">
        <v>1.8774999999999999</v>
      </c>
      <c r="R97" s="211">
        <f>Q97*H97</f>
        <v>0.67589999999999995</v>
      </c>
      <c r="S97" s="211">
        <v>0</v>
      </c>
      <c r="T97" s="212">
        <f>S97*H97</f>
        <v>0</v>
      </c>
      <c r="AR97" s="25" t="s">
        <v>93</v>
      </c>
      <c r="AT97" s="25" t="s">
        <v>212</v>
      </c>
      <c r="AU97" s="25" t="s">
        <v>87</v>
      </c>
      <c r="AY97" s="25" t="s">
        <v>210</v>
      </c>
      <c r="BE97" s="213">
        <f>IF(N97="základní",J97,0)</f>
        <v>0</v>
      </c>
      <c r="BF97" s="213">
        <f>IF(N97="snížená",J97,0)</f>
        <v>1440</v>
      </c>
      <c r="BG97" s="213">
        <f>IF(N97="zákl. přenesená",J97,0)</f>
        <v>0</v>
      </c>
      <c r="BH97" s="213">
        <f>IF(N97="sníž. přenesená",J97,0)</f>
        <v>0</v>
      </c>
      <c r="BI97" s="213">
        <f>IF(N97="nulová",J97,0)</f>
        <v>0</v>
      </c>
      <c r="BJ97" s="25" t="s">
        <v>87</v>
      </c>
      <c r="BK97" s="213">
        <f>ROUND(I97*H97,2)</f>
        <v>1440</v>
      </c>
      <c r="BL97" s="25" t="s">
        <v>93</v>
      </c>
      <c r="BM97" s="25" t="s">
        <v>2089</v>
      </c>
    </row>
    <row r="98" spans="2:65" s="12" customFormat="1">
      <c r="B98" s="217"/>
      <c r="C98" s="218"/>
      <c r="D98" s="214" t="s">
        <v>220</v>
      </c>
      <c r="E98" s="219" t="s">
        <v>24</v>
      </c>
      <c r="F98" s="220" t="s">
        <v>2090</v>
      </c>
      <c r="G98" s="218"/>
      <c r="H98" s="221">
        <v>0.36</v>
      </c>
      <c r="I98" s="222"/>
      <c r="J98" s="218"/>
      <c r="K98" s="218"/>
      <c r="L98" s="223"/>
      <c r="M98" s="224"/>
      <c r="N98" s="225"/>
      <c r="O98" s="225"/>
      <c r="P98" s="225"/>
      <c r="Q98" s="225"/>
      <c r="R98" s="225"/>
      <c r="S98" s="225"/>
      <c r="T98" s="226"/>
      <c r="AT98" s="227" t="s">
        <v>220</v>
      </c>
      <c r="AU98" s="227" t="s">
        <v>87</v>
      </c>
      <c r="AV98" s="12" t="s">
        <v>87</v>
      </c>
      <c r="AW98" s="12" t="s">
        <v>41</v>
      </c>
      <c r="AX98" s="12" t="s">
        <v>83</v>
      </c>
      <c r="AY98" s="227" t="s">
        <v>210</v>
      </c>
    </row>
    <row r="99" spans="2:65" s="1" customFormat="1" ht="25.5" customHeight="1">
      <c r="B99" s="42"/>
      <c r="C99" s="202" t="s">
        <v>87</v>
      </c>
      <c r="D99" s="202" t="s">
        <v>212</v>
      </c>
      <c r="E99" s="203" t="s">
        <v>2091</v>
      </c>
      <c r="F99" s="204" t="s">
        <v>2092</v>
      </c>
      <c r="G99" s="205" t="s">
        <v>215</v>
      </c>
      <c r="H99" s="206">
        <v>3.44</v>
      </c>
      <c r="I99" s="207">
        <v>1146.5</v>
      </c>
      <c r="J99" s="208">
        <f>ROUND(I99*H99,2)</f>
        <v>3943.96</v>
      </c>
      <c r="K99" s="204" t="s">
        <v>264</v>
      </c>
      <c r="L99" s="62"/>
      <c r="M99" s="209" t="s">
        <v>24</v>
      </c>
      <c r="N99" s="210" t="s">
        <v>50</v>
      </c>
      <c r="O99" s="43"/>
      <c r="P99" s="211">
        <f>O99*H99</f>
        <v>0</v>
      </c>
      <c r="Q99" s="211">
        <v>0.24442</v>
      </c>
      <c r="R99" s="211">
        <f>Q99*H99</f>
        <v>0.84080480000000002</v>
      </c>
      <c r="S99" s="211">
        <v>0</v>
      </c>
      <c r="T99" s="212">
        <f>S99*H99</f>
        <v>0</v>
      </c>
      <c r="AR99" s="25" t="s">
        <v>93</v>
      </c>
      <c r="AT99" s="25" t="s">
        <v>212</v>
      </c>
      <c r="AU99" s="25" t="s">
        <v>87</v>
      </c>
      <c r="AY99" s="25" t="s">
        <v>210</v>
      </c>
      <c r="BE99" s="213">
        <f>IF(N99="základní",J99,0)</f>
        <v>0</v>
      </c>
      <c r="BF99" s="213">
        <f>IF(N99="snížená",J99,0)</f>
        <v>3943.96</v>
      </c>
      <c r="BG99" s="213">
        <f>IF(N99="zákl. přenesená",J99,0)</f>
        <v>0</v>
      </c>
      <c r="BH99" s="213">
        <f>IF(N99="sníž. přenesená",J99,0)</f>
        <v>0</v>
      </c>
      <c r="BI99" s="213">
        <f>IF(N99="nulová",J99,0)</f>
        <v>0</v>
      </c>
      <c r="BJ99" s="25" t="s">
        <v>87</v>
      </c>
      <c r="BK99" s="213">
        <f>ROUND(I99*H99,2)</f>
        <v>3943.96</v>
      </c>
      <c r="BL99" s="25" t="s">
        <v>93</v>
      </c>
      <c r="BM99" s="25" t="s">
        <v>2093</v>
      </c>
    </row>
    <row r="100" spans="2:65" s="12" customFormat="1">
      <c r="B100" s="217"/>
      <c r="C100" s="218"/>
      <c r="D100" s="214" t="s">
        <v>220</v>
      </c>
      <c r="E100" s="219" t="s">
        <v>24</v>
      </c>
      <c r="F100" s="220" t="s">
        <v>2094</v>
      </c>
      <c r="G100" s="218"/>
      <c r="H100" s="221">
        <v>3.44</v>
      </c>
      <c r="I100" s="222"/>
      <c r="J100" s="218"/>
      <c r="K100" s="218"/>
      <c r="L100" s="223"/>
      <c r="M100" s="224"/>
      <c r="N100" s="225"/>
      <c r="O100" s="225"/>
      <c r="P100" s="225"/>
      <c r="Q100" s="225"/>
      <c r="R100" s="225"/>
      <c r="S100" s="225"/>
      <c r="T100" s="226"/>
      <c r="AT100" s="227" t="s">
        <v>220</v>
      </c>
      <c r="AU100" s="227" t="s">
        <v>87</v>
      </c>
      <c r="AV100" s="12" t="s">
        <v>87</v>
      </c>
      <c r="AW100" s="12" t="s">
        <v>41</v>
      </c>
      <c r="AX100" s="12" t="s">
        <v>83</v>
      </c>
      <c r="AY100" s="227" t="s">
        <v>210</v>
      </c>
    </row>
    <row r="101" spans="2:65" s="1" customFormat="1" ht="25.5" customHeight="1">
      <c r="B101" s="42"/>
      <c r="C101" s="202" t="s">
        <v>90</v>
      </c>
      <c r="D101" s="202" t="s">
        <v>212</v>
      </c>
      <c r="E101" s="203" t="s">
        <v>2095</v>
      </c>
      <c r="F101" s="204" t="s">
        <v>2096</v>
      </c>
      <c r="G101" s="205" t="s">
        <v>215</v>
      </c>
      <c r="H101" s="206">
        <v>6.88</v>
      </c>
      <c r="I101" s="207">
        <v>1445.7</v>
      </c>
      <c r="J101" s="208">
        <f>ROUND(I101*H101,2)</f>
        <v>9946.42</v>
      </c>
      <c r="K101" s="204" t="s">
        <v>264</v>
      </c>
      <c r="L101" s="62"/>
      <c r="M101" s="209" t="s">
        <v>24</v>
      </c>
      <c r="N101" s="210" t="s">
        <v>50</v>
      </c>
      <c r="O101" s="43"/>
      <c r="P101" s="211">
        <f>O101*H101</f>
        <v>0</v>
      </c>
      <c r="Q101" s="211">
        <v>0.29683999999999999</v>
      </c>
      <c r="R101" s="211">
        <f>Q101*H101</f>
        <v>2.0422591999999997</v>
      </c>
      <c r="S101" s="211">
        <v>0</v>
      </c>
      <c r="T101" s="212">
        <f>S101*H101</f>
        <v>0</v>
      </c>
      <c r="AR101" s="25" t="s">
        <v>93</v>
      </c>
      <c r="AT101" s="25" t="s">
        <v>212</v>
      </c>
      <c r="AU101" s="25" t="s">
        <v>87</v>
      </c>
      <c r="AY101" s="25" t="s">
        <v>210</v>
      </c>
      <c r="BE101" s="213">
        <f>IF(N101="základní",J101,0)</f>
        <v>0</v>
      </c>
      <c r="BF101" s="213">
        <f>IF(N101="snížená",J101,0)</f>
        <v>9946.42</v>
      </c>
      <c r="BG101" s="213">
        <f>IF(N101="zákl. přenesená",J101,0)</f>
        <v>0</v>
      </c>
      <c r="BH101" s="213">
        <f>IF(N101="sníž. přenesená",J101,0)</f>
        <v>0</v>
      </c>
      <c r="BI101" s="213">
        <f>IF(N101="nulová",J101,0)</f>
        <v>0</v>
      </c>
      <c r="BJ101" s="25" t="s">
        <v>87</v>
      </c>
      <c r="BK101" s="213">
        <f>ROUND(I101*H101,2)</f>
        <v>9946.42</v>
      </c>
      <c r="BL101" s="25" t="s">
        <v>93</v>
      </c>
      <c r="BM101" s="25" t="s">
        <v>2097</v>
      </c>
    </row>
    <row r="102" spans="2:65" s="12" customFormat="1">
      <c r="B102" s="217"/>
      <c r="C102" s="218"/>
      <c r="D102" s="214" t="s">
        <v>220</v>
      </c>
      <c r="E102" s="219" t="s">
        <v>24</v>
      </c>
      <c r="F102" s="220" t="s">
        <v>2098</v>
      </c>
      <c r="G102" s="218"/>
      <c r="H102" s="221">
        <v>3.44</v>
      </c>
      <c r="I102" s="222"/>
      <c r="J102" s="218"/>
      <c r="K102" s="218"/>
      <c r="L102" s="223"/>
      <c r="M102" s="224"/>
      <c r="N102" s="225"/>
      <c r="O102" s="225"/>
      <c r="P102" s="225"/>
      <c r="Q102" s="225"/>
      <c r="R102" s="225"/>
      <c r="S102" s="225"/>
      <c r="T102" s="226"/>
      <c r="AT102" s="227" t="s">
        <v>220</v>
      </c>
      <c r="AU102" s="227" t="s">
        <v>87</v>
      </c>
      <c r="AV102" s="12" t="s">
        <v>87</v>
      </c>
      <c r="AW102" s="12" t="s">
        <v>41</v>
      </c>
      <c r="AX102" s="12" t="s">
        <v>78</v>
      </c>
      <c r="AY102" s="227" t="s">
        <v>210</v>
      </c>
    </row>
    <row r="103" spans="2:65" s="12" customFormat="1">
      <c r="B103" s="217"/>
      <c r="C103" s="218"/>
      <c r="D103" s="214" t="s">
        <v>220</v>
      </c>
      <c r="E103" s="219" t="s">
        <v>24</v>
      </c>
      <c r="F103" s="220" t="s">
        <v>2094</v>
      </c>
      <c r="G103" s="218"/>
      <c r="H103" s="221">
        <v>3.44</v>
      </c>
      <c r="I103" s="222"/>
      <c r="J103" s="218"/>
      <c r="K103" s="218"/>
      <c r="L103" s="223"/>
      <c r="M103" s="224"/>
      <c r="N103" s="225"/>
      <c r="O103" s="225"/>
      <c r="P103" s="225"/>
      <c r="Q103" s="225"/>
      <c r="R103" s="225"/>
      <c r="S103" s="225"/>
      <c r="T103" s="226"/>
      <c r="AT103" s="227" t="s">
        <v>220</v>
      </c>
      <c r="AU103" s="227" t="s">
        <v>87</v>
      </c>
      <c r="AV103" s="12" t="s">
        <v>87</v>
      </c>
      <c r="AW103" s="12" t="s">
        <v>41</v>
      </c>
      <c r="AX103" s="12" t="s">
        <v>78</v>
      </c>
      <c r="AY103" s="227" t="s">
        <v>210</v>
      </c>
    </row>
    <row r="104" spans="2:65" s="13" customFormat="1">
      <c r="B104" s="228"/>
      <c r="C104" s="229"/>
      <c r="D104" s="214" t="s">
        <v>220</v>
      </c>
      <c r="E104" s="230" t="s">
        <v>24</v>
      </c>
      <c r="F104" s="231" t="s">
        <v>235</v>
      </c>
      <c r="G104" s="229"/>
      <c r="H104" s="232">
        <v>6.88</v>
      </c>
      <c r="I104" s="233"/>
      <c r="J104" s="229"/>
      <c r="K104" s="229"/>
      <c r="L104" s="234"/>
      <c r="M104" s="235"/>
      <c r="N104" s="236"/>
      <c r="O104" s="236"/>
      <c r="P104" s="236"/>
      <c r="Q104" s="236"/>
      <c r="R104" s="236"/>
      <c r="S104" s="236"/>
      <c r="T104" s="237"/>
      <c r="AT104" s="238" t="s">
        <v>220</v>
      </c>
      <c r="AU104" s="238" t="s">
        <v>87</v>
      </c>
      <c r="AV104" s="13" t="s">
        <v>93</v>
      </c>
      <c r="AW104" s="13" t="s">
        <v>41</v>
      </c>
      <c r="AX104" s="13" t="s">
        <v>83</v>
      </c>
      <c r="AY104" s="238" t="s">
        <v>210</v>
      </c>
    </row>
    <row r="105" spans="2:65" s="1" customFormat="1" ht="25.5" customHeight="1">
      <c r="B105" s="42"/>
      <c r="C105" s="202" t="s">
        <v>93</v>
      </c>
      <c r="D105" s="202" t="s">
        <v>212</v>
      </c>
      <c r="E105" s="203" t="s">
        <v>2099</v>
      </c>
      <c r="F105" s="204" t="s">
        <v>2100</v>
      </c>
      <c r="G105" s="205" t="s">
        <v>215</v>
      </c>
      <c r="H105" s="206">
        <v>12.577999999999999</v>
      </c>
      <c r="I105" s="207">
        <v>1515.9</v>
      </c>
      <c r="J105" s="208">
        <f>ROUND(I105*H105,2)</f>
        <v>19066.990000000002</v>
      </c>
      <c r="K105" s="204" t="s">
        <v>264</v>
      </c>
      <c r="L105" s="62"/>
      <c r="M105" s="209" t="s">
        <v>24</v>
      </c>
      <c r="N105" s="210" t="s">
        <v>50</v>
      </c>
      <c r="O105" s="43"/>
      <c r="P105" s="211">
        <f>O105*H105</f>
        <v>0</v>
      </c>
      <c r="Q105" s="211">
        <v>0.27997</v>
      </c>
      <c r="R105" s="211">
        <f>Q105*H105</f>
        <v>3.5214626599999996</v>
      </c>
      <c r="S105" s="211">
        <v>0</v>
      </c>
      <c r="T105" s="212">
        <f>S105*H105</f>
        <v>0</v>
      </c>
      <c r="AR105" s="25" t="s">
        <v>93</v>
      </c>
      <c r="AT105" s="25" t="s">
        <v>212</v>
      </c>
      <c r="AU105" s="25" t="s">
        <v>87</v>
      </c>
      <c r="AY105" s="25" t="s">
        <v>210</v>
      </c>
      <c r="BE105" s="213">
        <f>IF(N105="základní",J105,0)</f>
        <v>0</v>
      </c>
      <c r="BF105" s="213">
        <f>IF(N105="snížená",J105,0)</f>
        <v>19066.990000000002</v>
      </c>
      <c r="BG105" s="213">
        <f>IF(N105="zákl. přenesená",J105,0)</f>
        <v>0</v>
      </c>
      <c r="BH105" s="213">
        <f>IF(N105="sníž. přenesená",J105,0)</f>
        <v>0</v>
      </c>
      <c r="BI105" s="213">
        <f>IF(N105="nulová",J105,0)</f>
        <v>0</v>
      </c>
      <c r="BJ105" s="25" t="s">
        <v>87</v>
      </c>
      <c r="BK105" s="213">
        <f>ROUND(I105*H105,2)</f>
        <v>19066.990000000002</v>
      </c>
      <c r="BL105" s="25" t="s">
        <v>93</v>
      </c>
      <c r="BM105" s="25" t="s">
        <v>2101</v>
      </c>
    </row>
    <row r="106" spans="2:65" s="12" customFormat="1">
      <c r="B106" s="217"/>
      <c r="C106" s="218"/>
      <c r="D106" s="214" t="s">
        <v>220</v>
      </c>
      <c r="E106" s="219" t="s">
        <v>24</v>
      </c>
      <c r="F106" s="220" t="s">
        <v>2102</v>
      </c>
      <c r="G106" s="218"/>
      <c r="H106" s="221">
        <v>12.577999999999999</v>
      </c>
      <c r="I106" s="222"/>
      <c r="J106" s="218"/>
      <c r="K106" s="218"/>
      <c r="L106" s="223"/>
      <c r="M106" s="224"/>
      <c r="N106" s="225"/>
      <c r="O106" s="225"/>
      <c r="P106" s="225"/>
      <c r="Q106" s="225"/>
      <c r="R106" s="225"/>
      <c r="S106" s="225"/>
      <c r="T106" s="226"/>
      <c r="AT106" s="227" t="s">
        <v>220</v>
      </c>
      <c r="AU106" s="227" t="s">
        <v>87</v>
      </c>
      <c r="AV106" s="12" t="s">
        <v>87</v>
      </c>
      <c r="AW106" s="12" t="s">
        <v>41</v>
      </c>
      <c r="AX106" s="12" t="s">
        <v>83</v>
      </c>
      <c r="AY106" s="227" t="s">
        <v>210</v>
      </c>
    </row>
    <row r="107" spans="2:65" s="1" customFormat="1" ht="16.5" customHeight="1">
      <c r="B107" s="42"/>
      <c r="C107" s="202" t="s">
        <v>96</v>
      </c>
      <c r="D107" s="202" t="s">
        <v>212</v>
      </c>
      <c r="E107" s="203" t="s">
        <v>2103</v>
      </c>
      <c r="F107" s="204" t="s">
        <v>2104</v>
      </c>
      <c r="G107" s="205" t="s">
        <v>295</v>
      </c>
      <c r="H107" s="206">
        <v>20</v>
      </c>
      <c r="I107" s="207">
        <v>45</v>
      </c>
      <c r="J107" s="208">
        <f>ROUND(I107*H107,2)</f>
        <v>900</v>
      </c>
      <c r="K107" s="204" t="s">
        <v>24</v>
      </c>
      <c r="L107" s="62"/>
      <c r="M107" s="209" t="s">
        <v>24</v>
      </c>
      <c r="N107" s="210" t="s">
        <v>50</v>
      </c>
      <c r="O107" s="43"/>
      <c r="P107" s="211">
        <f>O107*H107</f>
        <v>0</v>
      </c>
      <c r="Q107" s="211">
        <v>1.04715</v>
      </c>
      <c r="R107" s="211">
        <f>Q107*H107</f>
        <v>20.943000000000001</v>
      </c>
      <c r="S107" s="211">
        <v>0</v>
      </c>
      <c r="T107" s="212">
        <f>S107*H107</f>
        <v>0</v>
      </c>
      <c r="AR107" s="25" t="s">
        <v>93</v>
      </c>
      <c r="AT107" s="25" t="s">
        <v>212</v>
      </c>
      <c r="AU107" s="25" t="s">
        <v>87</v>
      </c>
      <c r="AY107" s="25" t="s">
        <v>210</v>
      </c>
      <c r="BE107" s="213">
        <f>IF(N107="základní",J107,0)</f>
        <v>0</v>
      </c>
      <c r="BF107" s="213">
        <f>IF(N107="snížená",J107,0)</f>
        <v>900</v>
      </c>
      <c r="BG107" s="213">
        <f>IF(N107="zákl. přenesená",J107,0)</f>
        <v>0</v>
      </c>
      <c r="BH107" s="213">
        <f>IF(N107="sníž. přenesená",J107,0)</f>
        <v>0</v>
      </c>
      <c r="BI107" s="213">
        <f>IF(N107="nulová",J107,0)</f>
        <v>0</v>
      </c>
      <c r="BJ107" s="25" t="s">
        <v>87</v>
      </c>
      <c r="BK107" s="213">
        <f>ROUND(I107*H107,2)</f>
        <v>900</v>
      </c>
      <c r="BL107" s="25" t="s">
        <v>93</v>
      </c>
      <c r="BM107" s="25" t="s">
        <v>2105</v>
      </c>
    </row>
    <row r="108" spans="2:65" s="1" customFormat="1" ht="25.5" customHeight="1">
      <c r="B108" s="42"/>
      <c r="C108" s="202" t="s">
        <v>99</v>
      </c>
      <c r="D108" s="202" t="s">
        <v>212</v>
      </c>
      <c r="E108" s="203" t="s">
        <v>2106</v>
      </c>
      <c r="F108" s="204" t="s">
        <v>2107</v>
      </c>
      <c r="G108" s="205" t="s">
        <v>224</v>
      </c>
      <c r="H108" s="206">
        <v>1.397</v>
      </c>
      <c r="I108" s="207">
        <v>3900</v>
      </c>
      <c r="J108" s="208">
        <f>ROUND(I108*H108,2)</f>
        <v>5448.3</v>
      </c>
      <c r="K108" s="204" t="s">
        <v>264</v>
      </c>
      <c r="L108" s="62"/>
      <c r="M108" s="209" t="s">
        <v>24</v>
      </c>
      <c r="N108" s="210" t="s">
        <v>50</v>
      </c>
      <c r="O108" s="43"/>
      <c r="P108" s="211">
        <f>O108*H108</f>
        <v>0</v>
      </c>
      <c r="Q108" s="211">
        <v>1.83432</v>
      </c>
      <c r="R108" s="211">
        <f>Q108*H108</f>
        <v>2.5625450399999998</v>
      </c>
      <c r="S108" s="211">
        <v>0</v>
      </c>
      <c r="T108" s="212">
        <f>S108*H108</f>
        <v>0</v>
      </c>
      <c r="AR108" s="25" t="s">
        <v>93</v>
      </c>
      <c r="AT108" s="25" t="s">
        <v>212</v>
      </c>
      <c r="AU108" s="25" t="s">
        <v>87</v>
      </c>
      <c r="AY108" s="25" t="s">
        <v>210</v>
      </c>
      <c r="BE108" s="213">
        <f>IF(N108="základní",J108,0)</f>
        <v>0</v>
      </c>
      <c r="BF108" s="213">
        <f>IF(N108="snížená",J108,0)</f>
        <v>5448.3</v>
      </c>
      <c r="BG108" s="213">
        <f>IF(N108="zákl. přenesená",J108,0)</f>
        <v>0</v>
      </c>
      <c r="BH108" s="213">
        <f>IF(N108="sníž. přenesená",J108,0)</f>
        <v>0</v>
      </c>
      <c r="BI108" s="213">
        <f>IF(N108="nulová",J108,0)</f>
        <v>0</v>
      </c>
      <c r="BJ108" s="25" t="s">
        <v>87</v>
      </c>
      <c r="BK108" s="213">
        <f>ROUND(I108*H108,2)</f>
        <v>5448.3</v>
      </c>
      <c r="BL108" s="25" t="s">
        <v>93</v>
      </c>
      <c r="BM108" s="25" t="s">
        <v>2108</v>
      </c>
    </row>
    <row r="109" spans="2:65" s="12" customFormat="1">
      <c r="B109" s="217"/>
      <c r="C109" s="218"/>
      <c r="D109" s="214" t="s">
        <v>220</v>
      </c>
      <c r="E109" s="219" t="s">
        <v>24</v>
      </c>
      <c r="F109" s="220" t="s">
        <v>2109</v>
      </c>
      <c r="G109" s="218"/>
      <c r="H109" s="221">
        <v>1.397</v>
      </c>
      <c r="I109" s="222"/>
      <c r="J109" s="218"/>
      <c r="K109" s="218"/>
      <c r="L109" s="223"/>
      <c r="M109" s="224"/>
      <c r="N109" s="225"/>
      <c r="O109" s="225"/>
      <c r="P109" s="225"/>
      <c r="Q109" s="225"/>
      <c r="R109" s="225"/>
      <c r="S109" s="225"/>
      <c r="T109" s="226"/>
      <c r="AT109" s="227" t="s">
        <v>220</v>
      </c>
      <c r="AU109" s="227" t="s">
        <v>87</v>
      </c>
      <c r="AV109" s="12" t="s">
        <v>87</v>
      </c>
      <c r="AW109" s="12" t="s">
        <v>41</v>
      </c>
      <c r="AX109" s="12" t="s">
        <v>83</v>
      </c>
      <c r="AY109" s="227" t="s">
        <v>210</v>
      </c>
    </row>
    <row r="110" spans="2:65" s="1" customFormat="1" ht="38.25" customHeight="1">
      <c r="B110" s="42"/>
      <c r="C110" s="202" t="s">
        <v>102</v>
      </c>
      <c r="D110" s="202" t="s">
        <v>212</v>
      </c>
      <c r="E110" s="203" t="s">
        <v>2110</v>
      </c>
      <c r="F110" s="204" t="s">
        <v>2111</v>
      </c>
      <c r="G110" s="205" t="s">
        <v>215</v>
      </c>
      <c r="H110" s="206">
        <v>1.5529999999999999</v>
      </c>
      <c r="I110" s="207">
        <v>556</v>
      </c>
      <c r="J110" s="208">
        <f>ROUND(I110*H110,2)</f>
        <v>863.47</v>
      </c>
      <c r="K110" s="204" t="s">
        <v>264</v>
      </c>
      <c r="L110" s="62"/>
      <c r="M110" s="209" t="s">
        <v>24</v>
      </c>
      <c r="N110" s="210" t="s">
        <v>50</v>
      </c>
      <c r="O110" s="43"/>
      <c r="P110" s="211">
        <f>O110*H110</f>
        <v>0</v>
      </c>
      <c r="Q110" s="211">
        <v>0.21023</v>
      </c>
      <c r="R110" s="211">
        <f>Q110*H110</f>
        <v>0.32648718999999998</v>
      </c>
      <c r="S110" s="211">
        <v>0</v>
      </c>
      <c r="T110" s="212">
        <f>S110*H110</f>
        <v>0</v>
      </c>
      <c r="AR110" s="25" t="s">
        <v>93</v>
      </c>
      <c r="AT110" s="25" t="s">
        <v>212</v>
      </c>
      <c r="AU110" s="25" t="s">
        <v>87</v>
      </c>
      <c r="AY110" s="25" t="s">
        <v>210</v>
      </c>
      <c r="BE110" s="213">
        <f>IF(N110="základní",J110,0)</f>
        <v>0</v>
      </c>
      <c r="BF110" s="213">
        <f>IF(N110="snížená",J110,0)</f>
        <v>863.47</v>
      </c>
      <c r="BG110" s="213">
        <f>IF(N110="zákl. přenesená",J110,0)</f>
        <v>0</v>
      </c>
      <c r="BH110" s="213">
        <f>IF(N110="sníž. přenesená",J110,0)</f>
        <v>0</v>
      </c>
      <c r="BI110" s="213">
        <f>IF(N110="nulová",J110,0)</f>
        <v>0</v>
      </c>
      <c r="BJ110" s="25" t="s">
        <v>87</v>
      </c>
      <c r="BK110" s="213">
        <f>ROUND(I110*H110,2)</f>
        <v>863.47</v>
      </c>
      <c r="BL110" s="25" t="s">
        <v>93</v>
      </c>
      <c r="BM110" s="25" t="s">
        <v>2112</v>
      </c>
    </row>
    <row r="111" spans="2:65" s="12" customFormat="1">
      <c r="B111" s="217"/>
      <c r="C111" s="218"/>
      <c r="D111" s="214" t="s">
        <v>220</v>
      </c>
      <c r="E111" s="219" t="s">
        <v>24</v>
      </c>
      <c r="F111" s="220" t="s">
        <v>2113</v>
      </c>
      <c r="G111" s="218"/>
      <c r="H111" s="221">
        <v>1.5529999999999999</v>
      </c>
      <c r="I111" s="222"/>
      <c r="J111" s="218"/>
      <c r="K111" s="218"/>
      <c r="L111" s="223"/>
      <c r="M111" s="224"/>
      <c r="N111" s="225"/>
      <c r="O111" s="225"/>
      <c r="P111" s="225"/>
      <c r="Q111" s="225"/>
      <c r="R111" s="225"/>
      <c r="S111" s="225"/>
      <c r="T111" s="226"/>
      <c r="AT111" s="227" t="s">
        <v>220</v>
      </c>
      <c r="AU111" s="227" t="s">
        <v>87</v>
      </c>
      <c r="AV111" s="12" t="s">
        <v>87</v>
      </c>
      <c r="AW111" s="12" t="s">
        <v>41</v>
      </c>
      <c r="AX111" s="12" t="s">
        <v>83</v>
      </c>
      <c r="AY111" s="227" t="s">
        <v>210</v>
      </c>
    </row>
    <row r="112" spans="2:65" s="1" customFormat="1" ht="16.5" customHeight="1">
      <c r="B112" s="42"/>
      <c r="C112" s="202" t="s">
        <v>119</v>
      </c>
      <c r="D112" s="202" t="s">
        <v>212</v>
      </c>
      <c r="E112" s="203" t="s">
        <v>272</v>
      </c>
      <c r="F112" s="204" t="s">
        <v>273</v>
      </c>
      <c r="G112" s="205" t="s">
        <v>224</v>
      </c>
      <c r="H112" s="206">
        <v>0.28399999999999997</v>
      </c>
      <c r="I112" s="207">
        <v>4910</v>
      </c>
      <c r="J112" s="208">
        <f>ROUND(I112*H112,2)</f>
        <v>1394.44</v>
      </c>
      <c r="K112" s="204" t="s">
        <v>264</v>
      </c>
      <c r="L112" s="62"/>
      <c r="M112" s="209" t="s">
        <v>24</v>
      </c>
      <c r="N112" s="210" t="s">
        <v>50</v>
      </c>
      <c r="O112" s="43"/>
      <c r="P112" s="211">
        <f>O112*H112</f>
        <v>0</v>
      </c>
      <c r="Q112" s="211">
        <v>1.94302</v>
      </c>
      <c r="R112" s="211">
        <f>Q112*H112</f>
        <v>0.55181767999999998</v>
      </c>
      <c r="S112" s="211">
        <v>0</v>
      </c>
      <c r="T112" s="212">
        <f>S112*H112</f>
        <v>0</v>
      </c>
      <c r="AR112" s="25" t="s">
        <v>93</v>
      </c>
      <c r="AT112" s="25" t="s">
        <v>212</v>
      </c>
      <c r="AU112" s="25" t="s">
        <v>87</v>
      </c>
      <c r="AY112" s="25" t="s">
        <v>210</v>
      </c>
      <c r="BE112" s="213">
        <f>IF(N112="základní",J112,0)</f>
        <v>0</v>
      </c>
      <c r="BF112" s="213">
        <f>IF(N112="snížená",J112,0)</f>
        <v>1394.44</v>
      </c>
      <c r="BG112" s="213">
        <f>IF(N112="zákl. přenesená",J112,0)</f>
        <v>0</v>
      </c>
      <c r="BH112" s="213">
        <f>IF(N112="sníž. přenesená",J112,0)</f>
        <v>0</v>
      </c>
      <c r="BI112" s="213">
        <f>IF(N112="nulová",J112,0)</f>
        <v>0</v>
      </c>
      <c r="BJ112" s="25" t="s">
        <v>87</v>
      </c>
      <c r="BK112" s="213">
        <f>ROUND(I112*H112,2)</f>
        <v>1394.44</v>
      </c>
      <c r="BL112" s="25" t="s">
        <v>93</v>
      </c>
      <c r="BM112" s="25" t="s">
        <v>2114</v>
      </c>
    </row>
    <row r="113" spans="2:65" s="12" customFormat="1">
      <c r="B113" s="217"/>
      <c r="C113" s="218"/>
      <c r="D113" s="214" t="s">
        <v>220</v>
      </c>
      <c r="E113" s="219" t="s">
        <v>24</v>
      </c>
      <c r="F113" s="220" t="s">
        <v>2115</v>
      </c>
      <c r="G113" s="218"/>
      <c r="H113" s="221">
        <v>0.28399999999999997</v>
      </c>
      <c r="I113" s="222"/>
      <c r="J113" s="218"/>
      <c r="K113" s="218"/>
      <c r="L113" s="223"/>
      <c r="M113" s="224"/>
      <c r="N113" s="225"/>
      <c r="O113" s="225"/>
      <c r="P113" s="225"/>
      <c r="Q113" s="225"/>
      <c r="R113" s="225"/>
      <c r="S113" s="225"/>
      <c r="T113" s="226"/>
      <c r="AT113" s="227" t="s">
        <v>220</v>
      </c>
      <c r="AU113" s="227" t="s">
        <v>87</v>
      </c>
      <c r="AV113" s="12" t="s">
        <v>87</v>
      </c>
      <c r="AW113" s="12" t="s">
        <v>41</v>
      </c>
      <c r="AX113" s="12" t="s">
        <v>83</v>
      </c>
      <c r="AY113" s="227" t="s">
        <v>210</v>
      </c>
    </row>
    <row r="114" spans="2:65" s="1" customFormat="1" ht="25.5" customHeight="1">
      <c r="B114" s="42"/>
      <c r="C114" s="202" t="s">
        <v>122</v>
      </c>
      <c r="D114" s="202" t="s">
        <v>212</v>
      </c>
      <c r="E114" s="203" t="s">
        <v>279</v>
      </c>
      <c r="F114" s="204" t="s">
        <v>280</v>
      </c>
      <c r="G114" s="205" t="s">
        <v>248</v>
      </c>
      <c r="H114" s="206">
        <v>0.22500000000000001</v>
      </c>
      <c r="I114" s="207">
        <v>38400</v>
      </c>
      <c r="J114" s="208">
        <f>ROUND(I114*H114,2)</f>
        <v>8640</v>
      </c>
      <c r="K114" s="204" t="s">
        <v>264</v>
      </c>
      <c r="L114" s="62"/>
      <c r="M114" s="209" t="s">
        <v>24</v>
      </c>
      <c r="N114" s="210" t="s">
        <v>50</v>
      </c>
      <c r="O114" s="43"/>
      <c r="P114" s="211">
        <f>O114*H114</f>
        <v>0</v>
      </c>
      <c r="Q114" s="211">
        <v>1.0900000000000001</v>
      </c>
      <c r="R114" s="211">
        <f>Q114*H114</f>
        <v>0.24525000000000002</v>
      </c>
      <c r="S114" s="211">
        <v>0</v>
      </c>
      <c r="T114" s="212">
        <f>S114*H114</f>
        <v>0</v>
      </c>
      <c r="AR114" s="25" t="s">
        <v>93</v>
      </c>
      <c r="AT114" s="25" t="s">
        <v>212</v>
      </c>
      <c r="AU114" s="25" t="s">
        <v>87</v>
      </c>
      <c r="AY114" s="25" t="s">
        <v>210</v>
      </c>
      <c r="BE114" s="213">
        <f>IF(N114="základní",J114,0)</f>
        <v>0</v>
      </c>
      <c r="BF114" s="213">
        <f>IF(N114="snížená",J114,0)</f>
        <v>8640</v>
      </c>
      <c r="BG114" s="213">
        <f>IF(N114="zákl. přenesená",J114,0)</f>
        <v>0</v>
      </c>
      <c r="BH114" s="213">
        <f>IF(N114="sníž. přenesená",J114,0)</f>
        <v>0</v>
      </c>
      <c r="BI114" s="213">
        <f>IF(N114="nulová",J114,0)</f>
        <v>0</v>
      </c>
      <c r="BJ114" s="25" t="s">
        <v>87</v>
      </c>
      <c r="BK114" s="213">
        <f>ROUND(I114*H114,2)</f>
        <v>8640</v>
      </c>
      <c r="BL114" s="25" t="s">
        <v>93</v>
      </c>
      <c r="BM114" s="25" t="s">
        <v>2116</v>
      </c>
    </row>
    <row r="115" spans="2:65" s="12" customFormat="1">
      <c r="B115" s="217"/>
      <c r="C115" s="218"/>
      <c r="D115" s="214" t="s">
        <v>220</v>
      </c>
      <c r="E115" s="219" t="s">
        <v>24</v>
      </c>
      <c r="F115" s="220" t="s">
        <v>2117</v>
      </c>
      <c r="G115" s="218"/>
      <c r="H115" s="221">
        <v>0.22500000000000001</v>
      </c>
      <c r="I115" s="222"/>
      <c r="J115" s="218"/>
      <c r="K115" s="218"/>
      <c r="L115" s="223"/>
      <c r="M115" s="224"/>
      <c r="N115" s="225"/>
      <c r="O115" s="225"/>
      <c r="P115" s="225"/>
      <c r="Q115" s="225"/>
      <c r="R115" s="225"/>
      <c r="S115" s="225"/>
      <c r="T115" s="226"/>
      <c r="AT115" s="227" t="s">
        <v>220</v>
      </c>
      <c r="AU115" s="227" t="s">
        <v>87</v>
      </c>
      <c r="AV115" s="12" t="s">
        <v>87</v>
      </c>
      <c r="AW115" s="12" t="s">
        <v>41</v>
      </c>
      <c r="AX115" s="12" t="s">
        <v>83</v>
      </c>
      <c r="AY115" s="227" t="s">
        <v>210</v>
      </c>
    </row>
    <row r="116" spans="2:65" s="1" customFormat="1" ht="25.5" customHeight="1">
      <c r="B116" s="42"/>
      <c r="C116" s="202" t="s">
        <v>125</v>
      </c>
      <c r="D116" s="202" t="s">
        <v>212</v>
      </c>
      <c r="E116" s="203" t="s">
        <v>323</v>
      </c>
      <c r="F116" s="204" t="s">
        <v>324</v>
      </c>
      <c r="G116" s="205" t="s">
        <v>215</v>
      </c>
      <c r="H116" s="206">
        <v>2.2200000000000002</v>
      </c>
      <c r="I116" s="207">
        <v>573</v>
      </c>
      <c r="J116" s="208">
        <f>ROUND(I116*H116,2)</f>
        <v>1272.06</v>
      </c>
      <c r="K116" s="204" t="s">
        <v>264</v>
      </c>
      <c r="L116" s="62"/>
      <c r="M116" s="209" t="s">
        <v>24</v>
      </c>
      <c r="N116" s="210" t="s">
        <v>50</v>
      </c>
      <c r="O116" s="43"/>
      <c r="P116" s="211">
        <f>O116*H116</f>
        <v>0</v>
      </c>
      <c r="Q116" s="211">
        <v>0.17818000000000001</v>
      </c>
      <c r="R116" s="211">
        <f>Q116*H116</f>
        <v>0.39555960000000007</v>
      </c>
      <c r="S116" s="211">
        <v>0</v>
      </c>
      <c r="T116" s="212">
        <f>S116*H116</f>
        <v>0</v>
      </c>
      <c r="AR116" s="25" t="s">
        <v>93</v>
      </c>
      <c r="AT116" s="25" t="s">
        <v>212</v>
      </c>
      <c r="AU116" s="25" t="s">
        <v>87</v>
      </c>
      <c r="AY116" s="25" t="s">
        <v>210</v>
      </c>
      <c r="BE116" s="213">
        <f>IF(N116="základní",J116,0)</f>
        <v>0</v>
      </c>
      <c r="BF116" s="213">
        <f>IF(N116="snížená",J116,0)</f>
        <v>1272.06</v>
      </c>
      <c r="BG116" s="213">
        <f>IF(N116="zákl. přenesená",J116,0)</f>
        <v>0</v>
      </c>
      <c r="BH116" s="213">
        <f>IF(N116="sníž. přenesená",J116,0)</f>
        <v>0</v>
      </c>
      <c r="BI116" s="213">
        <f>IF(N116="nulová",J116,0)</f>
        <v>0</v>
      </c>
      <c r="BJ116" s="25" t="s">
        <v>87</v>
      </c>
      <c r="BK116" s="213">
        <f>ROUND(I116*H116,2)</f>
        <v>1272.06</v>
      </c>
      <c r="BL116" s="25" t="s">
        <v>93</v>
      </c>
      <c r="BM116" s="25" t="s">
        <v>2118</v>
      </c>
    </row>
    <row r="117" spans="2:65" s="12" customFormat="1">
      <c r="B117" s="217"/>
      <c r="C117" s="218"/>
      <c r="D117" s="214" t="s">
        <v>220</v>
      </c>
      <c r="E117" s="219" t="s">
        <v>24</v>
      </c>
      <c r="F117" s="220" t="s">
        <v>2119</v>
      </c>
      <c r="G117" s="218"/>
      <c r="H117" s="221">
        <v>2.2200000000000002</v>
      </c>
      <c r="I117" s="222"/>
      <c r="J117" s="218"/>
      <c r="K117" s="218"/>
      <c r="L117" s="223"/>
      <c r="M117" s="224"/>
      <c r="N117" s="225"/>
      <c r="O117" s="225"/>
      <c r="P117" s="225"/>
      <c r="Q117" s="225"/>
      <c r="R117" s="225"/>
      <c r="S117" s="225"/>
      <c r="T117" s="226"/>
      <c r="AT117" s="227" t="s">
        <v>220</v>
      </c>
      <c r="AU117" s="227" t="s">
        <v>87</v>
      </c>
      <c r="AV117" s="12" t="s">
        <v>87</v>
      </c>
      <c r="AW117" s="12" t="s">
        <v>41</v>
      </c>
      <c r="AX117" s="12" t="s">
        <v>83</v>
      </c>
      <c r="AY117" s="227" t="s">
        <v>210</v>
      </c>
    </row>
    <row r="118" spans="2:65" s="11" customFormat="1" ht="29.85" customHeight="1">
      <c r="B118" s="186"/>
      <c r="C118" s="187"/>
      <c r="D118" s="188" t="s">
        <v>77</v>
      </c>
      <c r="E118" s="200" t="s">
        <v>93</v>
      </c>
      <c r="F118" s="200" t="s">
        <v>333</v>
      </c>
      <c r="G118" s="187"/>
      <c r="H118" s="187"/>
      <c r="I118" s="190"/>
      <c r="J118" s="201">
        <f>BK118</f>
        <v>12674.61</v>
      </c>
      <c r="K118" s="187"/>
      <c r="L118" s="192"/>
      <c r="M118" s="193"/>
      <c r="N118" s="194"/>
      <c r="O118" s="194"/>
      <c r="P118" s="195">
        <f>SUM(P119:P127)</f>
        <v>0</v>
      </c>
      <c r="Q118" s="194"/>
      <c r="R118" s="195">
        <f>SUM(R119:R127)</f>
        <v>3.8964494599999999</v>
      </c>
      <c r="S118" s="194"/>
      <c r="T118" s="196">
        <f>SUM(T119:T127)</f>
        <v>0</v>
      </c>
      <c r="AR118" s="197" t="s">
        <v>83</v>
      </c>
      <c r="AT118" s="198" t="s">
        <v>77</v>
      </c>
      <c r="AU118" s="198" t="s">
        <v>83</v>
      </c>
      <c r="AY118" s="197" t="s">
        <v>210</v>
      </c>
      <c r="BK118" s="199">
        <f>SUM(BK119:BK127)</f>
        <v>12674.61</v>
      </c>
    </row>
    <row r="119" spans="2:65" s="1" customFormat="1" ht="76.5" customHeight="1">
      <c r="B119" s="42"/>
      <c r="C119" s="202" t="s">
        <v>128</v>
      </c>
      <c r="D119" s="202" t="s">
        <v>212</v>
      </c>
      <c r="E119" s="203" t="s">
        <v>2120</v>
      </c>
      <c r="F119" s="204" t="s">
        <v>2121</v>
      </c>
      <c r="G119" s="205" t="s">
        <v>215</v>
      </c>
      <c r="H119" s="206">
        <v>4.84</v>
      </c>
      <c r="I119" s="207">
        <v>420</v>
      </c>
      <c r="J119" s="208">
        <f>ROUND(I119*H119,2)</f>
        <v>2032.8</v>
      </c>
      <c r="K119" s="204" t="s">
        <v>264</v>
      </c>
      <c r="L119" s="62"/>
      <c r="M119" s="209" t="s">
        <v>24</v>
      </c>
      <c r="N119" s="210" t="s">
        <v>50</v>
      </c>
      <c r="O119" s="43"/>
      <c r="P119" s="211">
        <f>O119*H119</f>
        <v>0</v>
      </c>
      <c r="Q119" s="211">
        <v>9.58E-3</v>
      </c>
      <c r="R119" s="211">
        <f>Q119*H119</f>
        <v>4.6367199999999997E-2</v>
      </c>
      <c r="S119" s="211">
        <v>0</v>
      </c>
      <c r="T119" s="212">
        <f>S119*H119</f>
        <v>0</v>
      </c>
      <c r="AR119" s="25" t="s">
        <v>93</v>
      </c>
      <c r="AT119" s="25" t="s">
        <v>212</v>
      </c>
      <c r="AU119" s="25" t="s">
        <v>87</v>
      </c>
      <c r="AY119" s="25" t="s">
        <v>210</v>
      </c>
      <c r="BE119" s="213">
        <f>IF(N119="základní",J119,0)</f>
        <v>0</v>
      </c>
      <c r="BF119" s="213">
        <f>IF(N119="snížená",J119,0)</f>
        <v>2032.8</v>
      </c>
      <c r="BG119" s="213">
        <f>IF(N119="zákl. přenesená",J119,0)</f>
        <v>0</v>
      </c>
      <c r="BH119" s="213">
        <f>IF(N119="sníž. přenesená",J119,0)</f>
        <v>0</v>
      </c>
      <c r="BI119" s="213">
        <f>IF(N119="nulová",J119,0)</f>
        <v>0</v>
      </c>
      <c r="BJ119" s="25" t="s">
        <v>87</v>
      </c>
      <c r="BK119" s="213">
        <f>ROUND(I119*H119,2)</f>
        <v>2032.8</v>
      </c>
      <c r="BL119" s="25" t="s">
        <v>93</v>
      </c>
      <c r="BM119" s="25" t="s">
        <v>2122</v>
      </c>
    </row>
    <row r="120" spans="2:65" s="12" customFormat="1">
      <c r="B120" s="217"/>
      <c r="C120" s="218"/>
      <c r="D120" s="214" t="s">
        <v>220</v>
      </c>
      <c r="E120" s="219" t="s">
        <v>24</v>
      </c>
      <c r="F120" s="220" t="s">
        <v>2123</v>
      </c>
      <c r="G120" s="218"/>
      <c r="H120" s="221">
        <v>4.84</v>
      </c>
      <c r="I120" s="222"/>
      <c r="J120" s="218"/>
      <c r="K120" s="218"/>
      <c r="L120" s="223"/>
      <c r="M120" s="224"/>
      <c r="N120" s="225"/>
      <c r="O120" s="225"/>
      <c r="P120" s="225"/>
      <c r="Q120" s="225"/>
      <c r="R120" s="225"/>
      <c r="S120" s="225"/>
      <c r="T120" s="226"/>
      <c r="AT120" s="227" t="s">
        <v>220</v>
      </c>
      <c r="AU120" s="227" t="s">
        <v>87</v>
      </c>
      <c r="AV120" s="12" t="s">
        <v>87</v>
      </c>
      <c r="AW120" s="12" t="s">
        <v>41</v>
      </c>
      <c r="AX120" s="12" t="s">
        <v>83</v>
      </c>
      <c r="AY120" s="227" t="s">
        <v>210</v>
      </c>
    </row>
    <row r="121" spans="2:65" s="1" customFormat="1" ht="16.5" customHeight="1">
      <c r="B121" s="42"/>
      <c r="C121" s="202" t="s">
        <v>131</v>
      </c>
      <c r="D121" s="202" t="s">
        <v>212</v>
      </c>
      <c r="E121" s="203" t="s">
        <v>2124</v>
      </c>
      <c r="F121" s="204" t="s">
        <v>2125</v>
      </c>
      <c r="G121" s="205" t="s">
        <v>224</v>
      </c>
      <c r="H121" s="206">
        <v>1.52</v>
      </c>
      <c r="I121" s="207">
        <v>3040</v>
      </c>
      <c r="J121" s="208">
        <f>ROUND(I121*H121,2)</f>
        <v>4620.8</v>
      </c>
      <c r="K121" s="204" t="s">
        <v>264</v>
      </c>
      <c r="L121" s="62"/>
      <c r="M121" s="209" t="s">
        <v>24</v>
      </c>
      <c r="N121" s="210" t="s">
        <v>50</v>
      </c>
      <c r="O121" s="43"/>
      <c r="P121" s="211">
        <f>O121*H121</f>
        <v>0</v>
      </c>
      <c r="Q121" s="211">
        <v>2.4533999999999998</v>
      </c>
      <c r="R121" s="211">
        <f>Q121*H121</f>
        <v>3.7291679999999996</v>
      </c>
      <c r="S121" s="211">
        <v>0</v>
      </c>
      <c r="T121" s="212">
        <f>S121*H121</f>
        <v>0</v>
      </c>
      <c r="AR121" s="25" t="s">
        <v>93</v>
      </c>
      <c r="AT121" s="25" t="s">
        <v>212</v>
      </c>
      <c r="AU121" s="25" t="s">
        <v>87</v>
      </c>
      <c r="AY121" s="25" t="s">
        <v>210</v>
      </c>
      <c r="BE121" s="213">
        <f>IF(N121="základní",J121,0)</f>
        <v>0</v>
      </c>
      <c r="BF121" s="213">
        <f>IF(N121="snížená",J121,0)</f>
        <v>4620.8</v>
      </c>
      <c r="BG121" s="213">
        <f>IF(N121="zákl. přenesená",J121,0)</f>
        <v>0</v>
      </c>
      <c r="BH121" s="213">
        <f>IF(N121="sníž. přenesená",J121,0)</f>
        <v>0</v>
      </c>
      <c r="BI121" s="213">
        <f>IF(N121="nulová",J121,0)</f>
        <v>0</v>
      </c>
      <c r="BJ121" s="25" t="s">
        <v>87</v>
      </c>
      <c r="BK121" s="213">
        <f>ROUND(I121*H121,2)</f>
        <v>4620.8</v>
      </c>
      <c r="BL121" s="25" t="s">
        <v>93</v>
      </c>
      <c r="BM121" s="25" t="s">
        <v>2126</v>
      </c>
    </row>
    <row r="122" spans="2:65" s="12" customFormat="1">
      <c r="B122" s="217"/>
      <c r="C122" s="218"/>
      <c r="D122" s="214" t="s">
        <v>220</v>
      </c>
      <c r="E122" s="219" t="s">
        <v>24</v>
      </c>
      <c r="F122" s="220" t="s">
        <v>2127</v>
      </c>
      <c r="G122" s="218"/>
      <c r="H122" s="221">
        <v>1.52</v>
      </c>
      <c r="I122" s="222"/>
      <c r="J122" s="218"/>
      <c r="K122" s="218"/>
      <c r="L122" s="223"/>
      <c r="M122" s="224"/>
      <c r="N122" s="225"/>
      <c r="O122" s="225"/>
      <c r="P122" s="225"/>
      <c r="Q122" s="225"/>
      <c r="R122" s="225"/>
      <c r="S122" s="225"/>
      <c r="T122" s="226"/>
      <c r="AT122" s="227" t="s">
        <v>220</v>
      </c>
      <c r="AU122" s="227" t="s">
        <v>87</v>
      </c>
      <c r="AV122" s="12" t="s">
        <v>87</v>
      </c>
      <c r="AW122" s="12" t="s">
        <v>41</v>
      </c>
      <c r="AX122" s="12" t="s">
        <v>83</v>
      </c>
      <c r="AY122" s="227" t="s">
        <v>210</v>
      </c>
    </row>
    <row r="123" spans="2:65" s="1" customFormat="1" ht="16.5" customHeight="1">
      <c r="B123" s="42"/>
      <c r="C123" s="202" t="s">
        <v>134</v>
      </c>
      <c r="D123" s="202" t="s">
        <v>212</v>
      </c>
      <c r="E123" s="203" t="s">
        <v>2128</v>
      </c>
      <c r="F123" s="204" t="s">
        <v>2129</v>
      </c>
      <c r="G123" s="205" t="s">
        <v>215</v>
      </c>
      <c r="H123" s="206">
        <v>10.318</v>
      </c>
      <c r="I123" s="207">
        <v>286</v>
      </c>
      <c r="J123" s="208">
        <f>ROUND(I123*H123,2)</f>
        <v>2950.95</v>
      </c>
      <c r="K123" s="204" t="s">
        <v>264</v>
      </c>
      <c r="L123" s="62"/>
      <c r="M123" s="209" t="s">
        <v>24</v>
      </c>
      <c r="N123" s="210" t="s">
        <v>50</v>
      </c>
      <c r="O123" s="43"/>
      <c r="P123" s="211">
        <f>O123*H123</f>
        <v>0</v>
      </c>
      <c r="Q123" s="211">
        <v>5.1900000000000002E-3</v>
      </c>
      <c r="R123" s="211">
        <f>Q123*H123</f>
        <v>5.3550420000000001E-2</v>
      </c>
      <c r="S123" s="211">
        <v>0</v>
      </c>
      <c r="T123" s="212">
        <f>S123*H123</f>
        <v>0</v>
      </c>
      <c r="AR123" s="25" t="s">
        <v>93</v>
      </c>
      <c r="AT123" s="25" t="s">
        <v>212</v>
      </c>
      <c r="AU123" s="25" t="s">
        <v>87</v>
      </c>
      <c r="AY123" s="25" t="s">
        <v>210</v>
      </c>
      <c r="BE123" s="213">
        <f>IF(N123="základní",J123,0)</f>
        <v>0</v>
      </c>
      <c r="BF123" s="213">
        <f>IF(N123="snížená",J123,0)</f>
        <v>2950.95</v>
      </c>
      <c r="BG123" s="213">
        <f>IF(N123="zákl. přenesená",J123,0)</f>
        <v>0</v>
      </c>
      <c r="BH123" s="213">
        <f>IF(N123="sníž. přenesená",J123,0)</f>
        <v>0</v>
      </c>
      <c r="BI123" s="213">
        <f>IF(N123="nulová",J123,0)</f>
        <v>0</v>
      </c>
      <c r="BJ123" s="25" t="s">
        <v>87</v>
      </c>
      <c r="BK123" s="213">
        <f>ROUND(I123*H123,2)</f>
        <v>2950.95</v>
      </c>
      <c r="BL123" s="25" t="s">
        <v>93</v>
      </c>
      <c r="BM123" s="25" t="s">
        <v>2130</v>
      </c>
    </row>
    <row r="124" spans="2:65" s="12" customFormat="1">
      <c r="B124" s="217"/>
      <c r="C124" s="218"/>
      <c r="D124" s="214" t="s">
        <v>220</v>
      </c>
      <c r="E124" s="219" t="s">
        <v>24</v>
      </c>
      <c r="F124" s="220" t="s">
        <v>2131</v>
      </c>
      <c r="G124" s="218"/>
      <c r="H124" s="221">
        <v>10.318</v>
      </c>
      <c r="I124" s="222"/>
      <c r="J124" s="218"/>
      <c r="K124" s="218"/>
      <c r="L124" s="223"/>
      <c r="M124" s="224"/>
      <c r="N124" s="225"/>
      <c r="O124" s="225"/>
      <c r="P124" s="225"/>
      <c r="Q124" s="225"/>
      <c r="R124" s="225"/>
      <c r="S124" s="225"/>
      <c r="T124" s="226"/>
      <c r="AT124" s="227" t="s">
        <v>220</v>
      </c>
      <c r="AU124" s="227" t="s">
        <v>87</v>
      </c>
      <c r="AV124" s="12" t="s">
        <v>87</v>
      </c>
      <c r="AW124" s="12" t="s">
        <v>41</v>
      </c>
      <c r="AX124" s="12" t="s">
        <v>83</v>
      </c>
      <c r="AY124" s="227" t="s">
        <v>210</v>
      </c>
    </row>
    <row r="125" spans="2:65" s="1" customFormat="1" ht="16.5" customHeight="1">
      <c r="B125" s="42"/>
      <c r="C125" s="202" t="s">
        <v>137</v>
      </c>
      <c r="D125" s="202" t="s">
        <v>212</v>
      </c>
      <c r="E125" s="203" t="s">
        <v>2132</v>
      </c>
      <c r="F125" s="204" t="s">
        <v>2133</v>
      </c>
      <c r="G125" s="205" t="s">
        <v>215</v>
      </c>
      <c r="H125" s="206">
        <v>10.318</v>
      </c>
      <c r="I125" s="207">
        <v>63.7</v>
      </c>
      <c r="J125" s="208">
        <f>ROUND(I125*H125,2)</f>
        <v>657.26</v>
      </c>
      <c r="K125" s="204" t="s">
        <v>264</v>
      </c>
      <c r="L125" s="62"/>
      <c r="M125" s="209" t="s">
        <v>24</v>
      </c>
      <c r="N125" s="210" t="s">
        <v>50</v>
      </c>
      <c r="O125" s="43"/>
      <c r="P125" s="211">
        <f>O125*H125</f>
        <v>0</v>
      </c>
      <c r="Q125" s="211">
        <v>0</v>
      </c>
      <c r="R125" s="211">
        <f>Q125*H125</f>
        <v>0</v>
      </c>
      <c r="S125" s="211">
        <v>0</v>
      </c>
      <c r="T125" s="212">
        <f>S125*H125</f>
        <v>0</v>
      </c>
      <c r="AR125" s="25" t="s">
        <v>93</v>
      </c>
      <c r="AT125" s="25" t="s">
        <v>212</v>
      </c>
      <c r="AU125" s="25" t="s">
        <v>87</v>
      </c>
      <c r="AY125" s="25" t="s">
        <v>210</v>
      </c>
      <c r="BE125" s="213">
        <f>IF(N125="základní",J125,0)</f>
        <v>0</v>
      </c>
      <c r="BF125" s="213">
        <f>IF(N125="snížená",J125,0)</f>
        <v>657.26</v>
      </c>
      <c r="BG125" s="213">
        <f>IF(N125="zákl. přenesená",J125,0)</f>
        <v>0</v>
      </c>
      <c r="BH125" s="213">
        <f>IF(N125="sníž. přenesená",J125,0)</f>
        <v>0</v>
      </c>
      <c r="BI125" s="213">
        <f>IF(N125="nulová",J125,0)</f>
        <v>0</v>
      </c>
      <c r="BJ125" s="25" t="s">
        <v>87</v>
      </c>
      <c r="BK125" s="213">
        <f>ROUND(I125*H125,2)</f>
        <v>657.26</v>
      </c>
      <c r="BL125" s="25" t="s">
        <v>93</v>
      </c>
      <c r="BM125" s="25" t="s">
        <v>2134</v>
      </c>
    </row>
    <row r="126" spans="2:65" s="1" customFormat="1" ht="25.5" customHeight="1">
      <c r="B126" s="42"/>
      <c r="C126" s="202" t="s">
        <v>10</v>
      </c>
      <c r="D126" s="202" t="s">
        <v>212</v>
      </c>
      <c r="E126" s="203" t="s">
        <v>2135</v>
      </c>
      <c r="F126" s="204" t="s">
        <v>2136</v>
      </c>
      <c r="G126" s="205" t="s">
        <v>248</v>
      </c>
      <c r="H126" s="206">
        <v>6.4000000000000001E-2</v>
      </c>
      <c r="I126" s="207">
        <v>37700</v>
      </c>
      <c r="J126" s="208">
        <f>ROUND(I126*H126,2)</f>
        <v>2412.8000000000002</v>
      </c>
      <c r="K126" s="204" t="s">
        <v>264</v>
      </c>
      <c r="L126" s="62"/>
      <c r="M126" s="209" t="s">
        <v>24</v>
      </c>
      <c r="N126" s="210" t="s">
        <v>50</v>
      </c>
      <c r="O126" s="43"/>
      <c r="P126" s="211">
        <f>O126*H126</f>
        <v>0</v>
      </c>
      <c r="Q126" s="211">
        <v>1.0525599999999999</v>
      </c>
      <c r="R126" s="211">
        <f>Q126*H126</f>
        <v>6.7363839999999994E-2</v>
      </c>
      <c r="S126" s="211">
        <v>0</v>
      </c>
      <c r="T126" s="212">
        <f>S126*H126</f>
        <v>0</v>
      </c>
      <c r="AR126" s="25" t="s">
        <v>93</v>
      </c>
      <c r="AT126" s="25" t="s">
        <v>212</v>
      </c>
      <c r="AU126" s="25" t="s">
        <v>87</v>
      </c>
      <c r="AY126" s="25" t="s">
        <v>210</v>
      </c>
      <c r="BE126" s="213">
        <f>IF(N126="základní",J126,0)</f>
        <v>0</v>
      </c>
      <c r="BF126" s="213">
        <f>IF(N126="snížená",J126,0)</f>
        <v>2412.8000000000002</v>
      </c>
      <c r="BG126" s="213">
        <f>IF(N126="zákl. přenesená",J126,0)</f>
        <v>0</v>
      </c>
      <c r="BH126" s="213">
        <f>IF(N126="sníž. přenesená",J126,0)</f>
        <v>0</v>
      </c>
      <c r="BI126" s="213">
        <f>IF(N126="nulová",J126,0)</f>
        <v>0</v>
      </c>
      <c r="BJ126" s="25" t="s">
        <v>87</v>
      </c>
      <c r="BK126" s="213">
        <f>ROUND(I126*H126,2)</f>
        <v>2412.8000000000002</v>
      </c>
      <c r="BL126" s="25" t="s">
        <v>93</v>
      </c>
      <c r="BM126" s="25" t="s">
        <v>2137</v>
      </c>
    </row>
    <row r="127" spans="2:65" s="12" customFormat="1">
      <c r="B127" s="217"/>
      <c r="C127" s="218"/>
      <c r="D127" s="214" t="s">
        <v>220</v>
      </c>
      <c r="E127" s="219" t="s">
        <v>24</v>
      </c>
      <c r="F127" s="220" t="s">
        <v>2138</v>
      </c>
      <c r="G127" s="218"/>
      <c r="H127" s="221">
        <v>6.4000000000000001E-2</v>
      </c>
      <c r="I127" s="222"/>
      <c r="J127" s="218"/>
      <c r="K127" s="218"/>
      <c r="L127" s="223"/>
      <c r="M127" s="224"/>
      <c r="N127" s="225"/>
      <c r="O127" s="225"/>
      <c r="P127" s="225"/>
      <c r="Q127" s="225"/>
      <c r="R127" s="225"/>
      <c r="S127" s="225"/>
      <c r="T127" s="226"/>
      <c r="AT127" s="227" t="s">
        <v>220</v>
      </c>
      <c r="AU127" s="227" t="s">
        <v>87</v>
      </c>
      <c r="AV127" s="12" t="s">
        <v>87</v>
      </c>
      <c r="AW127" s="12" t="s">
        <v>41</v>
      </c>
      <c r="AX127" s="12" t="s">
        <v>83</v>
      </c>
      <c r="AY127" s="227" t="s">
        <v>210</v>
      </c>
    </row>
    <row r="128" spans="2:65" s="11" customFormat="1" ht="29.85" customHeight="1">
      <c r="B128" s="186"/>
      <c r="C128" s="187"/>
      <c r="D128" s="188" t="s">
        <v>77</v>
      </c>
      <c r="E128" s="200" t="s">
        <v>99</v>
      </c>
      <c r="F128" s="200" t="s">
        <v>384</v>
      </c>
      <c r="G128" s="187"/>
      <c r="H128" s="187"/>
      <c r="I128" s="190"/>
      <c r="J128" s="201">
        <f>BK128</f>
        <v>95861.95</v>
      </c>
      <c r="K128" s="187"/>
      <c r="L128" s="192"/>
      <c r="M128" s="193"/>
      <c r="N128" s="194"/>
      <c r="O128" s="194"/>
      <c r="P128" s="195">
        <f>SUM(P129:P187)</f>
        <v>0</v>
      </c>
      <c r="Q128" s="194"/>
      <c r="R128" s="195">
        <f>SUM(R129:R187)</f>
        <v>4.021987890000001</v>
      </c>
      <c r="S128" s="194"/>
      <c r="T128" s="196">
        <f>SUM(T129:T187)</f>
        <v>0</v>
      </c>
      <c r="AR128" s="197" t="s">
        <v>83</v>
      </c>
      <c r="AT128" s="198" t="s">
        <v>77</v>
      </c>
      <c r="AU128" s="198" t="s">
        <v>83</v>
      </c>
      <c r="AY128" s="197" t="s">
        <v>210</v>
      </c>
      <c r="BK128" s="199">
        <f>SUM(BK129:BK187)</f>
        <v>95861.95</v>
      </c>
    </row>
    <row r="129" spans="2:65" s="1" customFormat="1" ht="38.25" customHeight="1">
      <c r="B129" s="42"/>
      <c r="C129" s="202" t="s">
        <v>142</v>
      </c>
      <c r="D129" s="202" t="s">
        <v>212</v>
      </c>
      <c r="E129" s="203" t="s">
        <v>386</v>
      </c>
      <c r="F129" s="204" t="s">
        <v>387</v>
      </c>
      <c r="G129" s="205" t="s">
        <v>215</v>
      </c>
      <c r="H129" s="206">
        <v>50</v>
      </c>
      <c r="I129" s="207">
        <v>275</v>
      </c>
      <c r="J129" s="208">
        <f>ROUND(I129*H129,2)</f>
        <v>13750</v>
      </c>
      <c r="K129" s="204" t="s">
        <v>264</v>
      </c>
      <c r="L129" s="62"/>
      <c r="M129" s="209" t="s">
        <v>24</v>
      </c>
      <c r="N129" s="210" t="s">
        <v>50</v>
      </c>
      <c r="O129" s="43"/>
      <c r="P129" s="211">
        <f>O129*H129</f>
        <v>0</v>
      </c>
      <c r="Q129" s="211">
        <v>2.8400000000000002E-2</v>
      </c>
      <c r="R129" s="211">
        <f>Q129*H129</f>
        <v>1.4200000000000002</v>
      </c>
      <c r="S129" s="211">
        <v>0</v>
      </c>
      <c r="T129" s="212">
        <f>S129*H129</f>
        <v>0</v>
      </c>
      <c r="AR129" s="25" t="s">
        <v>93</v>
      </c>
      <c r="AT129" s="25" t="s">
        <v>212</v>
      </c>
      <c r="AU129" s="25" t="s">
        <v>87</v>
      </c>
      <c r="AY129" s="25" t="s">
        <v>210</v>
      </c>
      <c r="BE129" s="213">
        <f>IF(N129="základní",J129,0)</f>
        <v>0</v>
      </c>
      <c r="BF129" s="213">
        <f>IF(N129="snížená",J129,0)</f>
        <v>13750</v>
      </c>
      <c r="BG129" s="213">
        <f>IF(N129="zákl. přenesená",J129,0)</f>
        <v>0</v>
      </c>
      <c r="BH129" s="213">
        <f>IF(N129="sníž. přenesená",J129,0)</f>
        <v>0</v>
      </c>
      <c r="BI129" s="213">
        <f>IF(N129="nulová",J129,0)</f>
        <v>0</v>
      </c>
      <c r="BJ129" s="25" t="s">
        <v>87</v>
      </c>
      <c r="BK129" s="213">
        <f>ROUND(I129*H129,2)</f>
        <v>13750</v>
      </c>
      <c r="BL129" s="25" t="s">
        <v>93</v>
      </c>
      <c r="BM129" s="25" t="s">
        <v>2139</v>
      </c>
    </row>
    <row r="130" spans="2:65" s="12" customFormat="1">
      <c r="B130" s="217"/>
      <c r="C130" s="218"/>
      <c r="D130" s="214" t="s">
        <v>220</v>
      </c>
      <c r="E130" s="219" t="s">
        <v>24</v>
      </c>
      <c r="F130" s="220" t="s">
        <v>2140</v>
      </c>
      <c r="G130" s="218"/>
      <c r="H130" s="221">
        <v>50</v>
      </c>
      <c r="I130" s="222"/>
      <c r="J130" s="218"/>
      <c r="K130" s="218"/>
      <c r="L130" s="223"/>
      <c r="M130" s="224"/>
      <c r="N130" s="225"/>
      <c r="O130" s="225"/>
      <c r="P130" s="225"/>
      <c r="Q130" s="225"/>
      <c r="R130" s="225"/>
      <c r="S130" s="225"/>
      <c r="T130" s="226"/>
      <c r="AT130" s="227" t="s">
        <v>220</v>
      </c>
      <c r="AU130" s="227" t="s">
        <v>87</v>
      </c>
      <c r="AV130" s="12" t="s">
        <v>87</v>
      </c>
      <c r="AW130" s="12" t="s">
        <v>41</v>
      </c>
      <c r="AX130" s="12" t="s">
        <v>83</v>
      </c>
      <c r="AY130" s="227" t="s">
        <v>210</v>
      </c>
    </row>
    <row r="131" spans="2:65" s="1" customFormat="1" ht="38.25" customHeight="1">
      <c r="B131" s="42"/>
      <c r="C131" s="202" t="s">
        <v>145</v>
      </c>
      <c r="D131" s="202" t="s">
        <v>212</v>
      </c>
      <c r="E131" s="203" t="s">
        <v>2141</v>
      </c>
      <c r="F131" s="204" t="s">
        <v>2142</v>
      </c>
      <c r="G131" s="205" t="s">
        <v>215</v>
      </c>
      <c r="H131" s="206">
        <v>20.98</v>
      </c>
      <c r="I131" s="207">
        <v>234</v>
      </c>
      <c r="J131" s="208">
        <f>ROUND(I131*H131,2)</f>
        <v>4909.32</v>
      </c>
      <c r="K131" s="204" t="s">
        <v>264</v>
      </c>
      <c r="L131" s="62"/>
      <c r="M131" s="209" t="s">
        <v>24</v>
      </c>
      <c r="N131" s="210" t="s">
        <v>50</v>
      </c>
      <c r="O131" s="43"/>
      <c r="P131" s="211">
        <f>O131*H131</f>
        <v>0</v>
      </c>
      <c r="Q131" s="211">
        <v>1.7330000000000002E-2</v>
      </c>
      <c r="R131" s="211">
        <f>Q131*H131</f>
        <v>0.36358340000000006</v>
      </c>
      <c r="S131" s="211">
        <v>0</v>
      </c>
      <c r="T131" s="212">
        <f>S131*H131</f>
        <v>0</v>
      </c>
      <c r="AR131" s="25" t="s">
        <v>93</v>
      </c>
      <c r="AT131" s="25" t="s">
        <v>212</v>
      </c>
      <c r="AU131" s="25" t="s">
        <v>87</v>
      </c>
      <c r="AY131" s="25" t="s">
        <v>210</v>
      </c>
      <c r="BE131" s="213">
        <f>IF(N131="základní",J131,0)</f>
        <v>0</v>
      </c>
      <c r="BF131" s="213">
        <f>IF(N131="snížená",J131,0)</f>
        <v>4909.32</v>
      </c>
      <c r="BG131" s="213">
        <f>IF(N131="zákl. přenesená",J131,0)</f>
        <v>0</v>
      </c>
      <c r="BH131" s="213">
        <f>IF(N131="sníž. přenesená",J131,0)</f>
        <v>0</v>
      </c>
      <c r="BI131" s="213">
        <f>IF(N131="nulová",J131,0)</f>
        <v>0</v>
      </c>
      <c r="BJ131" s="25" t="s">
        <v>87</v>
      </c>
      <c r="BK131" s="213">
        <f>ROUND(I131*H131,2)</f>
        <v>4909.32</v>
      </c>
      <c r="BL131" s="25" t="s">
        <v>93</v>
      </c>
      <c r="BM131" s="25" t="s">
        <v>2143</v>
      </c>
    </row>
    <row r="132" spans="2:65" s="12" customFormat="1">
      <c r="B132" s="217"/>
      <c r="C132" s="218"/>
      <c r="D132" s="214" t="s">
        <v>220</v>
      </c>
      <c r="E132" s="219" t="s">
        <v>24</v>
      </c>
      <c r="F132" s="220" t="s">
        <v>2144</v>
      </c>
      <c r="G132" s="218"/>
      <c r="H132" s="221">
        <v>20.98</v>
      </c>
      <c r="I132" s="222"/>
      <c r="J132" s="218"/>
      <c r="K132" s="218"/>
      <c r="L132" s="223"/>
      <c r="M132" s="224"/>
      <c r="N132" s="225"/>
      <c r="O132" s="225"/>
      <c r="P132" s="225"/>
      <c r="Q132" s="225"/>
      <c r="R132" s="225"/>
      <c r="S132" s="225"/>
      <c r="T132" s="226"/>
      <c r="AT132" s="227" t="s">
        <v>220</v>
      </c>
      <c r="AU132" s="227" t="s">
        <v>87</v>
      </c>
      <c r="AV132" s="12" t="s">
        <v>87</v>
      </c>
      <c r="AW132" s="12" t="s">
        <v>41</v>
      </c>
      <c r="AX132" s="12" t="s">
        <v>83</v>
      </c>
      <c r="AY132" s="227" t="s">
        <v>210</v>
      </c>
    </row>
    <row r="133" spans="2:65" s="1" customFormat="1" ht="16.5" customHeight="1">
      <c r="B133" s="42"/>
      <c r="C133" s="202" t="s">
        <v>311</v>
      </c>
      <c r="D133" s="202" t="s">
        <v>212</v>
      </c>
      <c r="E133" s="203" t="s">
        <v>417</v>
      </c>
      <c r="F133" s="204" t="s">
        <v>418</v>
      </c>
      <c r="G133" s="205" t="s">
        <v>215</v>
      </c>
      <c r="H133" s="206">
        <v>2.14</v>
      </c>
      <c r="I133" s="207">
        <v>594</v>
      </c>
      <c r="J133" s="208">
        <f>ROUND(I133*H133,2)</f>
        <v>1271.1600000000001</v>
      </c>
      <c r="K133" s="204" t="s">
        <v>264</v>
      </c>
      <c r="L133" s="62"/>
      <c r="M133" s="209" t="s">
        <v>24</v>
      </c>
      <c r="N133" s="210" t="s">
        <v>50</v>
      </c>
      <c r="O133" s="43"/>
      <c r="P133" s="211">
        <f>O133*H133</f>
        <v>0</v>
      </c>
      <c r="Q133" s="211">
        <v>3.3579999999999999E-2</v>
      </c>
      <c r="R133" s="211">
        <f>Q133*H133</f>
        <v>7.18612E-2</v>
      </c>
      <c r="S133" s="211">
        <v>0</v>
      </c>
      <c r="T133" s="212">
        <f>S133*H133</f>
        <v>0</v>
      </c>
      <c r="AR133" s="25" t="s">
        <v>93</v>
      </c>
      <c r="AT133" s="25" t="s">
        <v>212</v>
      </c>
      <c r="AU133" s="25" t="s">
        <v>87</v>
      </c>
      <c r="AY133" s="25" t="s">
        <v>210</v>
      </c>
      <c r="BE133" s="213">
        <f>IF(N133="základní",J133,0)</f>
        <v>0</v>
      </c>
      <c r="BF133" s="213">
        <f>IF(N133="snížená",J133,0)</f>
        <v>1271.1600000000001</v>
      </c>
      <c r="BG133" s="213">
        <f>IF(N133="zákl. přenesená",J133,0)</f>
        <v>0</v>
      </c>
      <c r="BH133" s="213">
        <f>IF(N133="sníž. přenesená",J133,0)</f>
        <v>0</v>
      </c>
      <c r="BI133" s="213">
        <f>IF(N133="nulová",J133,0)</f>
        <v>0</v>
      </c>
      <c r="BJ133" s="25" t="s">
        <v>87</v>
      </c>
      <c r="BK133" s="213">
        <f>ROUND(I133*H133,2)</f>
        <v>1271.1600000000001</v>
      </c>
      <c r="BL133" s="25" t="s">
        <v>93</v>
      </c>
      <c r="BM133" s="25" t="s">
        <v>2145</v>
      </c>
    </row>
    <row r="134" spans="2:65" s="12" customFormat="1">
      <c r="B134" s="217"/>
      <c r="C134" s="218"/>
      <c r="D134" s="214" t="s">
        <v>220</v>
      </c>
      <c r="E134" s="219" t="s">
        <v>24</v>
      </c>
      <c r="F134" s="220" t="s">
        <v>2146</v>
      </c>
      <c r="G134" s="218"/>
      <c r="H134" s="221">
        <v>2.14</v>
      </c>
      <c r="I134" s="222"/>
      <c r="J134" s="218"/>
      <c r="K134" s="218"/>
      <c r="L134" s="223"/>
      <c r="M134" s="224"/>
      <c r="N134" s="225"/>
      <c r="O134" s="225"/>
      <c r="P134" s="225"/>
      <c r="Q134" s="225"/>
      <c r="R134" s="225"/>
      <c r="S134" s="225"/>
      <c r="T134" s="226"/>
      <c r="AT134" s="227" t="s">
        <v>220</v>
      </c>
      <c r="AU134" s="227" t="s">
        <v>87</v>
      </c>
      <c r="AV134" s="12" t="s">
        <v>87</v>
      </c>
      <c r="AW134" s="12" t="s">
        <v>41</v>
      </c>
      <c r="AX134" s="12" t="s">
        <v>83</v>
      </c>
      <c r="AY134" s="227" t="s">
        <v>210</v>
      </c>
    </row>
    <row r="135" spans="2:65" s="1" customFormat="1" ht="16.5" customHeight="1">
      <c r="B135" s="42"/>
      <c r="C135" s="202" t="s">
        <v>316</v>
      </c>
      <c r="D135" s="202" t="s">
        <v>212</v>
      </c>
      <c r="E135" s="203" t="s">
        <v>429</v>
      </c>
      <c r="F135" s="204" t="s">
        <v>430</v>
      </c>
      <c r="G135" s="205" t="s">
        <v>215</v>
      </c>
      <c r="H135" s="206">
        <v>15.409000000000001</v>
      </c>
      <c r="I135" s="207">
        <v>32</v>
      </c>
      <c r="J135" s="208">
        <f>ROUND(I135*H135,2)</f>
        <v>493.09</v>
      </c>
      <c r="K135" s="204" t="s">
        <v>24</v>
      </c>
      <c r="L135" s="62"/>
      <c r="M135" s="209" t="s">
        <v>24</v>
      </c>
      <c r="N135" s="210" t="s">
        <v>50</v>
      </c>
      <c r="O135" s="43"/>
      <c r="P135" s="211">
        <f>O135*H135</f>
        <v>0</v>
      </c>
      <c r="Q135" s="211">
        <v>0</v>
      </c>
      <c r="R135" s="211">
        <f>Q135*H135</f>
        <v>0</v>
      </c>
      <c r="S135" s="211">
        <v>0</v>
      </c>
      <c r="T135" s="212">
        <f>S135*H135</f>
        <v>0</v>
      </c>
      <c r="AR135" s="25" t="s">
        <v>93</v>
      </c>
      <c r="AT135" s="25" t="s">
        <v>212</v>
      </c>
      <c r="AU135" s="25" t="s">
        <v>87</v>
      </c>
      <c r="AY135" s="25" t="s">
        <v>210</v>
      </c>
      <c r="BE135" s="213">
        <f>IF(N135="základní",J135,0)</f>
        <v>0</v>
      </c>
      <c r="BF135" s="213">
        <f>IF(N135="snížená",J135,0)</f>
        <v>493.09</v>
      </c>
      <c r="BG135" s="213">
        <f>IF(N135="zákl. přenesená",J135,0)</f>
        <v>0</v>
      </c>
      <c r="BH135" s="213">
        <f>IF(N135="sníž. přenesená",J135,0)</f>
        <v>0</v>
      </c>
      <c r="BI135" s="213">
        <f>IF(N135="nulová",J135,0)</f>
        <v>0</v>
      </c>
      <c r="BJ135" s="25" t="s">
        <v>87</v>
      </c>
      <c r="BK135" s="213">
        <f>ROUND(I135*H135,2)</f>
        <v>493.09</v>
      </c>
      <c r="BL135" s="25" t="s">
        <v>93</v>
      </c>
      <c r="BM135" s="25" t="s">
        <v>2147</v>
      </c>
    </row>
    <row r="136" spans="2:65" s="12" customFormat="1">
      <c r="B136" s="217"/>
      <c r="C136" s="218"/>
      <c r="D136" s="214" t="s">
        <v>220</v>
      </c>
      <c r="E136" s="219" t="s">
        <v>24</v>
      </c>
      <c r="F136" s="220" t="s">
        <v>2148</v>
      </c>
      <c r="G136" s="218"/>
      <c r="H136" s="221">
        <v>15.409000000000001</v>
      </c>
      <c r="I136" s="222"/>
      <c r="J136" s="218"/>
      <c r="K136" s="218"/>
      <c r="L136" s="223"/>
      <c r="M136" s="224"/>
      <c r="N136" s="225"/>
      <c r="O136" s="225"/>
      <c r="P136" s="225"/>
      <c r="Q136" s="225"/>
      <c r="R136" s="225"/>
      <c r="S136" s="225"/>
      <c r="T136" s="226"/>
      <c r="AT136" s="227" t="s">
        <v>220</v>
      </c>
      <c r="AU136" s="227" t="s">
        <v>87</v>
      </c>
      <c r="AV136" s="12" t="s">
        <v>87</v>
      </c>
      <c r="AW136" s="12" t="s">
        <v>41</v>
      </c>
      <c r="AX136" s="12" t="s">
        <v>83</v>
      </c>
      <c r="AY136" s="227" t="s">
        <v>210</v>
      </c>
    </row>
    <row r="137" spans="2:65" s="1" customFormat="1" ht="16.5" customHeight="1">
      <c r="B137" s="42"/>
      <c r="C137" s="202" t="s">
        <v>322</v>
      </c>
      <c r="D137" s="202" t="s">
        <v>212</v>
      </c>
      <c r="E137" s="203" t="s">
        <v>434</v>
      </c>
      <c r="F137" s="204" t="s">
        <v>435</v>
      </c>
      <c r="G137" s="205" t="s">
        <v>295</v>
      </c>
      <c r="H137" s="206">
        <v>42.73</v>
      </c>
      <c r="I137" s="207">
        <v>134</v>
      </c>
      <c r="J137" s="208">
        <f>ROUND(I137*H137,2)</f>
        <v>5725.82</v>
      </c>
      <c r="K137" s="204" t="s">
        <v>264</v>
      </c>
      <c r="L137" s="62"/>
      <c r="M137" s="209" t="s">
        <v>24</v>
      </c>
      <c r="N137" s="210" t="s">
        <v>50</v>
      </c>
      <c r="O137" s="43"/>
      <c r="P137" s="211">
        <f>O137*H137</f>
        <v>0</v>
      </c>
      <c r="Q137" s="211">
        <v>1.5E-3</v>
      </c>
      <c r="R137" s="211">
        <f>Q137*H137</f>
        <v>6.4094999999999999E-2</v>
      </c>
      <c r="S137" s="211">
        <v>0</v>
      </c>
      <c r="T137" s="212">
        <f>S137*H137</f>
        <v>0</v>
      </c>
      <c r="AR137" s="25" t="s">
        <v>93</v>
      </c>
      <c r="AT137" s="25" t="s">
        <v>212</v>
      </c>
      <c r="AU137" s="25" t="s">
        <v>87</v>
      </c>
      <c r="AY137" s="25" t="s">
        <v>210</v>
      </c>
      <c r="BE137" s="213">
        <f>IF(N137="základní",J137,0)</f>
        <v>0</v>
      </c>
      <c r="BF137" s="213">
        <f>IF(N137="snížená",J137,0)</f>
        <v>5725.82</v>
      </c>
      <c r="BG137" s="213">
        <f>IF(N137="zákl. přenesená",J137,0)</f>
        <v>0</v>
      </c>
      <c r="BH137" s="213">
        <f>IF(N137="sníž. přenesená",J137,0)</f>
        <v>0</v>
      </c>
      <c r="BI137" s="213">
        <f>IF(N137="nulová",J137,0)</f>
        <v>0</v>
      </c>
      <c r="BJ137" s="25" t="s">
        <v>87</v>
      </c>
      <c r="BK137" s="213">
        <f>ROUND(I137*H137,2)</f>
        <v>5725.82</v>
      </c>
      <c r="BL137" s="25" t="s">
        <v>93</v>
      </c>
      <c r="BM137" s="25" t="s">
        <v>2149</v>
      </c>
    </row>
    <row r="138" spans="2:65" s="12" customFormat="1">
      <c r="B138" s="217"/>
      <c r="C138" s="218"/>
      <c r="D138" s="214" t="s">
        <v>220</v>
      </c>
      <c r="E138" s="219" t="s">
        <v>24</v>
      </c>
      <c r="F138" s="220" t="s">
        <v>2150</v>
      </c>
      <c r="G138" s="218"/>
      <c r="H138" s="221">
        <v>42.73</v>
      </c>
      <c r="I138" s="222"/>
      <c r="J138" s="218"/>
      <c r="K138" s="218"/>
      <c r="L138" s="223"/>
      <c r="M138" s="224"/>
      <c r="N138" s="225"/>
      <c r="O138" s="225"/>
      <c r="P138" s="225"/>
      <c r="Q138" s="225"/>
      <c r="R138" s="225"/>
      <c r="S138" s="225"/>
      <c r="T138" s="226"/>
      <c r="AT138" s="227" t="s">
        <v>220</v>
      </c>
      <c r="AU138" s="227" t="s">
        <v>87</v>
      </c>
      <c r="AV138" s="12" t="s">
        <v>87</v>
      </c>
      <c r="AW138" s="12" t="s">
        <v>41</v>
      </c>
      <c r="AX138" s="12" t="s">
        <v>83</v>
      </c>
      <c r="AY138" s="227" t="s">
        <v>210</v>
      </c>
    </row>
    <row r="139" spans="2:65" s="1" customFormat="1" ht="25.5" customHeight="1">
      <c r="B139" s="42"/>
      <c r="C139" s="202" t="s">
        <v>9</v>
      </c>
      <c r="D139" s="202" t="s">
        <v>212</v>
      </c>
      <c r="E139" s="203" t="s">
        <v>456</v>
      </c>
      <c r="F139" s="204" t="s">
        <v>457</v>
      </c>
      <c r="G139" s="205" t="s">
        <v>295</v>
      </c>
      <c r="H139" s="206">
        <v>25.5</v>
      </c>
      <c r="I139" s="207">
        <v>32.700000000000003</v>
      </c>
      <c r="J139" s="208">
        <f>ROUND(I139*H139,2)</f>
        <v>833.85</v>
      </c>
      <c r="K139" s="204" t="s">
        <v>264</v>
      </c>
      <c r="L139" s="62"/>
      <c r="M139" s="209" t="s">
        <v>24</v>
      </c>
      <c r="N139" s="210" t="s">
        <v>50</v>
      </c>
      <c r="O139" s="43"/>
      <c r="P139" s="211">
        <f>O139*H139</f>
        <v>0</v>
      </c>
      <c r="Q139" s="211">
        <v>0</v>
      </c>
      <c r="R139" s="211">
        <f>Q139*H139</f>
        <v>0</v>
      </c>
      <c r="S139" s="211">
        <v>0</v>
      </c>
      <c r="T139" s="212">
        <f>S139*H139</f>
        <v>0</v>
      </c>
      <c r="AR139" s="25" t="s">
        <v>93</v>
      </c>
      <c r="AT139" s="25" t="s">
        <v>212</v>
      </c>
      <c r="AU139" s="25" t="s">
        <v>87</v>
      </c>
      <c r="AY139" s="25" t="s">
        <v>210</v>
      </c>
      <c r="BE139" s="213">
        <f>IF(N139="základní",J139,0)</f>
        <v>0</v>
      </c>
      <c r="BF139" s="213">
        <f>IF(N139="snížená",J139,0)</f>
        <v>833.85</v>
      </c>
      <c r="BG139" s="213">
        <f>IF(N139="zákl. přenesená",J139,0)</f>
        <v>0</v>
      </c>
      <c r="BH139" s="213">
        <f>IF(N139="sníž. přenesená",J139,0)</f>
        <v>0</v>
      </c>
      <c r="BI139" s="213">
        <f>IF(N139="nulová",J139,0)</f>
        <v>0</v>
      </c>
      <c r="BJ139" s="25" t="s">
        <v>87</v>
      </c>
      <c r="BK139" s="213">
        <f>ROUND(I139*H139,2)</f>
        <v>833.85</v>
      </c>
      <c r="BL139" s="25" t="s">
        <v>93</v>
      </c>
      <c r="BM139" s="25" t="s">
        <v>2151</v>
      </c>
    </row>
    <row r="140" spans="2:65" s="12" customFormat="1">
      <c r="B140" s="217"/>
      <c r="C140" s="218"/>
      <c r="D140" s="214" t="s">
        <v>220</v>
      </c>
      <c r="E140" s="219" t="s">
        <v>24</v>
      </c>
      <c r="F140" s="220" t="s">
        <v>2152</v>
      </c>
      <c r="G140" s="218"/>
      <c r="H140" s="221">
        <v>25.5</v>
      </c>
      <c r="I140" s="222"/>
      <c r="J140" s="218"/>
      <c r="K140" s="218"/>
      <c r="L140" s="223"/>
      <c r="M140" s="224"/>
      <c r="N140" s="225"/>
      <c r="O140" s="225"/>
      <c r="P140" s="225"/>
      <c r="Q140" s="225"/>
      <c r="R140" s="225"/>
      <c r="S140" s="225"/>
      <c r="T140" s="226"/>
      <c r="AT140" s="227" t="s">
        <v>220</v>
      </c>
      <c r="AU140" s="227" t="s">
        <v>87</v>
      </c>
      <c r="AV140" s="12" t="s">
        <v>87</v>
      </c>
      <c r="AW140" s="12" t="s">
        <v>41</v>
      </c>
      <c r="AX140" s="12" t="s">
        <v>83</v>
      </c>
      <c r="AY140" s="227" t="s">
        <v>210</v>
      </c>
    </row>
    <row r="141" spans="2:65" s="1" customFormat="1" ht="25.5" customHeight="1">
      <c r="B141" s="42"/>
      <c r="C141" s="239" t="s">
        <v>334</v>
      </c>
      <c r="D141" s="239" t="s">
        <v>358</v>
      </c>
      <c r="E141" s="240" t="s">
        <v>462</v>
      </c>
      <c r="F141" s="241" t="s">
        <v>1754</v>
      </c>
      <c r="G141" s="242" t="s">
        <v>295</v>
      </c>
      <c r="H141" s="243">
        <v>14.52</v>
      </c>
      <c r="I141" s="244">
        <v>18.100000000000001</v>
      </c>
      <c r="J141" s="245">
        <f>ROUND(I141*H141,2)</f>
        <v>262.81</v>
      </c>
      <c r="K141" s="241" t="s">
        <v>264</v>
      </c>
      <c r="L141" s="246"/>
      <c r="M141" s="247" t="s">
        <v>24</v>
      </c>
      <c r="N141" s="248" t="s">
        <v>50</v>
      </c>
      <c r="O141" s="43"/>
      <c r="P141" s="211">
        <f>O141*H141</f>
        <v>0</v>
      </c>
      <c r="Q141" s="211">
        <v>3.0000000000000001E-5</v>
      </c>
      <c r="R141" s="211">
        <f>Q141*H141</f>
        <v>4.3560000000000002E-4</v>
      </c>
      <c r="S141" s="211">
        <v>0</v>
      </c>
      <c r="T141" s="212">
        <f>S141*H141</f>
        <v>0</v>
      </c>
      <c r="AR141" s="25" t="s">
        <v>119</v>
      </c>
      <c r="AT141" s="25" t="s">
        <v>358</v>
      </c>
      <c r="AU141" s="25" t="s">
        <v>87</v>
      </c>
      <c r="AY141" s="25" t="s">
        <v>210</v>
      </c>
      <c r="BE141" s="213">
        <f>IF(N141="základní",J141,0)</f>
        <v>0</v>
      </c>
      <c r="BF141" s="213">
        <f>IF(N141="snížená",J141,0)</f>
        <v>262.81</v>
      </c>
      <c r="BG141" s="213">
        <f>IF(N141="zákl. přenesená",J141,0)</f>
        <v>0</v>
      </c>
      <c r="BH141" s="213">
        <f>IF(N141="sníž. přenesená",J141,0)</f>
        <v>0</v>
      </c>
      <c r="BI141" s="213">
        <f>IF(N141="nulová",J141,0)</f>
        <v>0</v>
      </c>
      <c r="BJ141" s="25" t="s">
        <v>87</v>
      </c>
      <c r="BK141" s="213">
        <f>ROUND(I141*H141,2)</f>
        <v>262.81</v>
      </c>
      <c r="BL141" s="25" t="s">
        <v>93</v>
      </c>
      <c r="BM141" s="25" t="s">
        <v>2153</v>
      </c>
    </row>
    <row r="142" spans="2:65" s="12" customFormat="1">
      <c r="B142" s="217"/>
      <c r="C142" s="218"/>
      <c r="D142" s="214" t="s">
        <v>220</v>
      </c>
      <c r="E142" s="219" t="s">
        <v>24</v>
      </c>
      <c r="F142" s="220" t="s">
        <v>2154</v>
      </c>
      <c r="G142" s="218"/>
      <c r="H142" s="221">
        <v>14.52</v>
      </c>
      <c r="I142" s="222"/>
      <c r="J142" s="218"/>
      <c r="K142" s="218"/>
      <c r="L142" s="223"/>
      <c r="M142" s="224"/>
      <c r="N142" s="225"/>
      <c r="O142" s="225"/>
      <c r="P142" s="225"/>
      <c r="Q142" s="225"/>
      <c r="R142" s="225"/>
      <c r="S142" s="225"/>
      <c r="T142" s="226"/>
      <c r="AT142" s="227" t="s">
        <v>220</v>
      </c>
      <c r="AU142" s="227" t="s">
        <v>87</v>
      </c>
      <c r="AV142" s="12" t="s">
        <v>87</v>
      </c>
      <c r="AW142" s="12" t="s">
        <v>41</v>
      </c>
      <c r="AX142" s="12" t="s">
        <v>83</v>
      </c>
      <c r="AY142" s="227" t="s">
        <v>210</v>
      </c>
    </row>
    <row r="143" spans="2:65" s="1" customFormat="1" ht="16.5" customHeight="1">
      <c r="B143" s="42"/>
      <c r="C143" s="239" t="s">
        <v>340</v>
      </c>
      <c r="D143" s="239" t="s">
        <v>358</v>
      </c>
      <c r="E143" s="240" t="s">
        <v>467</v>
      </c>
      <c r="F143" s="241" t="s">
        <v>1756</v>
      </c>
      <c r="G143" s="242" t="s">
        <v>295</v>
      </c>
      <c r="H143" s="243">
        <v>8.0299999999999994</v>
      </c>
      <c r="I143" s="244">
        <v>159</v>
      </c>
      <c r="J143" s="245">
        <f>ROUND(I143*H143,2)</f>
        <v>1276.77</v>
      </c>
      <c r="K143" s="241" t="s">
        <v>24</v>
      </c>
      <c r="L143" s="246"/>
      <c r="M143" s="247" t="s">
        <v>24</v>
      </c>
      <c r="N143" s="248" t="s">
        <v>50</v>
      </c>
      <c r="O143" s="43"/>
      <c r="P143" s="211">
        <f>O143*H143</f>
        <v>0</v>
      </c>
      <c r="Q143" s="211">
        <v>3.0000000000000001E-5</v>
      </c>
      <c r="R143" s="211">
        <f>Q143*H143</f>
        <v>2.4089999999999997E-4</v>
      </c>
      <c r="S143" s="211">
        <v>0</v>
      </c>
      <c r="T143" s="212">
        <f>S143*H143</f>
        <v>0</v>
      </c>
      <c r="AR143" s="25" t="s">
        <v>119</v>
      </c>
      <c r="AT143" s="25" t="s">
        <v>358</v>
      </c>
      <c r="AU143" s="25" t="s">
        <v>87</v>
      </c>
      <c r="AY143" s="25" t="s">
        <v>210</v>
      </c>
      <c r="BE143" s="213">
        <f>IF(N143="základní",J143,0)</f>
        <v>0</v>
      </c>
      <c r="BF143" s="213">
        <f>IF(N143="snížená",J143,0)</f>
        <v>1276.77</v>
      </c>
      <c r="BG143" s="213">
        <f>IF(N143="zákl. přenesená",J143,0)</f>
        <v>0</v>
      </c>
      <c r="BH143" s="213">
        <f>IF(N143="sníž. přenesená",J143,0)</f>
        <v>0</v>
      </c>
      <c r="BI143" s="213">
        <f>IF(N143="nulová",J143,0)</f>
        <v>0</v>
      </c>
      <c r="BJ143" s="25" t="s">
        <v>87</v>
      </c>
      <c r="BK143" s="213">
        <f>ROUND(I143*H143,2)</f>
        <v>1276.77</v>
      </c>
      <c r="BL143" s="25" t="s">
        <v>93</v>
      </c>
      <c r="BM143" s="25" t="s">
        <v>2155</v>
      </c>
    </row>
    <row r="144" spans="2:65" s="12" customFormat="1">
      <c r="B144" s="217"/>
      <c r="C144" s="218"/>
      <c r="D144" s="214" t="s">
        <v>220</v>
      </c>
      <c r="E144" s="219" t="s">
        <v>24</v>
      </c>
      <c r="F144" s="220" t="s">
        <v>2156</v>
      </c>
      <c r="G144" s="218"/>
      <c r="H144" s="221">
        <v>8.0299999999999994</v>
      </c>
      <c r="I144" s="222"/>
      <c r="J144" s="218"/>
      <c r="K144" s="218"/>
      <c r="L144" s="223"/>
      <c r="M144" s="224"/>
      <c r="N144" s="225"/>
      <c r="O144" s="225"/>
      <c r="P144" s="225"/>
      <c r="Q144" s="225"/>
      <c r="R144" s="225"/>
      <c r="S144" s="225"/>
      <c r="T144" s="226"/>
      <c r="AT144" s="227" t="s">
        <v>220</v>
      </c>
      <c r="AU144" s="227" t="s">
        <v>87</v>
      </c>
      <c r="AV144" s="12" t="s">
        <v>87</v>
      </c>
      <c r="AW144" s="12" t="s">
        <v>41</v>
      </c>
      <c r="AX144" s="12" t="s">
        <v>83</v>
      </c>
      <c r="AY144" s="227" t="s">
        <v>210</v>
      </c>
    </row>
    <row r="145" spans="2:65" s="1" customFormat="1" ht="25.5" customHeight="1">
      <c r="B145" s="42"/>
      <c r="C145" s="239" t="s">
        <v>345</v>
      </c>
      <c r="D145" s="239" t="s">
        <v>358</v>
      </c>
      <c r="E145" s="240" t="s">
        <v>472</v>
      </c>
      <c r="F145" s="241" t="s">
        <v>1758</v>
      </c>
      <c r="G145" s="242" t="s">
        <v>295</v>
      </c>
      <c r="H145" s="243">
        <v>5.5</v>
      </c>
      <c r="I145" s="244">
        <v>38.9</v>
      </c>
      <c r="J145" s="245">
        <f>ROUND(I145*H145,2)</f>
        <v>213.95</v>
      </c>
      <c r="K145" s="241" t="s">
        <v>264</v>
      </c>
      <c r="L145" s="246"/>
      <c r="M145" s="247" t="s">
        <v>24</v>
      </c>
      <c r="N145" s="248" t="s">
        <v>50</v>
      </c>
      <c r="O145" s="43"/>
      <c r="P145" s="211">
        <f>O145*H145</f>
        <v>0</v>
      </c>
      <c r="Q145" s="211">
        <v>2.0000000000000001E-4</v>
      </c>
      <c r="R145" s="211">
        <f>Q145*H145</f>
        <v>1.1000000000000001E-3</v>
      </c>
      <c r="S145" s="211">
        <v>0</v>
      </c>
      <c r="T145" s="212">
        <f>S145*H145</f>
        <v>0</v>
      </c>
      <c r="AR145" s="25" t="s">
        <v>119</v>
      </c>
      <c r="AT145" s="25" t="s">
        <v>358</v>
      </c>
      <c r="AU145" s="25" t="s">
        <v>87</v>
      </c>
      <c r="AY145" s="25" t="s">
        <v>210</v>
      </c>
      <c r="BE145" s="213">
        <f>IF(N145="základní",J145,0)</f>
        <v>0</v>
      </c>
      <c r="BF145" s="213">
        <f>IF(N145="snížená",J145,0)</f>
        <v>213.95</v>
      </c>
      <c r="BG145" s="213">
        <f>IF(N145="zákl. přenesená",J145,0)</f>
        <v>0</v>
      </c>
      <c r="BH145" s="213">
        <f>IF(N145="sníž. přenesená",J145,0)</f>
        <v>0</v>
      </c>
      <c r="BI145" s="213">
        <f>IF(N145="nulová",J145,0)</f>
        <v>0</v>
      </c>
      <c r="BJ145" s="25" t="s">
        <v>87</v>
      </c>
      <c r="BK145" s="213">
        <f>ROUND(I145*H145,2)</f>
        <v>213.95</v>
      </c>
      <c r="BL145" s="25" t="s">
        <v>93</v>
      </c>
      <c r="BM145" s="25" t="s">
        <v>2157</v>
      </c>
    </row>
    <row r="146" spans="2:65" s="12" customFormat="1">
      <c r="B146" s="217"/>
      <c r="C146" s="218"/>
      <c r="D146" s="214" t="s">
        <v>220</v>
      </c>
      <c r="E146" s="219" t="s">
        <v>24</v>
      </c>
      <c r="F146" s="220" t="s">
        <v>2158</v>
      </c>
      <c r="G146" s="218"/>
      <c r="H146" s="221">
        <v>5.5</v>
      </c>
      <c r="I146" s="222"/>
      <c r="J146" s="218"/>
      <c r="K146" s="218"/>
      <c r="L146" s="223"/>
      <c r="M146" s="224"/>
      <c r="N146" s="225"/>
      <c r="O146" s="225"/>
      <c r="P146" s="225"/>
      <c r="Q146" s="225"/>
      <c r="R146" s="225"/>
      <c r="S146" s="225"/>
      <c r="T146" s="226"/>
      <c r="AT146" s="227" t="s">
        <v>220</v>
      </c>
      <c r="AU146" s="227" t="s">
        <v>87</v>
      </c>
      <c r="AV146" s="12" t="s">
        <v>87</v>
      </c>
      <c r="AW146" s="12" t="s">
        <v>41</v>
      </c>
      <c r="AX146" s="12" t="s">
        <v>83</v>
      </c>
      <c r="AY146" s="227" t="s">
        <v>210</v>
      </c>
    </row>
    <row r="147" spans="2:65" s="1" customFormat="1" ht="38.25" customHeight="1">
      <c r="B147" s="42"/>
      <c r="C147" s="202" t="s">
        <v>351</v>
      </c>
      <c r="D147" s="202" t="s">
        <v>212</v>
      </c>
      <c r="E147" s="203" t="s">
        <v>476</v>
      </c>
      <c r="F147" s="204" t="s">
        <v>1760</v>
      </c>
      <c r="G147" s="205" t="s">
        <v>295</v>
      </c>
      <c r="H147" s="206">
        <v>29.2</v>
      </c>
      <c r="I147" s="207">
        <v>28.5</v>
      </c>
      <c r="J147" s="208">
        <f>ROUND(I147*H147,2)</f>
        <v>832.2</v>
      </c>
      <c r="K147" s="204" t="s">
        <v>264</v>
      </c>
      <c r="L147" s="62"/>
      <c r="M147" s="209" t="s">
        <v>24</v>
      </c>
      <c r="N147" s="210" t="s">
        <v>50</v>
      </c>
      <c r="O147" s="43"/>
      <c r="P147" s="211">
        <f>O147*H147</f>
        <v>0</v>
      </c>
      <c r="Q147" s="211">
        <v>0</v>
      </c>
      <c r="R147" s="211">
        <f>Q147*H147</f>
        <v>0</v>
      </c>
      <c r="S147" s="211">
        <v>0</v>
      </c>
      <c r="T147" s="212">
        <f>S147*H147</f>
        <v>0</v>
      </c>
      <c r="AR147" s="25" t="s">
        <v>93</v>
      </c>
      <c r="AT147" s="25" t="s">
        <v>212</v>
      </c>
      <c r="AU147" s="25" t="s">
        <v>87</v>
      </c>
      <c r="AY147" s="25" t="s">
        <v>210</v>
      </c>
      <c r="BE147" s="213">
        <f>IF(N147="základní",J147,0)</f>
        <v>0</v>
      </c>
      <c r="BF147" s="213">
        <f>IF(N147="snížená",J147,0)</f>
        <v>832.2</v>
      </c>
      <c r="BG147" s="213">
        <f>IF(N147="zákl. přenesená",J147,0)</f>
        <v>0</v>
      </c>
      <c r="BH147" s="213">
        <f>IF(N147="sníž. přenesená",J147,0)</f>
        <v>0</v>
      </c>
      <c r="BI147" s="213">
        <f>IF(N147="nulová",J147,0)</f>
        <v>0</v>
      </c>
      <c r="BJ147" s="25" t="s">
        <v>87</v>
      </c>
      <c r="BK147" s="213">
        <f>ROUND(I147*H147,2)</f>
        <v>832.2</v>
      </c>
      <c r="BL147" s="25" t="s">
        <v>93</v>
      </c>
      <c r="BM147" s="25" t="s">
        <v>2159</v>
      </c>
    </row>
    <row r="148" spans="2:65" s="12" customFormat="1">
      <c r="B148" s="217"/>
      <c r="C148" s="218"/>
      <c r="D148" s="214" t="s">
        <v>220</v>
      </c>
      <c r="E148" s="219" t="s">
        <v>24</v>
      </c>
      <c r="F148" s="220" t="s">
        <v>2160</v>
      </c>
      <c r="G148" s="218"/>
      <c r="H148" s="221">
        <v>29.2</v>
      </c>
      <c r="I148" s="222"/>
      <c r="J148" s="218"/>
      <c r="K148" s="218"/>
      <c r="L148" s="223"/>
      <c r="M148" s="224"/>
      <c r="N148" s="225"/>
      <c r="O148" s="225"/>
      <c r="P148" s="225"/>
      <c r="Q148" s="225"/>
      <c r="R148" s="225"/>
      <c r="S148" s="225"/>
      <c r="T148" s="226"/>
      <c r="AT148" s="227" t="s">
        <v>220</v>
      </c>
      <c r="AU148" s="227" t="s">
        <v>87</v>
      </c>
      <c r="AV148" s="12" t="s">
        <v>87</v>
      </c>
      <c r="AW148" s="12" t="s">
        <v>41</v>
      </c>
      <c r="AX148" s="12" t="s">
        <v>83</v>
      </c>
      <c r="AY148" s="227" t="s">
        <v>210</v>
      </c>
    </row>
    <row r="149" spans="2:65" s="1" customFormat="1" ht="16.5" customHeight="1">
      <c r="B149" s="42"/>
      <c r="C149" s="239" t="s">
        <v>357</v>
      </c>
      <c r="D149" s="239" t="s">
        <v>358</v>
      </c>
      <c r="E149" s="240" t="s">
        <v>481</v>
      </c>
      <c r="F149" s="241" t="s">
        <v>1762</v>
      </c>
      <c r="G149" s="242" t="s">
        <v>295</v>
      </c>
      <c r="H149" s="243">
        <v>32.119999999999997</v>
      </c>
      <c r="I149" s="244">
        <v>34</v>
      </c>
      <c r="J149" s="245">
        <f>ROUND(I149*H149,2)</f>
        <v>1092.08</v>
      </c>
      <c r="K149" s="241" t="s">
        <v>264</v>
      </c>
      <c r="L149" s="246"/>
      <c r="M149" s="247" t="s">
        <v>24</v>
      </c>
      <c r="N149" s="248" t="s">
        <v>50</v>
      </c>
      <c r="O149" s="43"/>
      <c r="P149" s="211">
        <f>O149*H149</f>
        <v>0</v>
      </c>
      <c r="Q149" s="211">
        <v>2.9999999999999997E-4</v>
      </c>
      <c r="R149" s="211">
        <f>Q149*H149</f>
        <v>9.6359999999999987E-3</v>
      </c>
      <c r="S149" s="211">
        <v>0</v>
      </c>
      <c r="T149" s="212">
        <f>S149*H149</f>
        <v>0</v>
      </c>
      <c r="AR149" s="25" t="s">
        <v>119</v>
      </c>
      <c r="AT149" s="25" t="s">
        <v>358</v>
      </c>
      <c r="AU149" s="25" t="s">
        <v>87</v>
      </c>
      <c r="AY149" s="25" t="s">
        <v>210</v>
      </c>
      <c r="BE149" s="213">
        <f>IF(N149="základní",J149,0)</f>
        <v>0</v>
      </c>
      <c r="BF149" s="213">
        <f>IF(N149="snížená",J149,0)</f>
        <v>1092.08</v>
      </c>
      <c r="BG149" s="213">
        <f>IF(N149="zákl. přenesená",J149,0)</f>
        <v>0</v>
      </c>
      <c r="BH149" s="213">
        <f>IF(N149="sníž. přenesená",J149,0)</f>
        <v>0</v>
      </c>
      <c r="BI149" s="213">
        <f>IF(N149="nulová",J149,0)</f>
        <v>0</v>
      </c>
      <c r="BJ149" s="25" t="s">
        <v>87</v>
      </c>
      <c r="BK149" s="213">
        <f>ROUND(I149*H149,2)</f>
        <v>1092.08</v>
      </c>
      <c r="BL149" s="25" t="s">
        <v>93</v>
      </c>
      <c r="BM149" s="25" t="s">
        <v>2161</v>
      </c>
    </row>
    <row r="150" spans="2:65" s="12" customFormat="1">
      <c r="B150" s="217"/>
      <c r="C150" s="218"/>
      <c r="D150" s="214" t="s">
        <v>220</v>
      </c>
      <c r="E150" s="219" t="s">
        <v>24</v>
      </c>
      <c r="F150" s="220" t="s">
        <v>2162</v>
      </c>
      <c r="G150" s="218"/>
      <c r="H150" s="221">
        <v>32.119999999999997</v>
      </c>
      <c r="I150" s="222"/>
      <c r="J150" s="218"/>
      <c r="K150" s="218"/>
      <c r="L150" s="223"/>
      <c r="M150" s="224"/>
      <c r="N150" s="225"/>
      <c r="O150" s="225"/>
      <c r="P150" s="225"/>
      <c r="Q150" s="225"/>
      <c r="R150" s="225"/>
      <c r="S150" s="225"/>
      <c r="T150" s="226"/>
      <c r="AT150" s="227" t="s">
        <v>220</v>
      </c>
      <c r="AU150" s="227" t="s">
        <v>87</v>
      </c>
      <c r="AV150" s="12" t="s">
        <v>87</v>
      </c>
      <c r="AW150" s="12" t="s">
        <v>41</v>
      </c>
      <c r="AX150" s="12" t="s">
        <v>83</v>
      </c>
      <c r="AY150" s="227" t="s">
        <v>210</v>
      </c>
    </row>
    <row r="151" spans="2:65" s="1" customFormat="1" ht="25.5" customHeight="1">
      <c r="B151" s="42"/>
      <c r="C151" s="202" t="s">
        <v>366</v>
      </c>
      <c r="D151" s="202" t="s">
        <v>212</v>
      </c>
      <c r="E151" s="203" t="s">
        <v>487</v>
      </c>
      <c r="F151" s="204" t="s">
        <v>488</v>
      </c>
      <c r="G151" s="205" t="s">
        <v>295</v>
      </c>
      <c r="H151" s="206">
        <v>9.6</v>
      </c>
      <c r="I151" s="207">
        <v>11.9</v>
      </c>
      <c r="J151" s="208">
        <f>ROUND(I151*H151,2)</f>
        <v>114.24</v>
      </c>
      <c r="K151" s="204" t="s">
        <v>264</v>
      </c>
      <c r="L151" s="62"/>
      <c r="M151" s="209" t="s">
        <v>24</v>
      </c>
      <c r="N151" s="210" t="s">
        <v>50</v>
      </c>
      <c r="O151" s="43"/>
      <c r="P151" s="211">
        <f>O151*H151</f>
        <v>0</v>
      </c>
      <c r="Q151" s="211">
        <v>0</v>
      </c>
      <c r="R151" s="211">
        <f>Q151*H151</f>
        <v>0</v>
      </c>
      <c r="S151" s="211">
        <v>0</v>
      </c>
      <c r="T151" s="212">
        <f>S151*H151</f>
        <v>0</v>
      </c>
      <c r="AR151" s="25" t="s">
        <v>93</v>
      </c>
      <c r="AT151" s="25" t="s">
        <v>212</v>
      </c>
      <c r="AU151" s="25" t="s">
        <v>87</v>
      </c>
      <c r="AY151" s="25" t="s">
        <v>210</v>
      </c>
      <c r="BE151" s="213">
        <f>IF(N151="základní",J151,0)</f>
        <v>0</v>
      </c>
      <c r="BF151" s="213">
        <f>IF(N151="snížená",J151,0)</f>
        <v>114.24</v>
      </c>
      <c r="BG151" s="213">
        <f>IF(N151="zákl. přenesená",J151,0)</f>
        <v>0</v>
      </c>
      <c r="BH151" s="213">
        <f>IF(N151="sníž. přenesená",J151,0)</f>
        <v>0</v>
      </c>
      <c r="BI151" s="213">
        <f>IF(N151="nulová",J151,0)</f>
        <v>0</v>
      </c>
      <c r="BJ151" s="25" t="s">
        <v>87</v>
      </c>
      <c r="BK151" s="213">
        <f>ROUND(I151*H151,2)</f>
        <v>114.24</v>
      </c>
      <c r="BL151" s="25" t="s">
        <v>93</v>
      </c>
      <c r="BM151" s="25" t="s">
        <v>2163</v>
      </c>
    </row>
    <row r="152" spans="2:65" s="12" customFormat="1">
      <c r="B152" s="217"/>
      <c r="C152" s="218"/>
      <c r="D152" s="214" t="s">
        <v>220</v>
      </c>
      <c r="E152" s="219" t="s">
        <v>24</v>
      </c>
      <c r="F152" s="220" t="s">
        <v>2164</v>
      </c>
      <c r="G152" s="218"/>
      <c r="H152" s="221">
        <v>9.6</v>
      </c>
      <c r="I152" s="222"/>
      <c r="J152" s="218"/>
      <c r="K152" s="218"/>
      <c r="L152" s="223"/>
      <c r="M152" s="224"/>
      <c r="N152" s="225"/>
      <c r="O152" s="225"/>
      <c r="P152" s="225"/>
      <c r="Q152" s="225"/>
      <c r="R152" s="225"/>
      <c r="S152" s="225"/>
      <c r="T152" s="226"/>
      <c r="AT152" s="227" t="s">
        <v>220</v>
      </c>
      <c r="AU152" s="227" t="s">
        <v>87</v>
      </c>
      <c r="AV152" s="12" t="s">
        <v>87</v>
      </c>
      <c r="AW152" s="12" t="s">
        <v>41</v>
      </c>
      <c r="AX152" s="12" t="s">
        <v>83</v>
      </c>
      <c r="AY152" s="227" t="s">
        <v>210</v>
      </c>
    </row>
    <row r="153" spans="2:65" s="1" customFormat="1" ht="16.5" customHeight="1">
      <c r="B153" s="42"/>
      <c r="C153" s="239" t="s">
        <v>371</v>
      </c>
      <c r="D153" s="239" t="s">
        <v>358</v>
      </c>
      <c r="E153" s="240" t="s">
        <v>492</v>
      </c>
      <c r="F153" s="241" t="s">
        <v>2165</v>
      </c>
      <c r="G153" s="242" t="s">
        <v>295</v>
      </c>
      <c r="H153" s="243">
        <v>10.56</v>
      </c>
      <c r="I153" s="244">
        <v>64</v>
      </c>
      <c r="J153" s="245">
        <f>ROUND(I153*H153,2)</f>
        <v>675.84</v>
      </c>
      <c r="K153" s="241" t="s">
        <v>264</v>
      </c>
      <c r="L153" s="246"/>
      <c r="M153" s="247" t="s">
        <v>24</v>
      </c>
      <c r="N153" s="248" t="s">
        <v>50</v>
      </c>
      <c r="O153" s="43"/>
      <c r="P153" s="211">
        <f>O153*H153</f>
        <v>0</v>
      </c>
      <c r="Q153" s="211">
        <v>5.0000000000000002E-5</v>
      </c>
      <c r="R153" s="211">
        <f>Q153*H153</f>
        <v>5.2800000000000004E-4</v>
      </c>
      <c r="S153" s="211">
        <v>0</v>
      </c>
      <c r="T153" s="212">
        <f>S153*H153</f>
        <v>0</v>
      </c>
      <c r="AR153" s="25" t="s">
        <v>119</v>
      </c>
      <c r="AT153" s="25" t="s">
        <v>358</v>
      </c>
      <c r="AU153" s="25" t="s">
        <v>87</v>
      </c>
      <c r="AY153" s="25" t="s">
        <v>210</v>
      </c>
      <c r="BE153" s="213">
        <f>IF(N153="základní",J153,0)</f>
        <v>0</v>
      </c>
      <c r="BF153" s="213">
        <f>IF(N153="snížená",J153,0)</f>
        <v>675.84</v>
      </c>
      <c r="BG153" s="213">
        <f>IF(N153="zákl. přenesená",J153,0)</f>
        <v>0</v>
      </c>
      <c r="BH153" s="213">
        <f>IF(N153="sníž. přenesená",J153,0)</f>
        <v>0</v>
      </c>
      <c r="BI153" s="213">
        <f>IF(N153="nulová",J153,0)</f>
        <v>0</v>
      </c>
      <c r="BJ153" s="25" t="s">
        <v>87</v>
      </c>
      <c r="BK153" s="213">
        <f>ROUND(I153*H153,2)</f>
        <v>675.84</v>
      </c>
      <c r="BL153" s="25" t="s">
        <v>93</v>
      </c>
      <c r="BM153" s="25" t="s">
        <v>2166</v>
      </c>
    </row>
    <row r="154" spans="2:65" s="12" customFormat="1">
      <c r="B154" s="217"/>
      <c r="C154" s="218"/>
      <c r="D154" s="214" t="s">
        <v>220</v>
      </c>
      <c r="E154" s="219" t="s">
        <v>24</v>
      </c>
      <c r="F154" s="220" t="s">
        <v>2167</v>
      </c>
      <c r="G154" s="218"/>
      <c r="H154" s="221">
        <v>10.56</v>
      </c>
      <c r="I154" s="222"/>
      <c r="J154" s="218"/>
      <c r="K154" s="218"/>
      <c r="L154" s="223"/>
      <c r="M154" s="224"/>
      <c r="N154" s="225"/>
      <c r="O154" s="225"/>
      <c r="P154" s="225"/>
      <c r="Q154" s="225"/>
      <c r="R154" s="225"/>
      <c r="S154" s="225"/>
      <c r="T154" s="226"/>
      <c r="AT154" s="227" t="s">
        <v>220</v>
      </c>
      <c r="AU154" s="227" t="s">
        <v>87</v>
      </c>
      <c r="AV154" s="12" t="s">
        <v>87</v>
      </c>
      <c r="AW154" s="12" t="s">
        <v>41</v>
      </c>
      <c r="AX154" s="12" t="s">
        <v>83</v>
      </c>
      <c r="AY154" s="227" t="s">
        <v>210</v>
      </c>
    </row>
    <row r="155" spans="2:65" s="1" customFormat="1" ht="25.5" customHeight="1">
      <c r="B155" s="42"/>
      <c r="C155" s="202" t="s">
        <v>375</v>
      </c>
      <c r="D155" s="202" t="s">
        <v>212</v>
      </c>
      <c r="E155" s="203" t="s">
        <v>2168</v>
      </c>
      <c r="F155" s="204" t="s">
        <v>2169</v>
      </c>
      <c r="G155" s="205" t="s">
        <v>215</v>
      </c>
      <c r="H155" s="206">
        <v>14.289</v>
      </c>
      <c r="I155" s="207">
        <v>483</v>
      </c>
      <c r="J155" s="208">
        <f>ROUND(I155*H155,2)</f>
        <v>6901.59</v>
      </c>
      <c r="K155" s="204" t="s">
        <v>264</v>
      </c>
      <c r="L155" s="62"/>
      <c r="M155" s="209" t="s">
        <v>24</v>
      </c>
      <c r="N155" s="210" t="s">
        <v>50</v>
      </c>
      <c r="O155" s="43"/>
      <c r="P155" s="211">
        <f>O155*H155</f>
        <v>0</v>
      </c>
      <c r="Q155" s="211">
        <v>8.2500000000000004E-3</v>
      </c>
      <c r="R155" s="211">
        <f>Q155*H155</f>
        <v>0.11788425000000001</v>
      </c>
      <c r="S155" s="211">
        <v>0</v>
      </c>
      <c r="T155" s="212">
        <f>S155*H155</f>
        <v>0</v>
      </c>
      <c r="AR155" s="25" t="s">
        <v>93</v>
      </c>
      <c r="AT155" s="25" t="s">
        <v>212</v>
      </c>
      <c r="AU155" s="25" t="s">
        <v>87</v>
      </c>
      <c r="AY155" s="25" t="s">
        <v>210</v>
      </c>
      <c r="BE155" s="213">
        <f>IF(N155="základní",J155,0)</f>
        <v>0</v>
      </c>
      <c r="BF155" s="213">
        <f>IF(N155="snížená",J155,0)</f>
        <v>6901.59</v>
      </c>
      <c r="BG155" s="213">
        <f>IF(N155="zákl. přenesená",J155,0)</f>
        <v>0</v>
      </c>
      <c r="BH155" s="213">
        <f>IF(N155="sníž. přenesená",J155,0)</f>
        <v>0</v>
      </c>
      <c r="BI155" s="213">
        <f>IF(N155="nulová",J155,0)</f>
        <v>0</v>
      </c>
      <c r="BJ155" s="25" t="s">
        <v>87</v>
      </c>
      <c r="BK155" s="213">
        <f>ROUND(I155*H155,2)</f>
        <v>6901.59</v>
      </c>
      <c r="BL155" s="25" t="s">
        <v>93</v>
      </c>
      <c r="BM155" s="25" t="s">
        <v>2170</v>
      </c>
    </row>
    <row r="156" spans="2:65" s="12" customFormat="1">
      <c r="B156" s="217"/>
      <c r="C156" s="218"/>
      <c r="D156" s="214" t="s">
        <v>220</v>
      </c>
      <c r="E156" s="219" t="s">
        <v>24</v>
      </c>
      <c r="F156" s="220" t="s">
        <v>2171</v>
      </c>
      <c r="G156" s="218"/>
      <c r="H156" s="221">
        <v>14.289</v>
      </c>
      <c r="I156" s="222"/>
      <c r="J156" s="218"/>
      <c r="K156" s="218"/>
      <c r="L156" s="223"/>
      <c r="M156" s="224"/>
      <c r="N156" s="225"/>
      <c r="O156" s="225"/>
      <c r="P156" s="225"/>
      <c r="Q156" s="225"/>
      <c r="R156" s="225"/>
      <c r="S156" s="225"/>
      <c r="T156" s="226"/>
      <c r="AT156" s="227" t="s">
        <v>220</v>
      </c>
      <c r="AU156" s="227" t="s">
        <v>87</v>
      </c>
      <c r="AV156" s="12" t="s">
        <v>87</v>
      </c>
      <c r="AW156" s="12" t="s">
        <v>41</v>
      </c>
      <c r="AX156" s="12" t="s">
        <v>83</v>
      </c>
      <c r="AY156" s="227" t="s">
        <v>210</v>
      </c>
    </row>
    <row r="157" spans="2:65" s="1" customFormat="1" ht="16.5" customHeight="1">
      <c r="B157" s="42"/>
      <c r="C157" s="239" t="s">
        <v>380</v>
      </c>
      <c r="D157" s="239" t="s">
        <v>358</v>
      </c>
      <c r="E157" s="240" t="s">
        <v>2172</v>
      </c>
      <c r="F157" s="241" t="s">
        <v>2173</v>
      </c>
      <c r="G157" s="242" t="s">
        <v>215</v>
      </c>
      <c r="H157" s="243">
        <v>15.718</v>
      </c>
      <c r="I157" s="244">
        <v>92</v>
      </c>
      <c r="J157" s="245">
        <f>ROUND(I157*H157,2)</f>
        <v>1446.06</v>
      </c>
      <c r="K157" s="241" t="s">
        <v>24</v>
      </c>
      <c r="L157" s="246"/>
      <c r="M157" s="247" t="s">
        <v>24</v>
      </c>
      <c r="N157" s="248" t="s">
        <v>50</v>
      </c>
      <c r="O157" s="43"/>
      <c r="P157" s="211">
        <f>O157*H157</f>
        <v>0</v>
      </c>
      <c r="Q157" s="211">
        <v>1.0200000000000001E-3</v>
      </c>
      <c r="R157" s="211">
        <f>Q157*H157</f>
        <v>1.6032360000000002E-2</v>
      </c>
      <c r="S157" s="211">
        <v>0</v>
      </c>
      <c r="T157" s="212">
        <f>S157*H157</f>
        <v>0</v>
      </c>
      <c r="AR157" s="25" t="s">
        <v>119</v>
      </c>
      <c r="AT157" s="25" t="s">
        <v>358</v>
      </c>
      <c r="AU157" s="25" t="s">
        <v>87</v>
      </c>
      <c r="AY157" s="25" t="s">
        <v>210</v>
      </c>
      <c r="BE157" s="213">
        <f>IF(N157="základní",J157,0)</f>
        <v>0</v>
      </c>
      <c r="BF157" s="213">
        <f>IF(N157="snížená",J157,0)</f>
        <v>1446.06</v>
      </c>
      <c r="BG157" s="213">
        <f>IF(N157="zákl. přenesená",J157,0)</f>
        <v>0</v>
      </c>
      <c r="BH157" s="213">
        <f>IF(N157="sníž. přenesená",J157,0)</f>
        <v>0</v>
      </c>
      <c r="BI157" s="213">
        <f>IF(N157="nulová",J157,0)</f>
        <v>0</v>
      </c>
      <c r="BJ157" s="25" t="s">
        <v>87</v>
      </c>
      <c r="BK157" s="213">
        <f>ROUND(I157*H157,2)</f>
        <v>1446.06</v>
      </c>
      <c r="BL157" s="25" t="s">
        <v>93</v>
      </c>
      <c r="BM157" s="25" t="s">
        <v>2174</v>
      </c>
    </row>
    <row r="158" spans="2:65" s="1" customFormat="1" ht="27">
      <c r="B158" s="42"/>
      <c r="C158" s="64"/>
      <c r="D158" s="214" t="s">
        <v>362</v>
      </c>
      <c r="E158" s="64"/>
      <c r="F158" s="215" t="s">
        <v>507</v>
      </c>
      <c r="G158" s="64"/>
      <c r="H158" s="64"/>
      <c r="I158" s="173"/>
      <c r="J158" s="64"/>
      <c r="K158" s="64"/>
      <c r="L158" s="62"/>
      <c r="M158" s="216"/>
      <c r="N158" s="43"/>
      <c r="O158" s="43"/>
      <c r="P158" s="43"/>
      <c r="Q158" s="43"/>
      <c r="R158" s="43"/>
      <c r="S158" s="43"/>
      <c r="T158" s="79"/>
      <c r="AT158" s="25" t="s">
        <v>362</v>
      </c>
      <c r="AU158" s="25" t="s">
        <v>87</v>
      </c>
    </row>
    <row r="159" spans="2:65" s="12" customFormat="1">
      <c r="B159" s="217"/>
      <c r="C159" s="218"/>
      <c r="D159" s="214" t="s">
        <v>220</v>
      </c>
      <c r="E159" s="219" t="s">
        <v>24</v>
      </c>
      <c r="F159" s="220" t="s">
        <v>2175</v>
      </c>
      <c r="G159" s="218"/>
      <c r="H159" s="221">
        <v>15.718</v>
      </c>
      <c r="I159" s="222"/>
      <c r="J159" s="218"/>
      <c r="K159" s="218"/>
      <c r="L159" s="223"/>
      <c r="M159" s="224"/>
      <c r="N159" s="225"/>
      <c r="O159" s="225"/>
      <c r="P159" s="225"/>
      <c r="Q159" s="225"/>
      <c r="R159" s="225"/>
      <c r="S159" s="225"/>
      <c r="T159" s="226"/>
      <c r="AT159" s="227" t="s">
        <v>220</v>
      </c>
      <c r="AU159" s="227" t="s">
        <v>87</v>
      </c>
      <c r="AV159" s="12" t="s">
        <v>87</v>
      </c>
      <c r="AW159" s="12" t="s">
        <v>41</v>
      </c>
      <c r="AX159" s="12" t="s">
        <v>83</v>
      </c>
      <c r="AY159" s="227" t="s">
        <v>210</v>
      </c>
    </row>
    <row r="160" spans="2:65" s="1" customFormat="1" ht="25.5" customHeight="1">
      <c r="B160" s="42"/>
      <c r="C160" s="202" t="s">
        <v>385</v>
      </c>
      <c r="D160" s="202" t="s">
        <v>212</v>
      </c>
      <c r="E160" s="203" t="s">
        <v>515</v>
      </c>
      <c r="F160" s="204" t="s">
        <v>516</v>
      </c>
      <c r="G160" s="205" t="s">
        <v>215</v>
      </c>
      <c r="H160" s="206">
        <v>31.888000000000002</v>
      </c>
      <c r="I160" s="207">
        <v>557</v>
      </c>
      <c r="J160" s="208">
        <f>ROUND(I160*H160,2)</f>
        <v>17761.62</v>
      </c>
      <c r="K160" s="204" t="s">
        <v>264</v>
      </c>
      <c r="L160" s="62"/>
      <c r="M160" s="209" t="s">
        <v>24</v>
      </c>
      <c r="N160" s="210" t="s">
        <v>50</v>
      </c>
      <c r="O160" s="43"/>
      <c r="P160" s="211">
        <f>O160*H160</f>
        <v>0</v>
      </c>
      <c r="Q160" s="211">
        <v>8.5000000000000006E-3</v>
      </c>
      <c r="R160" s="211">
        <f>Q160*H160</f>
        <v>0.27104800000000001</v>
      </c>
      <c r="S160" s="211">
        <v>0</v>
      </c>
      <c r="T160" s="212">
        <f>S160*H160</f>
        <v>0</v>
      </c>
      <c r="AR160" s="25" t="s">
        <v>93</v>
      </c>
      <c r="AT160" s="25" t="s">
        <v>212</v>
      </c>
      <c r="AU160" s="25" t="s">
        <v>87</v>
      </c>
      <c r="AY160" s="25" t="s">
        <v>210</v>
      </c>
      <c r="BE160" s="213">
        <f>IF(N160="základní",J160,0)</f>
        <v>0</v>
      </c>
      <c r="BF160" s="213">
        <f>IF(N160="snížená",J160,0)</f>
        <v>17761.62</v>
      </c>
      <c r="BG160" s="213">
        <f>IF(N160="zákl. přenesená",J160,0)</f>
        <v>0</v>
      </c>
      <c r="BH160" s="213">
        <f>IF(N160="sníž. přenesená",J160,0)</f>
        <v>0</v>
      </c>
      <c r="BI160" s="213">
        <f>IF(N160="nulová",J160,0)</f>
        <v>0</v>
      </c>
      <c r="BJ160" s="25" t="s">
        <v>87</v>
      </c>
      <c r="BK160" s="213">
        <f>ROUND(I160*H160,2)</f>
        <v>17761.62</v>
      </c>
      <c r="BL160" s="25" t="s">
        <v>93</v>
      </c>
      <c r="BM160" s="25" t="s">
        <v>2176</v>
      </c>
    </row>
    <row r="161" spans="2:65" s="12" customFormat="1">
      <c r="B161" s="217"/>
      <c r="C161" s="218"/>
      <c r="D161" s="214" t="s">
        <v>220</v>
      </c>
      <c r="E161" s="219" t="s">
        <v>24</v>
      </c>
      <c r="F161" s="220" t="s">
        <v>2177</v>
      </c>
      <c r="G161" s="218"/>
      <c r="H161" s="221">
        <v>31.888000000000002</v>
      </c>
      <c r="I161" s="222"/>
      <c r="J161" s="218"/>
      <c r="K161" s="218"/>
      <c r="L161" s="223"/>
      <c r="M161" s="224"/>
      <c r="N161" s="225"/>
      <c r="O161" s="225"/>
      <c r="P161" s="225"/>
      <c r="Q161" s="225"/>
      <c r="R161" s="225"/>
      <c r="S161" s="225"/>
      <c r="T161" s="226"/>
      <c r="AT161" s="227" t="s">
        <v>220</v>
      </c>
      <c r="AU161" s="227" t="s">
        <v>87</v>
      </c>
      <c r="AV161" s="12" t="s">
        <v>87</v>
      </c>
      <c r="AW161" s="12" t="s">
        <v>41</v>
      </c>
      <c r="AX161" s="12" t="s">
        <v>83</v>
      </c>
      <c r="AY161" s="227" t="s">
        <v>210</v>
      </c>
    </row>
    <row r="162" spans="2:65" s="1" customFormat="1" ht="16.5" customHeight="1">
      <c r="B162" s="42"/>
      <c r="C162" s="239" t="s">
        <v>397</v>
      </c>
      <c r="D162" s="239" t="s">
        <v>358</v>
      </c>
      <c r="E162" s="240" t="s">
        <v>520</v>
      </c>
      <c r="F162" s="241" t="s">
        <v>521</v>
      </c>
      <c r="G162" s="242" t="s">
        <v>215</v>
      </c>
      <c r="H162" s="243">
        <v>35.076999999999998</v>
      </c>
      <c r="I162" s="244">
        <v>224</v>
      </c>
      <c r="J162" s="245">
        <f>ROUND(I162*H162,2)</f>
        <v>7857.25</v>
      </c>
      <c r="K162" s="241" t="s">
        <v>24</v>
      </c>
      <c r="L162" s="246"/>
      <c r="M162" s="247" t="s">
        <v>24</v>
      </c>
      <c r="N162" s="248" t="s">
        <v>50</v>
      </c>
      <c r="O162" s="43"/>
      <c r="P162" s="211">
        <f>O162*H162</f>
        <v>0</v>
      </c>
      <c r="Q162" s="211">
        <v>2.3800000000000002E-3</v>
      </c>
      <c r="R162" s="211">
        <f>Q162*H162</f>
        <v>8.3483260000000004E-2</v>
      </c>
      <c r="S162" s="211">
        <v>0</v>
      </c>
      <c r="T162" s="212">
        <f>S162*H162</f>
        <v>0</v>
      </c>
      <c r="AR162" s="25" t="s">
        <v>119</v>
      </c>
      <c r="AT162" s="25" t="s">
        <v>358</v>
      </c>
      <c r="AU162" s="25" t="s">
        <v>87</v>
      </c>
      <c r="AY162" s="25" t="s">
        <v>210</v>
      </c>
      <c r="BE162" s="213">
        <f>IF(N162="základní",J162,0)</f>
        <v>0</v>
      </c>
      <c r="BF162" s="213">
        <f>IF(N162="snížená",J162,0)</f>
        <v>7857.25</v>
      </c>
      <c r="BG162" s="213">
        <f>IF(N162="zákl. přenesená",J162,0)</f>
        <v>0</v>
      </c>
      <c r="BH162" s="213">
        <f>IF(N162="sníž. přenesená",J162,0)</f>
        <v>0</v>
      </c>
      <c r="BI162" s="213">
        <f>IF(N162="nulová",J162,0)</f>
        <v>0</v>
      </c>
      <c r="BJ162" s="25" t="s">
        <v>87</v>
      </c>
      <c r="BK162" s="213">
        <f>ROUND(I162*H162,2)</f>
        <v>7857.25</v>
      </c>
      <c r="BL162" s="25" t="s">
        <v>93</v>
      </c>
      <c r="BM162" s="25" t="s">
        <v>2178</v>
      </c>
    </row>
    <row r="163" spans="2:65" s="1" customFormat="1" ht="27">
      <c r="B163" s="42"/>
      <c r="C163" s="64"/>
      <c r="D163" s="214" t="s">
        <v>362</v>
      </c>
      <c r="E163" s="64"/>
      <c r="F163" s="215" t="s">
        <v>507</v>
      </c>
      <c r="G163" s="64"/>
      <c r="H163" s="64"/>
      <c r="I163" s="173"/>
      <c r="J163" s="64"/>
      <c r="K163" s="64"/>
      <c r="L163" s="62"/>
      <c r="M163" s="216"/>
      <c r="N163" s="43"/>
      <c r="O163" s="43"/>
      <c r="P163" s="43"/>
      <c r="Q163" s="43"/>
      <c r="R163" s="43"/>
      <c r="S163" s="43"/>
      <c r="T163" s="79"/>
      <c r="AT163" s="25" t="s">
        <v>362</v>
      </c>
      <c r="AU163" s="25" t="s">
        <v>87</v>
      </c>
    </row>
    <row r="164" spans="2:65" s="12" customFormat="1">
      <c r="B164" s="217"/>
      <c r="C164" s="218"/>
      <c r="D164" s="214" t="s">
        <v>220</v>
      </c>
      <c r="E164" s="219" t="s">
        <v>24</v>
      </c>
      <c r="F164" s="220" t="s">
        <v>2179</v>
      </c>
      <c r="G164" s="218"/>
      <c r="H164" s="221">
        <v>35.076999999999998</v>
      </c>
      <c r="I164" s="222"/>
      <c r="J164" s="218"/>
      <c r="K164" s="218"/>
      <c r="L164" s="223"/>
      <c r="M164" s="224"/>
      <c r="N164" s="225"/>
      <c r="O164" s="225"/>
      <c r="P164" s="225"/>
      <c r="Q164" s="225"/>
      <c r="R164" s="225"/>
      <c r="S164" s="225"/>
      <c r="T164" s="226"/>
      <c r="AT164" s="227" t="s">
        <v>220</v>
      </c>
      <c r="AU164" s="227" t="s">
        <v>87</v>
      </c>
      <c r="AV164" s="12" t="s">
        <v>87</v>
      </c>
      <c r="AW164" s="12" t="s">
        <v>41</v>
      </c>
      <c r="AX164" s="12" t="s">
        <v>83</v>
      </c>
      <c r="AY164" s="227" t="s">
        <v>210</v>
      </c>
    </row>
    <row r="165" spans="2:65" s="1" customFormat="1" ht="25.5" customHeight="1">
      <c r="B165" s="42"/>
      <c r="C165" s="202" t="s">
        <v>404</v>
      </c>
      <c r="D165" s="202" t="s">
        <v>212</v>
      </c>
      <c r="E165" s="203" t="s">
        <v>2180</v>
      </c>
      <c r="F165" s="204" t="s">
        <v>2181</v>
      </c>
      <c r="G165" s="205" t="s">
        <v>215</v>
      </c>
      <c r="H165" s="206">
        <v>9.99</v>
      </c>
      <c r="I165" s="207">
        <v>212</v>
      </c>
      <c r="J165" s="208">
        <f>ROUND(I165*H165,2)</f>
        <v>2117.88</v>
      </c>
      <c r="K165" s="204" t="s">
        <v>264</v>
      </c>
      <c r="L165" s="62"/>
      <c r="M165" s="209" t="s">
        <v>24</v>
      </c>
      <c r="N165" s="210" t="s">
        <v>50</v>
      </c>
      <c r="O165" s="43"/>
      <c r="P165" s="211">
        <f>O165*H165</f>
        <v>0</v>
      </c>
      <c r="Q165" s="211">
        <v>2.3099999999999999E-2</v>
      </c>
      <c r="R165" s="211">
        <f>Q165*H165</f>
        <v>0.230769</v>
      </c>
      <c r="S165" s="211">
        <v>0</v>
      </c>
      <c r="T165" s="212">
        <f>S165*H165</f>
        <v>0</v>
      </c>
      <c r="AR165" s="25" t="s">
        <v>93</v>
      </c>
      <c r="AT165" s="25" t="s">
        <v>212</v>
      </c>
      <c r="AU165" s="25" t="s">
        <v>87</v>
      </c>
      <c r="AY165" s="25" t="s">
        <v>210</v>
      </c>
      <c r="BE165" s="213">
        <f>IF(N165="základní",J165,0)</f>
        <v>0</v>
      </c>
      <c r="BF165" s="213">
        <f>IF(N165="snížená",J165,0)</f>
        <v>2117.88</v>
      </c>
      <c r="BG165" s="213">
        <f>IF(N165="zákl. přenesená",J165,0)</f>
        <v>0</v>
      </c>
      <c r="BH165" s="213">
        <f>IF(N165="sníž. přenesená",J165,0)</f>
        <v>0</v>
      </c>
      <c r="BI165" s="213">
        <f>IF(N165="nulová",J165,0)</f>
        <v>0</v>
      </c>
      <c r="BJ165" s="25" t="s">
        <v>87</v>
      </c>
      <c r="BK165" s="213">
        <f>ROUND(I165*H165,2)</f>
        <v>2117.88</v>
      </c>
      <c r="BL165" s="25" t="s">
        <v>93</v>
      </c>
      <c r="BM165" s="25" t="s">
        <v>2182</v>
      </c>
    </row>
    <row r="166" spans="2:65" s="12" customFormat="1" ht="40.5">
      <c r="B166" s="217"/>
      <c r="C166" s="218"/>
      <c r="D166" s="214" t="s">
        <v>220</v>
      </c>
      <c r="E166" s="219" t="s">
        <v>24</v>
      </c>
      <c r="F166" s="220" t="s">
        <v>2183</v>
      </c>
      <c r="G166" s="218"/>
      <c r="H166" s="221">
        <v>9.99</v>
      </c>
      <c r="I166" s="222"/>
      <c r="J166" s="218"/>
      <c r="K166" s="218"/>
      <c r="L166" s="223"/>
      <c r="M166" s="224"/>
      <c r="N166" s="225"/>
      <c r="O166" s="225"/>
      <c r="P166" s="225"/>
      <c r="Q166" s="225"/>
      <c r="R166" s="225"/>
      <c r="S166" s="225"/>
      <c r="T166" s="226"/>
      <c r="AT166" s="227" t="s">
        <v>220</v>
      </c>
      <c r="AU166" s="227" t="s">
        <v>87</v>
      </c>
      <c r="AV166" s="12" t="s">
        <v>87</v>
      </c>
      <c r="AW166" s="12" t="s">
        <v>41</v>
      </c>
      <c r="AX166" s="12" t="s">
        <v>83</v>
      </c>
      <c r="AY166" s="227" t="s">
        <v>210</v>
      </c>
    </row>
    <row r="167" spans="2:65" s="1" customFormat="1" ht="38.25" customHeight="1">
      <c r="B167" s="42"/>
      <c r="C167" s="202" t="s">
        <v>411</v>
      </c>
      <c r="D167" s="202" t="s">
        <v>212</v>
      </c>
      <c r="E167" s="203" t="s">
        <v>561</v>
      </c>
      <c r="F167" s="204" t="s">
        <v>562</v>
      </c>
      <c r="G167" s="205" t="s">
        <v>215</v>
      </c>
      <c r="H167" s="206">
        <v>46.177</v>
      </c>
      <c r="I167" s="207">
        <v>396</v>
      </c>
      <c r="J167" s="208">
        <f>ROUND(I167*H167,2)</f>
        <v>18286.09</v>
      </c>
      <c r="K167" s="204" t="s">
        <v>264</v>
      </c>
      <c r="L167" s="62"/>
      <c r="M167" s="209" t="s">
        <v>24</v>
      </c>
      <c r="N167" s="210" t="s">
        <v>50</v>
      </c>
      <c r="O167" s="43"/>
      <c r="P167" s="211">
        <f>O167*H167</f>
        <v>0</v>
      </c>
      <c r="Q167" s="211">
        <v>4.7800000000000004E-3</v>
      </c>
      <c r="R167" s="211">
        <f>Q167*H167</f>
        <v>0.22072606000000003</v>
      </c>
      <c r="S167" s="211">
        <v>0</v>
      </c>
      <c r="T167" s="212">
        <f>S167*H167</f>
        <v>0</v>
      </c>
      <c r="AR167" s="25" t="s">
        <v>93</v>
      </c>
      <c r="AT167" s="25" t="s">
        <v>212</v>
      </c>
      <c r="AU167" s="25" t="s">
        <v>87</v>
      </c>
      <c r="AY167" s="25" t="s">
        <v>210</v>
      </c>
      <c r="BE167" s="213">
        <f>IF(N167="základní",J167,0)</f>
        <v>0</v>
      </c>
      <c r="BF167" s="213">
        <f>IF(N167="snížená",J167,0)</f>
        <v>18286.09</v>
      </c>
      <c r="BG167" s="213">
        <f>IF(N167="zákl. přenesená",J167,0)</f>
        <v>0</v>
      </c>
      <c r="BH167" s="213">
        <f>IF(N167="sníž. přenesená",J167,0)</f>
        <v>0</v>
      </c>
      <c r="BI167" s="213">
        <f>IF(N167="nulová",J167,0)</f>
        <v>0</v>
      </c>
      <c r="BJ167" s="25" t="s">
        <v>87</v>
      </c>
      <c r="BK167" s="213">
        <f>ROUND(I167*H167,2)</f>
        <v>18286.09</v>
      </c>
      <c r="BL167" s="25" t="s">
        <v>93</v>
      </c>
      <c r="BM167" s="25" t="s">
        <v>2184</v>
      </c>
    </row>
    <row r="168" spans="2:65" s="12" customFormat="1">
      <c r="B168" s="217"/>
      <c r="C168" s="218"/>
      <c r="D168" s="214" t="s">
        <v>220</v>
      </c>
      <c r="E168" s="219" t="s">
        <v>24</v>
      </c>
      <c r="F168" s="220" t="s">
        <v>2185</v>
      </c>
      <c r="G168" s="218"/>
      <c r="H168" s="221">
        <v>46.177</v>
      </c>
      <c r="I168" s="222"/>
      <c r="J168" s="218"/>
      <c r="K168" s="218"/>
      <c r="L168" s="223"/>
      <c r="M168" s="224"/>
      <c r="N168" s="225"/>
      <c r="O168" s="225"/>
      <c r="P168" s="225"/>
      <c r="Q168" s="225"/>
      <c r="R168" s="225"/>
      <c r="S168" s="225"/>
      <c r="T168" s="226"/>
      <c r="AT168" s="227" t="s">
        <v>220</v>
      </c>
      <c r="AU168" s="227" t="s">
        <v>87</v>
      </c>
      <c r="AV168" s="12" t="s">
        <v>87</v>
      </c>
      <c r="AW168" s="12" t="s">
        <v>41</v>
      </c>
      <c r="AX168" s="12" t="s">
        <v>83</v>
      </c>
      <c r="AY168" s="227" t="s">
        <v>210</v>
      </c>
    </row>
    <row r="169" spans="2:65" s="1" customFormat="1" ht="25.5" customHeight="1">
      <c r="B169" s="42"/>
      <c r="C169" s="202" t="s">
        <v>416</v>
      </c>
      <c r="D169" s="202" t="s">
        <v>212</v>
      </c>
      <c r="E169" s="203" t="s">
        <v>2186</v>
      </c>
      <c r="F169" s="204" t="s">
        <v>2187</v>
      </c>
      <c r="G169" s="205" t="s">
        <v>215</v>
      </c>
      <c r="H169" s="206">
        <v>9.99</v>
      </c>
      <c r="I169" s="207">
        <v>120</v>
      </c>
      <c r="J169" s="208">
        <f>ROUND(I169*H169,2)</f>
        <v>1198.8</v>
      </c>
      <c r="K169" s="204" t="s">
        <v>264</v>
      </c>
      <c r="L169" s="62"/>
      <c r="M169" s="209" t="s">
        <v>24</v>
      </c>
      <c r="N169" s="210" t="s">
        <v>50</v>
      </c>
      <c r="O169" s="43"/>
      <c r="P169" s="211">
        <f>O169*H169</f>
        <v>0</v>
      </c>
      <c r="Q169" s="211">
        <v>2.9999999999999997E-4</v>
      </c>
      <c r="R169" s="211">
        <f>Q169*H169</f>
        <v>2.9969999999999997E-3</v>
      </c>
      <c r="S169" s="211">
        <v>0</v>
      </c>
      <c r="T169" s="212">
        <f>S169*H169</f>
        <v>0</v>
      </c>
      <c r="AR169" s="25" t="s">
        <v>93</v>
      </c>
      <c r="AT169" s="25" t="s">
        <v>212</v>
      </c>
      <c r="AU169" s="25" t="s">
        <v>87</v>
      </c>
      <c r="AY169" s="25" t="s">
        <v>210</v>
      </c>
      <c r="BE169" s="213">
        <f>IF(N169="základní",J169,0)</f>
        <v>0</v>
      </c>
      <c r="BF169" s="213">
        <f>IF(N169="snížená",J169,0)</f>
        <v>1198.8</v>
      </c>
      <c r="BG169" s="213">
        <f>IF(N169="zákl. přenesená",J169,0)</f>
        <v>0</v>
      </c>
      <c r="BH169" s="213">
        <f>IF(N169="sníž. přenesená",J169,0)</f>
        <v>0</v>
      </c>
      <c r="BI169" s="213">
        <f>IF(N169="nulová",J169,0)</f>
        <v>0</v>
      </c>
      <c r="BJ169" s="25" t="s">
        <v>87</v>
      </c>
      <c r="BK169" s="213">
        <f>ROUND(I169*H169,2)</f>
        <v>1198.8</v>
      </c>
      <c r="BL169" s="25" t="s">
        <v>93</v>
      </c>
      <c r="BM169" s="25" t="s">
        <v>2188</v>
      </c>
    </row>
    <row r="170" spans="2:65" s="12" customFormat="1" ht="40.5">
      <c r="B170" s="217"/>
      <c r="C170" s="218"/>
      <c r="D170" s="214" t="s">
        <v>220</v>
      </c>
      <c r="E170" s="219" t="s">
        <v>24</v>
      </c>
      <c r="F170" s="220" t="s">
        <v>2183</v>
      </c>
      <c r="G170" s="218"/>
      <c r="H170" s="221">
        <v>9.99</v>
      </c>
      <c r="I170" s="222"/>
      <c r="J170" s="218"/>
      <c r="K170" s="218"/>
      <c r="L170" s="223"/>
      <c r="M170" s="224"/>
      <c r="N170" s="225"/>
      <c r="O170" s="225"/>
      <c r="P170" s="225"/>
      <c r="Q170" s="225"/>
      <c r="R170" s="225"/>
      <c r="S170" s="225"/>
      <c r="T170" s="226"/>
      <c r="AT170" s="227" t="s">
        <v>220</v>
      </c>
      <c r="AU170" s="227" t="s">
        <v>87</v>
      </c>
      <c r="AV170" s="12" t="s">
        <v>87</v>
      </c>
      <c r="AW170" s="12" t="s">
        <v>41</v>
      </c>
      <c r="AX170" s="12" t="s">
        <v>83</v>
      </c>
      <c r="AY170" s="227" t="s">
        <v>210</v>
      </c>
    </row>
    <row r="171" spans="2:65" s="1" customFormat="1" ht="16.5" customHeight="1">
      <c r="B171" s="42"/>
      <c r="C171" s="202" t="s">
        <v>423</v>
      </c>
      <c r="D171" s="202" t="s">
        <v>212</v>
      </c>
      <c r="E171" s="203" t="s">
        <v>2189</v>
      </c>
      <c r="F171" s="204" t="s">
        <v>2190</v>
      </c>
      <c r="G171" s="205" t="s">
        <v>215</v>
      </c>
      <c r="H171" s="206">
        <v>3.4580000000000002</v>
      </c>
      <c r="I171" s="207">
        <v>236</v>
      </c>
      <c r="J171" s="208">
        <f>ROUND(I171*H171,2)</f>
        <v>816.09</v>
      </c>
      <c r="K171" s="204" t="s">
        <v>24</v>
      </c>
      <c r="L171" s="62"/>
      <c r="M171" s="209" t="s">
        <v>24</v>
      </c>
      <c r="N171" s="210" t="s">
        <v>50</v>
      </c>
      <c r="O171" s="43"/>
      <c r="P171" s="211">
        <f>O171*H171</f>
        <v>0</v>
      </c>
      <c r="Q171" s="211">
        <v>2.8400000000000002E-2</v>
      </c>
      <c r="R171" s="211">
        <f>Q171*H171</f>
        <v>9.8207200000000008E-2</v>
      </c>
      <c r="S171" s="211">
        <v>0</v>
      </c>
      <c r="T171" s="212">
        <f>S171*H171</f>
        <v>0</v>
      </c>
      <c r="AR171" s="25" t="s">
        <v>93</v>
      </c>
      <c r="AT171" s="25" t="s">
        <v>212</v>
      </c>
      <c r="AU171" s="25" t="s">
        <v>87</v>
      </c>
      <c r="AY171" s="25" t="s">
        <v>210</v>
      </c>
      <c r="BE171" s="213">
        <f>IF(N171="základní",J171,0)</f>
        <v>0</v>
      </c>
      <c r="BF171" s="213">
        <f>IF(N171="snížená",J171,0)</f>
        <v>816.09</v>
      </c>
      <c r="BG171" s="213">
        <f>IF(N171="zákl. přenesená",J171,0)</f>
        <v>0</v>
      </c>
      <c r="BH171" s="213">
        <f>IF(N171="sníž. přenesená",J171,0)</f>
        <v>0</v>
      </c>
      <c r="BI171" s="213">
        <f>IF(N171="nulová",J171,0)</f>
        <v>0</v>
      </c>
      <c r="BJ171" s="25" t="s">
        <v>87</v>
      </c>
      <c r="BK171" s="213">
        <f>ROUND(I171*H171,2)</f>
        <v>816.09</v>
      </c>
      <c r="BL171" s="25" t="s">
        <v>93</v>
      </c>
      <c r="BM171" s="25" t="s">
        <v>2191</v>
      </c>
    </row>
    <row r="172" spans="2:65" s="12" customFormat="1">
      <c r="B172" s="217"/>
      <c r="C172" s="218"/>
      <c r="D172" s="214" t="s">
        <v>220</v>
      </c>
      <c r="E172" s="219" t="s">
        <v>24</v>
      </c>
      <c r="F172" s="220" t="s">
        <v>2192</v>
      </c>
      <c r="G172" s="218"/>
      <c r="H172" s="221">
        <v>3.4580000000000002</v>
      </c>
      <c r="I172" s="222"/>
      <c r="J172" s="218"/>
      <c r="K172" s="218"/>
      <c r="L172" s="223"/>
      <c r="M172" s="224"/>
      <c r="N172" s="225"/>
      <c r="O172" s="225"/>
      <c r="P172" s="225"/>
      <c r="Q172" s="225"/>
      <c r="R172" s="225"/>
      <c r="S172" s="225"/>
      <c r="T172" s="226"/>
      <c r="AT172" s="227" t="s">
        <v>220</v>
      </c>
      <c r="AU172" s="227" t="s">
        <v>87</v>
      </c>
      <c r="AV172" s="12" t="s">
        <v>87</v>
      </c>
      <c r="AW172" s="12" t="s">
        <v>41</v>
      </c>
      <c r="AX172" s="12" t="s">
        <v>83</v>
      </c>
      <c r="AY172" s="227" t="s">
        <v>210</v>
      </c>
    </row>
    <row r="173" spans="2:65" s="1" customFormat="1" ht="25.5" customHeight="1">
      <c r="B173" s="42"/>
      <c r="C173" s="202" t="s">
        <v>428</v>
      </c>
      <c r="D173" s="202" t="s">
        <v>212</v>
      </c>
      <c r="E173" s="203" t="s">
        <v>584</v>
      </c>
      <c r="F173" s="204" t="s">
        <v>585</v>
      </c>
      <c r="G173" s="205" t="s">
        <v>215</v>
      </c>
      <c r="H173" s="206">
        <v>15.409000000000001</v>
      </c>
      <c r="I173" s="207">
        <v>38.5</v>
      </c>
      <c r="J173" s="208">
        <f>ROUND(I173*H173,2)</f>
        <v>593.25</v>
      </c>
      <c r="K173" s="204" t="s">
        <v>264</v>
      </c>
      <c r="L173" s="62"/>
      <c r="M173" s="209" t="s">
        <v>24</v>
      </c>
      <c r="N173" s="210" t="s">
        <v>50</v>
      </c>
      <c r="O173" s="43"/>
      <c r="P173" s="211">
        <f>O173*H173</f>
        <v>0</v>
      </c>
      <c r="Q173" s="211">
        <v>1.2E-4</v>
      </c>
      <c r="R173" s="211">
        <f>Q173*H173</f>
        <v>1.8490800000000001E-3</v>
      </c>
      <c r="S173" s="211">
        <v>0</v>
      </c>
      <c r="T173" s="212">
        <f>S173*H173</f>
        <v>0</v>
      </c>
      <c r="AR173" s="25" t="s">
        <v>93</v>
      </c>
      <c r="AT173" s="25" t="s">
        <v>212</v>
      </c>
      <c r="AU173" s="25" t="s">
        <v>87</v>
      </c>
      <c r="AY173" s="25" t="s">
        <v>210</v>
      </c>
      <c r="BE173" s="213">
        <f>IF(N173="základní",J173,0)</f>
        <v>0</v>
      </c>
      <c r="BF173" s="213">
        <f>IF(N173="snížená",J173,0)</f>
        <v>593.25</v>
      </c>
      <c r="BG173" s="213">
        <f>IF(N173="zákl. přenesená",J173,0)</f>
        <v>0</v>
      </c>
      <c r="BH173" s="213">
        <f>IF(N173="sníž. přenesená",J173,0)</f>
        <v>0</v>
      </c>
      <c r="BI173" s="213">
        <f>IF(N173="nulová",J173,0)</f>
        <v>0</v>
      </c>
      <c r="BJ173" s="25" t="s">
        <v>87</v>
      </c>
      <c r="BK173" s="213">
        <f>ROUND(I173*H173,2)</f>
        <v>593.25</v>
      </c>
      <c r="BL173" s="25" t="s">
        <v>93</v>
      </c>
      <c r="BM173" s="25" t="s">
        <v>2193</v>
      </c>
    </row>
    <row r="174" spans="2:65" s="12" customFormat="1">
      <c r="B174" s="217"/>
      <c r="C174" s="218"/>
      <c r="D174" s="214" t="s">
        <v>220</v>
      </c>
      <c r="E174" s="219" t="s">
        <v>24</v>
      </c>
      <c r="F174" s="220" t="s">
        <v>2148</v>
      </c>
      <c r="G174" s="218"/>
      <c r="H174" s="221">
        <v>15.409000000000001</v>
      </c>
      <c r="I174" s="222"/>
      <c r="J174" s="218"/>
      <c r="K174" s="218"/>
      <c r="L174" s="223"/>
      <c r="M174" s="224"/>
      <c r="N174" s="225"/>
      <c r="O174" s="225"/>
      <c r="P174" s="225"/>
      <c r="Q174" s="225"/>
      <c r="R174" s="225"/>
      <c r="S174" s="225"/>
      <c r="T174" s="226"/>
      <c r="AT174" s="227" t="s">
        <v>220</v>
      </c>
      <c r="AU174" s="227" t="s">
        <v>87</v>
      </c>
      <c r="AV174" s="12" t="s">
        <v>87</v>
      </c>
      <c r="AW174" s="12" t="s">
        <v>41</v>
      </c>
      <c r="AX174" s="12" t="s">
        <v>83</v>
      </c>
      <c r="AY174" s="227" t="s">
        <v>210</v>
      </c>
    </row>
    <row r="175" spans="2:65" s="1" customFormat="1" ht="16.5" customHeight="1">
      <c r="B175" s="42"/>
      <c r="C175" s="202" t="s">
        <v>433</v>
      </c>
      <c r="D175" s="202" t="s">
        <v>212</v>
      </c>
      <c r="E175" s="203" t="s">
        <v>603</v>
      </c>
      <c r="F175" s="204" t="s">
        <v>1798</v>
      </c>
      <c r="G175" s="205" t="s">
        <v>224</v>
      </c>
      <c r="H175" s="206">
        <v>0.38700000000000001</v>
      </c>
      <c r="I175" s="207">
        <v>3370</v>
      </c>
      <c r="J175" s="208">
        <f>ROUND(I175*H175,2)</f>
        <v>1304.19</v>
      </c>
      <c r="K175" s="204" t="s">
        <v>264</v>
      </c>
      <c r="L175" s="62"/>
      <c r="M175" s="209" t="s">
        <v>24</v>
      </c>
      <c r="N175" s="210" t="s">
        <v>50</v>
      </c>
      <c r="O175" s="43"/>
      <c r="P175" s="211">
        <f>O175*H175</f>
        <v>0</v>
      </c>
      <c r="Q175" s="211">
        <v>2.2563399999999998</v>
      </c>
      <c r="R175" s="211">
        <f>Q175*H175</f>
        <v>0.87320357999999998</v>
      </c>
      <c r="S175" s="211">
        <v>0</v>
      </c>
      <c r="T175" s="212">
        <f>S175*H175</f>
        <v>0</v>
      </c>
      <c r="AR175" s="25" t="s">
        <v>93</v>
      </c>
      <c r="AT175" s="25" t="s">
        <v>212</v>
      </c>
      <c r="AU175" s="25" t="s">
        <v>87</v>
      </c>
      <c r="AY175" s="25" t="s">
        <v>210</v>
      </c>
      <c r="BE175" s="213">
        <f>IF(N175="základní",J175,0)</f>
        <v>0</v>
      </c>
      <c r="BF175" s="213">
        <f>IF(N175="snížená",J175,0)</f>
        <v>1304.19</v>
      </c>
      <c r="BG175" s="213">
        <f>IF(N175="zákl. přenesená",J175,0)</f>
        <v>0</v>
      </c>
      <c r="BH175" s="213">
        <f>IF(N175="sníž. přenesená",J175,0)</f>
        <v>0</v>
      </c>
      <c r="BI175" s="213">
        <f>IF(N175="nulová",J175,0)</f>
        <v>0</v>
      </c>
      <c r="BJ175" s="25" t="s">
        <v>87</v>
      </c>
      <c r="BK175" s="213">
        <f>ROUND(I175*H175,2)</f>
        <v>1304.19</v>
      </c>
      <c r="BL175" s="25" t="s">
        <v>93</v>
      </c>
      <c r="BM175" s="25" t="s">
        <v>2194</v>
      </c>
    </row>
    <row r="176" spans="2:65" s="12" customFormat="1">
      <c r="B176" s="217"/>
      <c r="C176" s="218"/>
      <c r="D176" s="214" t="s">
        <v>220</v>
      </c>
      <c r="E176" s="219" t="s">
        <v>24</v>
      </c>
      <c r="F176" s="220" t="s">
        <v>2195</v>
      </c>
      <c r="G176" s="218"/>
      <c r="H176" s="221">
        <v>0.38700000000000001</v>
      </c>
      <c r="I176" s="222"/>
      <c r="J176" s="218"/>
      <c r="K176" s="218"/>
      <c r="L176" s="223"/>
      <c r="M176" s="224"/>
      <c r="N176" s="225"/>
      <c r="O176" s="225"/>
      <c r="P176" s="225"/>
      <c r="Q176" s="225"/>
      <c r="R176" s="225"/>
      <c r="S176" s="225"/>
      <c r="T176" s="226"/>
      <c r="AT176" s="227" t="s">
        <v>220</v>
      </c>
      <c r="AU176" s="227" t="s">
        <v>87</v>
      </c>
      <c r="AV176" s="12" t="s">
        <v>87</v>
      </c>
      <c r="AW176" s="12" t="s">
        <v>41</v>
      </c>
      <c r="AX176" s="12" t="s">
        <v>83</v>
      </c>
      <c r="AY176" s="227" t="s">
        <v>210</v>
      </c>
    </row>
    <row r="177" spans="2:65" s="1" customFormat="1" ht="25.5" customHeight="1">
      <c r="B177" s="42"/>
      <c r="C177" s="202" t="s">
        <v>439</v>
      </c>
      <c r="D177" s="202" t="s">
        <v>212</v>
      </c>
      <c r="E177" s="203" t="s">
        <v>644</v>
      </c>
      <c r="F177" s="204" t="s">
        <v>1805</v>
      </c>
      <c r="G177" s="205" t="s">
        <v>348</v>
      </c>
      <c r="H177" s="206">
        <v>5</v>
      </c>
      <c r="I177" s="207">
        <v>240</v>
      </c>
      <c r="J177" s="208">
        <f>ROUND(I177*H177,2)</f>
        <v>1200</v>
      </c>
      <c r="K177" s="204" t="s">
        <v>264</v>
      </c>
      <c r="L177" s="62"/>
      <c r="M177" s="209" t="s">
        <v>24</v>
      </c>
      <c r="N177" s="210" t="s">
        <v>50</v>
      </c>
      <c r="O177" s="43"/>
      <c r="P177" s="211">
        <f>O177*H177</f>
        <v>0</v>
      </c>
      <c r="Q177" s="211">
        <v>1.6979999999999999E-2</v>
      </c>
      <c r="R177" s="211">
        <f>Q177*H177</f>
        <v>8.4899999999999989E-2</v>
      </c>
      <c r="S177" s="211">
        <v>0</v>
      </c>
      <c r="T177" s="212">
        <f>S177*H177</f>
        <v>0</v>
      </c>
      <c r="AR177" s="25" t="s">
        <v>93</v>
      </c>
      <c r="AT177" s="25" t="s">
        <v>212</v>
      </c>
      <c r="AU177" s="25" t="s">
        <v>87</v>
      </c>
      <c r="AY177" s="25" t="s">
        <v>210</v>
      </c>
      <c r="BE177" s="213">
        <f>IF(N177="základní",J177,0)</f>
        <v>0</v>
      </c>
      <c r="BF177" s="213">
        <f>IF(N177="snížená",J177,0)</f>
        <v>1200</v>
      </c>
      <c r="BG177" s="213">
        <f>IF(N177="zákl. přenesená",J177,0)</f>
        <v>0</v>
      </c>
      <c r="BH177" s="213">
        <f>IF(N177="sníž. přenesená",J177,0)</f>
        <v>0</v>
      </c>
      <c r="BI177" s="213">
        <f>IF(N177="nulová",J177,0)</f>
        <v>0</v>
      </c>
      <c r="BJ177" s="25" t="s">
        <v>87</v>
      </c>
      <c r="BK177" s="213">
        <f>ROUND(I177*H177,2)</f>
        <v>1200</v>
      </c>
      <c r="BL177" s="25" t="s">
        <v>93</v>
      </c>
      <c r="BM177" s="25" t="s">
        <v>2196</v>
      </c>
    </row>
    <row r="178" spans="2:65" s="12" customFormat="1">
      <c r="B178" s="217"/>
      <c r="C178" s="218"/>
      <c r="D178" s="214" t="s">
        <v>220</v>
      </c>
      <c r="E178" s="219" t="s">
        <v>24</v>
      </c>
      <c r="F178" s="220" t="s">
        <v>2197</v>
      </c>
      <c r="G178" s="218"/>
      <c r="H178" s="221">
        <v>4</v>
      </c>
      <c r="I178" s="222"/>
      <c r="J178" s="218"/>
      <c r="K178" s="218"/>
      <c r="L178" s="223"/>
      <c r="M178" s="224"/>
      <c r="N178" s="225"/>
      <c r="O178" s="225"/>
      <c r="P178" s="225"/>
      <c r="Q178" s="225"/>
      <c r="R178" s="225"/>
      <c r="S178" s="225"/>
      <c r="T178" s="226"/>
      <c r="AT178" s="227" t="s">
        <v>220</v>
      </c>
      <c r="AU178" s="227" t="s">
        <v>87</v>
      </c>
      <c r="AV178" s="12" t="s">
        <v>87</v>
      </c>
      <c r="AW178" s="12" t="s">
        <v>41</v>
      </c>
      <c r="AX178" s="12" t="s">
        <v>78</v>
      </c>
      <c r="AY178" s="227" t="s">
        <v>210</v>
      </c>
    </row>
    <row r="179" spans="2:65" s="12" customFormat="1">
      <c r="B179" s="217"/>
      <c r="C179" s="218"/>
      <c r="D179" s="214" t="s">
        <v>220</v>
      </c>
      <c r="E179" s="219" t="s">
        <v>24</v>
      </c>
      <c r="F179" s="220" t="s">
        <v>2198</v>
      </c>
      <c r="G179" s="218"/>
      <c r="H179" s="221">
        <v>1</v>
      </c>
      <c r="I179" s="222"/>
      <c r="J179" s="218"/>
      <c r="K179" s="218"/>
      <c r="L179" s="223"/>
      <c r="M179" s="224"/>
      <c r="N179" s="225"/>
      <c r="O179" s="225"/>
      <c r="P179" s="225"/>
      <c r="Q179" s="225"/>
      <c r="R179" s="225"/>
      <c r="S179" s="225"/>
      <c r="T179" s="226"/>
      <c r="AT179" s="227" t="s">
        <v>220</v>
      </c>
      <c r="AU179" s="227" t="s">
        <v>87</v>
      </c>
      <c r="AV179" s="12" t="s">
        <v>87</v>
      </c>
      <c r="AW179" s="12" t="s">
        <v>41</v>
      </c>
      <c r="AX179" s="12" t="s">
        <v>78</v>
      </c>
      <c r="AY179" s="227" t="s">
        <v>210</v>
      </c>
    </row>
    <row r="180" spans="2:65" s="13" customFormat="1">
      <c r="B180" s="228"/>
      <c r="C180" s="229"/>
      <c r="D180" s="214" t="s">
        <v>220</v>
      </c>
      <c r="E180" s="230" t="s">
        <v>24</v>
      </c>
      <c r="F180" s="231" t="s">
        <v>235</v>
      </c>
      <c r="G180" s="229"/>
      <c r="H180" s="232">
        <v>5</v>
      </c>
      <c r="I180" s="233"/>
      <c r="J180" s="229"/>
      <c r="K180" s="229"/>
      <c r="L180" s="234"/>
      <c r="M180" s="235"/>
      <c r="N180" s="236"/>
      <c r="O180" s="236"/>
      <c r="P180" s="236"/>
      <c r="Q180" s="236"/>
      <c r="R180" s="236"/>
      <c r="S180" s="236"/>
      <c r="T180" s="237"/>
      <c r="AT180" s="238" t="s">
        <v>220</v>
      </c>
      <c r="AU180" s="238" t="s">
        <v>87</v>
      </c>
      <c r="AV180" s="13" t="s">
        <v>93</v>
      </c>
      <c r="AW180" s="13" t="s">
        <v>41</v>
      </c>
      <c r="AX180" s="13" t="s">
        <v>83</v>
      </c>
      <c r="AY180" s="238" t="s">
        <v>210</v>
      </c>
    </row>
    <row r="181" spans="2:65" s="1" customFormat="1" ht="16.5" customHeight="1">
      <c r="B181" s="42"/>
      <c r="C181" s="239" t="s">
        <v>444</v>
      </c>
      <c r="D181" s="239" t="s">
        <v>358</v>
      </c>
      <c r="E181" s="240" t="s">
        <v>680</v>
      </c>
      <c r="F181" s="241" t="s">
        <v>681</v>
      </c>
      <c r="G181" s="242" t="s">
        <v>348</v>
      </c>
      <c r="H181" s="243">
        <v>1</v>
      </c>
      <c r="I181" s="244">
        <v>980</v>
      </c>
      <c r="J181" s="245">
        <f>ROUND(I181*H181,2)</f>
        <v>980</v>
      </c>
      <c r="K181" s="241" t="s">
        <v>24</v>
      </c>
      <c r="L181" s="246"/>
      <c r="M181" s="247" t="s">
        <v>24</v>
      </c>
      <c r="N181" s="248" t="s">
        <v>50</v>
      </c>
      <c r="O181" s="43"/>
      <c r="P181" s="211">
        <f>O181*H181</f>
        <v>0</v>
      </c>
      <c r="Q181" s="211">
        <v>1.78E-2</v>
      </c>
      <c r="R181" s="211">
        <f>Q181*H181</f>
        <v>1.78E-2</v>
      </c>
      <c r="S181" s="211">
        <v>0</v>
      </c>
      <c r="T181" s="212">
        <f>S181*H181</f>
        <v>0</v>
      </c>
      <c r="AR181" s="25" t="s">
        <v>119</v>
      </c>
      <c r="AT181" s="25" t="s">
        <v>358</v>
      </c>
      <c r="AU181" s="25" t="s">
        <v>87</v>
      </c>
      <c r="AY181" s="25" t="s">
        <v>210</v>
      </c>
      <c r="BE181" s="213">
        <f>IF(N181="základní",J181,0)</f>
        <v>0</v>
      </c>
      <c r="BF181" s="213">
        <f>IF(N181="snížená",J181,0)</f>
        <v>980</v>
      </c>
      <c r="BG181" s="213">
        <f>IF(N181="zákl. přenesená",J181,0)</f>
        <v>0</v>
      </c>
      <c r="BH181" s="213">
        <f>IF(N181="sníž. přenesená",J181,0)</f>
        <v>0</v>
      </c>
      <c r="BI181" s="213">
        <f>IF(N181="nulová",J181,0)</f>
        <v>0</v>
      </c>
      <c r="BJ181" s="25" t="s">
        <v>87</v>
      </c>
      <c r="BK181" s="213">
        <f>ROUND(I181*H181,2)</f>
        <v>980</v>
      </c>
      <c r="BL181" s="25" t="s">
        <v>93</v>
      </c>
      <c r="BM181" s="25" t="s">
        <v>2199</v>
      </c>
    </row>
    <row r="182" spans="2:65" s="12" customFormat="1">
      <c r="B182" s="217"/>
      <c r="C182" s="218"/>
      <c r="D182" s="214" t="s">
        <v>220</v>
      </c>
      <c r="E182" s="219" t="s">
        <v>24</v>
      </c>
      <c r="F182" s="220" t="s">
        <v>83</v>
      </c>
      <c r="G182" s="218"/>
      <c r="H182" s="221">
        <v>1</v>
      </c>
      <c r="I182" s="222"/>
      <c r="J182" s="218"/>
      <c r="K182" s="218"/>
      <c r="L182" s="223"/>
      <c r="M182" s="224"/>
      <c r="N182" s="225"/>
      <c r="O182" s="225"/>
      <c r="P182" s="225"/>
      <c r="Q182" s="225"/>
      <c r="R182" s="225"/>
      <c r="S182" s="225"/>
      <c r="T182" s="226"/>
      <c r="AT182" s="227" t="s">
        <v>220</v>
      </c>
      <c r="AU182" s="227" t="s">
        <v>87</v>
      </c>
      <c r="AV182" s="12" t="s">
        <v>87</v>
      </c>
      <c r="AW182" s="12" t="s">
        <v>41</v>
      </c>
      <c r="AX182" s="12" t="s">
        <v>83</v>
      </c>
      <c r="AY182" s="227" t="s">
        <v>210</v>
      </c>
    </row>
    <row r="183" spans="2:65" s="1" customFormat="1" ht="16.5" customHeight="1">
      <c r="B183" s="42"/>
      <c r="C183" s="239" t="s">
        <v>450</v>
      </c>
      <c r="D183" s="239" t="s">
        <v>358</v>
      </c>
      <c r="E183" s="240" t="s">
        <v>688</v>
      </c>
      <c r="F183" s="241" t="s">
        <v>689</v>
      </c>
      <c r="G183" s="242" t="s">
        <v>348</v>
      </c>
      <c r="H183" s="243">
        <v>4</v>
      </c>
      <c r="I183" s="244">
        <v>858</v>
      </c>
      <c r="J183" s="245">
        <f>ROUND(I183*H183,2)</f>
        <v>3432</v>
      </c>
      <c r="K183" s="241" t="s">
        <v>24</v>
      </c>
      <c r="L183" s="246"/>
      <c r="M183" s="247" t="s">
        <v>24</v>
      </c>
      <c r="N183" s="248" t="s">
        <v>50</v>
      </c>
      <c r="O183" s="43"/>
      <c r="P183" s="211">
        <f>O183*H183</f>
        <v>0</v>
      </c>
      <c r="Q183" s="211">
        <v>1.78E-2</v>
      </c>
      <c r="R183" s="211">
        <f>Q183*H183</f>
        <v>7.1199999999999999E-2</v>
      </c>
      <c r="S183" s="211">
        <v>0</v>
      </c>
      <c r="T183" s="212">
        <f>S183*H183</f>
        <v>0</v>
      </c>
      <c r="AR183" s="25" t="s">
        <v>119</v>
      </c>
      <c r="AT183" s="25" t="s">
        <v>358</v>
      </c>
      <c r="AU183" s="25" t="s">
        <v>87</v>
      </c>
      <c r="AY183" s="25" t="s">
        <v>210</v>
      </c>
      <c r="BE183" s="213">
        <f>IF(N183="základní",J183,0)</f>
        <v>0</v>
      </c>
      <c r="BF183" s="213">
        <f>IF(N183="snížená",J183,0)</f>
        <v>3432</v>
      </c>
      <c r="BG183" s="213">
        <f>IF(N183="zákl. přenesená",J183,0)</f>
        <v>0</v>
      </c>
      <c r="BH183" s="213">
        <f>IF(N183="sníž. přenesená",J183,0)</f>
        <v>0</v>
      </c>
      <c r="BI183" s="213">
        <f>IF(N183="nulová",J183,0)</f>
        <v>0</v>
      </c>
      <c r="BJ183" s="25" t="s">
        <v>87</v>
      </c>
      <c r="BK183" s="213">
        <f>ROUND(I183*H183,2)</f>
        <v>3432</v>
      </c>
      <c r="BL183" s="25" t="s">
        <v>93</v>
      </c>
      <c r="BM183" s="25" t="s">
        <v>2200</v>
      </c>
    </row>
    <row r="184" spans="2:65" s="12" customFormat="1">
      <c r="B184" s="217"/>
      <c r="C184" s="218"/>
      <c r="D184" s="214" t="s">
        <v>220</v>
      </c>
      <c r="E184" s="219" t="s">
        <v>24</v>
      </c>
      <c r="F184" s="220" t="s">
        <v>93</v>
      </c>
      <c r="G184" s="218"/>
      <c r="H184" s="221">
        <v>4</v>
      </c>
      <c r="I184" s="222"/>
      <c r="J184" s="218"/>
      <c r="K184" s="218"/>
      <c r="L184" s="223"/>
      <c r="M184" s="224"/>
      <c r="N184" s="225"/>
      <c r="O184" s="225"/>
      <c r="P184" s="225"/>
      <c r="Q184" s="225"/>
      <c r="R184" s="225"/>
      <c r="S184" s="225"/>
      <c r="T184" s="226"/>
      <c r="AT184" s="227" t="s">
        <v>220</v>
      </c>
      <c r="AU184" s="227" t="s">
        <v>87</v>
      </c>
      <c r="AV184" s="12" t="s">
        <v>87</v>
      </c>
      <c r="AW184" s="12" t="s">
        <v>41</v>
      </c>
      <c r="AX184" s="12" t="s">
        <v>83</v>
      </c>
      <c r="AY184" s="227" t="s">
        <v>210</v>
      </c>
    </row>
    <row r="185" spans="2:65" s="1" customFormat="1" ht="16.5" customHeight="1">
      <c r="B185" s="42"/>
      <c r="C185" s="202" t="s">
        <v>455</v>
      </c>
      <c r="D185" s="202" t="s">
        <v>212</v>
      </c>
      <c r="E185" s="203" t="s">
        <v>1817</v>
      </c>
      <c r="F185" s="204" t="s">
        <v>693</v>
      </c>
      <c r="G185" s="205" t="s">
        <v>348</v>
      </c>
      <c r="H185" s="206">
        <v>3</v>
      </c>
      <c r="I185" s="207">
        <v>65</v>
      </c>
      <c r="J185" s="208">
        <f>ROUND(I185*H185,2)</f>
        <v>195</v>
      </c>
      <c r="K185" s="204" t="s">
        <v>24</v>
      </c>
      <c r="L185" s="62"/>
      <c r="M185" s="209" t="s">
        <v>24</v>
      </c>
      <c r="N185" s="210" t="s">
        <v>50</v>
      </c>
      <c r="O185" s="43"/>
      <c r="P185" s="211">
        <f>O185*H185</f>
        <v>0</v>
      </c>
      <c r="Q185" s="211">
        <v>0</v>
      </c>
      <c r="R185" s="211">
        <f>Q185*H185</f>
        <v>0</v>
      </c>
      <c r="S185" s="211">
        <v>0</v>
      </c>
      <c r="T185" s="212">
        <f>S185*H185</f>
        <v>0</v>
      </c>
      <c r="AR185" s="25" t="s">
        <v>93</v>
      </c>
      <c r="AT185" s="25" t="s">
        <v>212</v>
      </c>
      <c r="AU185" s="25" t="s">
        <v>87</v>
      </c>
      <c r="AY185" s="25" t="s">
        <v>210</v>
      </c>
      <c r="BE185" s="213">
        <f>IF(N185="základní",J185,0)</f>
        <v>0</v>
      </c>
      <c r="BF185" s="213">
        <f>IF(N185="snížená",J185,0)</f>
        <v>195</v>
      </c>
      <c r="BG185" s="213">
        <f>IF(N185="zákl. přenesená",J185,0)</f>
        <v>0</v>
      </c>
      <c r="BH185" s="213">
        <f>IF(N185="sníž. přenesená",J185,0)</f>
        <v>0</v>
      </c>
      <c r="BI185" s="213">
        <f>IF(N185="nulová",J185,0)</f>
        <v>0</v>
      </c>
      <c r="BJ185" s="25" t="s">
        <v>87</v>
      </c>
      <c r="BK185" s="213">
        <f>ROUND(I185*H185,2)</f>
        <v>195</v>
      </c>
      <c r="BL185" s="25" t="s">
        <v>93</v>
      </c>
      <c r="BM185" s="25" t="s">
        <v>2201</v>
      </c>
    </row>
    <row r="186" spans="2:65" s="12" customFormat="1">
      <c r="B186" s="217"/>
      <c r="C186" s="218"/>
      <c r="D186" s="214" t="s">
        <v>220</v>
      </c>
      <c r="E186" s="219" t="s">
        <v>24</v>
      </c>
      <c r="F186" s="220" t="s">
        <v>90</v>
      </c>
      <c r="G186" s="218"/>
      <c r="H186" s="221">
        <v>3</v>
      </c>
      <c r="I186" s="222"/>
      <c r="J186" s="218"/>
      <c r="K186" s="218"/>
      <c r="L186" s="223"/>
      <c r="M186" s="224"/>
      <c r="N186" s="225"/>
      <c r="O186" s="225"/>
      <c r="P186" s="225"/>
      <c r="Q186" s="225"/>
      <c r="R186" s="225"/>
      <c r="S186" s="225"/>
      <c r="T186" s="226"/>
      <c r="AT186" s="227" t="s">
        <v>220</v>
      </c>
      <c r="AU186" s="227" t="s">
        <v>87</v>
      </c>
      <c r="AV186" s="12" t="s">
        <v>87</v>
      </c>
      <c r="AW186" s="12" t="s">
        <v>41</v>
      </c>
      <c r="AX186" s="12" t="s">
        <v>83</v>
      </c>
      <c r="AY186" s="227" t="s">
        <v>210</v>
      </c>
    </row>
    <row r="187" spans="2:65" s="1" customFormat="1" ht="25.5" customHeight="1">
      <c r="B187" s="42"/>
      <c r="C187" s="239" t="s">
        <v>461</v>
      </c>
      <c r="D187" s="239" t="s">
        <v>358</v>
      </c>
      <c r="E187" s="240" t="s">
        <v>697</v>
      </c>
      <c r="F187" s="241" t="s">
        <v>1819</v>
      </c>
      <c r="G187" s="242" t="s">
        <v>348</v>
      </c>
      <c r="H187" s="243">
        <v>3</v>
      </c>
      <c r="I187" s="244">
        <v>107</v>
      </c>
      <c r="J187" s="245">
        <f>ROUND(I187*H187,2)</f>
        <v>321</v>
      </c>
      <c r="K187" s="241" t="s">
        <v>264</v>
      </c>
      <c r="L187" s="246"/>
      <c r="M187" s="247" t="s">
        <v>24</v>
      </c>
      <c r="N187" s="248" t="s">
        <v>50</v>
      </c>
      <c r="O187" s="43"/>
      <c r="P187" s="211">
        <f>O187*H187</f>
        <v>0</v>
      </c>
      <c r="Q187" s="211">
        <v>1.36E-4</v>
      </c>
      <c r="R187" s="211">
        <f>Q187*H187</f>
        <v>4.08E-4</v>
      </c>
      <c r="S187" s="211">
        <v>0</v>
      </c>
      <c r="T187" s="212">
        <f>S187*H187</f>
        <v>0</v>
      </c>
      <c r="AR187" s="25" t="s">
        <v>119</v>
      </c>
      <c r="AT187" s="25" t="s">
        <v>358</v>
      </c>
      <c r="AU187" s="25" t="s">
        <v>87</v>
      </c>
      <c r="AY187" s="25" t="s">
        <v>210</v>
      </c>
      <c r="BE187" s="213">
        <f>IF(N187="základní",J187,0)</f>
        <v>0</v>
      </c>
      <c r="BF187" s="213">
        <f>IF(N187="snížená",J187,0)</f>
        <v>321</v>
      </c>
      <c r="BG187" s="213">
        <f>IF(N187="zákl. přenesená",J187,0)</f>
        <v>0</v>
      </c>
      <c r="BH187" s="213">
        <f>IF(N187="sníž. přenesená",J187,0)</f>
        <v>0</v>
      </c>
      <c r="BI187" s="213">
        <f>IF(N187="nulová",J187,0)</f>
        <v>0</v>
      </c>
      <c r="BJ187" s="25" t="s">
        <v>87</v>
      </c>
      <c r="BK187" s="213">
        <f>ROUND(I187*H187,2)</f>
        <v>321</v>
      </c>
      <c r="BL187" s="25" t="s">
        <v>93</v>
      </c>
      <c r="BM187" s="25" t="s">
        <v>2202</v>
      </c>
    </row>
    <row r="188" spans="2:65" s="11" customFormat="1" ht="29.85" customHeight="1">
      <c r="B188" s="186"/>
      <c r="C188" s="187"/>
      <c r="D188" s="188" t="s">
        <v>77</v>
      </c>
      <c r="E188" s="200" t="s">
        <v>122</v>
      </c>
      <c r="F188" s="200" t="s">
        <v>700</v>
      </c>
      <c r="G188" s="187"/>
      <c r="H188" s="187"/>
      <c r="I188" s="190"/>
      <c r="J188" s="201">
        <f>BK188</f>
        <v>149520.31</v>
      </c>
      <c r="K188" s="187"/>
      <c r="L188" s="192"/>
      <c r="M188" s="193"/>
      <c r="N188" s="194"/>
      <c r="O188" s="194"/>
      <c r="P188" s="195">
        <f>SUM(P189:P225)</f>
        <v>0</v>
      </c>
      <c r="Q188" s="194"/>
      <c r="R188" s="195">
        <f>SUM(R189:R225)</f>
        <v>2.5837599999999999E-2</v>
      </c>
      <c r="S188" s="194"/>
      <c r="T188" s="196">
        <f>SUM(T189:T225)</f>
        <v>50.143180000000001</v>
      </c>
      <c r="AR188" s="197" t="s">
        <v>83</v>
      </c>
      <c r="AT188" s="198" t="s">
        <v>77</v>
      </c>
      <c r="AU188" s="198" t="s">
        <v>83</v>
      </c>
      <c r="AY188" s="197" t="s">
        <v>210</v>
      </c>
      <c r="BK188" s="199">
        <f>SUM(BK189:BK225)</f>
        <v>149520.31</v>
      </c>
    </row>
    <row r="189" spans="2:65" s="1" customFormat="1" ht="38.25" customHeight="1">
      <c r="B189" s="42"/>
      <c r="C189" s="202" t="s">
        <v>466</v>
      </c>
      <c r="D189" s="202" t="s">
        <v>212</v>
      </c>
      <c r="E189" s="203" t="s">
        <v>702</v>
      </c>
      <c r="F189" s="204" t="s">
        <v>703</v>
      </c>
      <c r="G189" s="205" t="s">
        <v>215</v>
      </c>
      <c r="H189" s="206">
        <v>755</v>
      </c>
      <c r="I189" s="207">
        <v>41.5</v>
      </c>
      <c r="J189" s="208">
        <f>ROUND(I189*H189,2)</f>
        <v>31332.5</v>
      </c>
      <c r="K189" s="204" t="s">
        <v>264</v>
      </c>
      <c r="L189" s="62"/>
      <c r="M189" s="209" t="s">
        <v>24</v>
      </c>
      <c r="N189" s="210" t="s">
        <v>50</v>
      </c>
      <c r="O189" s="43"/>
      <c r="P189" s="211">
        <f>O189*H189</f>
        <v>0</v>
      </c>
      <c r="Q189" s="211">
        <v>0</v>
      </c>
      <c r="R189" s="211">
        <f>Q189*H189</f>
        <v>0</v>
      </c>
      <c r="S189" s="211">
        <v>0</v>
      </c>
      <c r="T189" s="212">
        <f>S189*H189</f>
        <v>0</v>
      </c>
      <c r="AR189" s="25" t="s">
        <v>93</v>
      </c>
      <c r="AT189" s="25" t="s">
        <v>212</v>
      </c>
      <c r="AU189" s="25" t="s">
        <v>87</v>
      </c>
      <c r="AY189" s="25" t="s">
        <v>210</v>
      </c>
      <c r="BE189" s="213">
        <f>IF(N189="základní",J189,0)</f>
        <v>0</v>
      </c>
      <c r="BF189" s="213">
        <f>IF(N189="snížená",J189,0)</f>
        <v>31332.5</v>
      </c>
      <c r="BG189" s="213">
        <f>IF(N189="zákl. přenesená",J189,0)</f>
        <v>0</v>
      </c>
      <c r="BH189" s="213">
        <f>IF(N189="sníž. přenesená",J189,0)</f>
        <v>0</v>
      </c>
      <c r="BI189" s="213">
        <f>IF(N189="nulová",J189,0)</f>
        <v>0</v>
      </c>
      <c r="BJ189" s="25" t="s">
        <v>87</v>
      </c>
      <c r="BK189" s="213">
        <f>ROUND(I189*H189,2)</f>
        <v>31332.5</v>
      </c>
      <c r="BL189" s="25" t="s">
        <v>93</v>
      </c>
      <c r="BM189" s="25" t="s">
        <v>2203</v>
      </c>
    </row>
    <row r="190" spans="2:65" s="12" customFormat="1">
      <c r="B190" s="217"/>
      <c r="C190" s="218"/>
      <c r="D190" s="214" t="s">
        <v>220</v>
      </c>
      <c r="E190" s="219" t="s">
        <v>24</v>
      </c>
      <c r="F190" s="220" t="s">
        <v>2204</v>
      </c>
      <c r="G190" s="218"/>
      <c r="H190" s="221">
        <v>755</v>
      </c>
      <c r="I190" s="222"/>
      <c r="J190" s="218"/>
      <c r="K190" s="218"/>
      <c r="L190" s="223"/>
      <c r="M190" s="224"/>
      <c r="N190" s="225"/>
      <c r="O190" s="225"/>
      <c r="P190" s="225"/>
      <c r="Q190" s="225"/>
      <c r="R190" s="225"/>
      <c r="S190" s="225"/>
      <c r="T190" s="226"/>
      <c r="AT190" s="227" t="s">
        <v>220</v>
      </c>
      <c r="AU190" s="227" t="s">
        <v>87</v>
      </c>
      <c r="AV190" s="12" t="s">
        <v>87</v>
      </c>
      <c r="AW190" s="12" t="s">
        <v>41</v>
      </c>
      <c r="AX190" s="12" t="s">
        <v>83</v>
      </c>
      <c r="AY190" s="227" t="s">
        <v>210</v>
      </c>
    </row>
    <row r="191" spans="2:65" s="1" customFormat="1" ht="38.25" customHeight="1">
      <c r="B191" s="42"/>
      <c r="C191" s="202" t="s">
        <v>471</v>
      </c>
      <c r="D191" s="202" t="s">
        <v>212</v>
      </c>
      <c r="E191" s="203" t="s">
        <v>708</v>
      </c>
      <c r="F191" s="204" t="s">
        <v>709</v>
      </c>
      <c r="G191" s="205" t="s">
        <v>215</v>
      </c>
      <c r="H191" s="206">
        <v>30200</v>
      </c>
      <c r="I191" s="207">
        <v>1.75</v>
      </c>
      <c r="J191" s="208">
        <f>ROUND(I191*H191,2)</f>
        <v>52850</v>
      </c>
      <c r="K191" s="204" t="s">
        <v>264</v>
      </c>
      <c r="L191" s="62"/>
      <c r="M191" s="209" t="s">
        <v>24</v>
      </c>
      <c r="N191" s="210" t="s">
        <v>50</v>
      </c>
      <c r="O191" s="43"/>
      <c r="P191" s="211">
        <f>O191*H191</f>
        <v>0</v>
      </c>
      <c r="Q191" s="211">
        <v>0</v>
      </c>
      <c r="R191" s="211">
        <f>Q191*H191</f>
        <v>0</v>
      </c>
      <c r="S191" s="211">
        <v>0</v>
      </c>
      <c r="T191" s="212">
        <f>S191*H191</f>
        <v>0</v>
      </c>
      <c r="AR191" s="25" t="s">
        <v>93</v>
      </c>
      <c r="AT191" s="25" t="s">
        <v>212</v>
      </c>
      <c r="AU191" s="25" t="s">
        <v>87</v>
      </c>
      <c r="AY191" s="25" t="s">
        <v>210</v>
      </c>
      <c r="BE191" s="213">
        <f>IF(N191="základní",J191,0)</f>
        <v>0</v>
      </c>
      <c r="BF191" s="213">
        <f>IF(N191="snížená",J191,0)</f>
        <v>52850</v>
      </c>
      <c r="BG191" s="213">
        <f>IF(N191="zákl. přenesená",J191,0)</f>
        <v>0</v>
      </c>
      <c r="BH191" s="213">
        <f>IF(N191="sníž. přenesená",J191,0)</f>
        <v>0</v>
      </c>
      <c r="BI191" s="213">
        <f>IF(N191="nulová",J191,0)</f>
        <v>0</v>
      </c>
      <c r="BJ191" s="25" t="s">
        <v>87</v>
      </c>
      <c r="BK191" s="213">
        <f>ROUND(I191*H191,2)</f>
        <v>52850</v>
      </c>
      <c r="BL191" s="25" t="s">
        <v>93</v>
      </c>
      <c r="BM191" s="25" t="s">
        <v>2205</v>
      </c>
    </row>
    <row r="192" spans="2:65" s="12" customFormat="1">
      <c r="B192" s="217"/>
      <c r="C192" s="218"/>
      <c r="D192" s="214" t="s">
        <v>220</v>
      </c>
      <c r="E192" s="219" t="s">
        <v>24</v>
      </c>
      <c r="F192" s="220" t="s">
        <v>2206</v>
      </c>
      <c r="G192" s="218"/>
      <c r="H192" s="221">
        <v>30200</v>
      </c>
      <c r="I192" s="222"/>
      <c r="J192" s="218"/>
      <c r="K192" s="218"/>
      <c r="L192" s="223"/>
      <c r="M192" s="224"/>
      <c r="N192" s="225"/>
      <c r="O192" s="225"/>
      <c r="P192" s="225"/>
      <c r="Q192" s="225"/>
      <c r="R192" s="225"/>
      <c r="S192" s="225"/>
      <c r="T192" s="226"/>
      <c r="AT192" s="227" t="s">
        <v>220</v>
      </c>
      <c r="AU192" s="227" t="s">
        <v>87</v>
      </c>
      <c r="AV192" s="12" t="s">
        <v>87</v>
      </c>
      <c r="AW192" s="12" t="s">
        <v>41</v>
      </c>
      <c r="AX192" s="12" t="s">
        <v>83</v>
      </c>
      <c r="AY192" s="227" t="s">
        <v>210</v>
      </c>
    </row>
    <row r="193" spans="2:65" s="1" customFormat="1" ht="38.25" customHeight="1">
      <c r="B193" s="42"/>
      <c r="C193" s="202" t="s">
        <v>475</v>
      </c>
      <c r="D193" s="202" t="s">
        <v>212</v>
      </c>
      <c r="E193" s="203" t="s">
        <v>713</v>
      </c>
      <c r="F193" s="204" t="s">
        <v>714</v>
      </c>
      <c r="G193" s="205" t="s">
        <v>215</v>
      </c>
      <c r="H193" s="206">
        <v>755</v>
      </c>
      <c r="I193" s="207">
        <v>25.8</v>
      </c>
      <c r="J193" s="208">
        <f>ROUND(I193*H193,2)</f>
        <v>19479</v>
      </c>
      <c r="K193" s="204" t="s">
        <v>264</v>
      </c>
      <c r="L193" s="62"/>
      <c r="M193" s="209" t="s">
        <v>24</v>
      </c>
      <c r="N193" s="210" t="s">
        <v>50</v>
      </c>
      <c r="O193" s="43"/>
      <c r="P193" s="211">
        <f>O193*H193</f>
        <v>0</v>
      </c>
      <c r="Q193" s="211">
        <v>0</v>
      </c>
      <c r="R193" s="211">
        <f>Q193*H193</f>
        <v>0</v>
      </c>
      <c r="S193" s="211">
        <v>0</v>
      </c>
      <c r="T193" s="212">
        <f>S193*H193</f>
        <v>0</v>
      </c>
      <c r="AR193" s="25" t="s">
        <v>93</v>
      </c>
      <c r="AT193" s="25" t="s">
        <v>212</v>
      </c>
      <c r="AU193" s="25" t="s">
        <v>87</v>
      </c>
      <c r="AY193" s="25" t="s">
        <v>210</v>
      </c>
      <c r="BE193" s="213">
        <f>IF(N193="základní",J193,0)</f>
        <v>0</v>
      </c>
      <c r="BF193" s="213">
        <f>IF(N193="snížená",J193,0)</f>
        <v>19479</v>
      </c>
      <c r="BG193" s="213">
        <f>IF(N193="zákl. přenesená",J193,0)</f>
        <v>0</v>
      </c>
      <c r="BH193" s="213">
        <f>IF(N193="sníž. přenesená",J193,0)</f>
        <v>0</v>
      </c>
      <c r="BI193" s="213">
        <f>IF(N193="nulová",J193,0)</f>
        <v>0</v>
      </c>
      <c r="BJ193" s="25" t="s">
        <v>87</v>
      </c>
      <c r="BK193" s="213">
        <f>ROUND(I193*H193,2)</f>
        <v>19479</v>
      </c>
      <c r="BL193" s="25" t="s">
        <v>93</v>
      </c>
      <c r="BM193" s="25" t="s">
        <v>2207</v>
      </c>
    </row>
    <row r="194" spans="2:65" s="1" customFormat="1" ht="25.5" customHeight="1">
      <c r="B194" s="42"/>
      <c r="C194" s="202" t="s">
        <v>480</v>
      </c>
      <c r="D194" s="202" t="s">
        <v>212</v>
      </c>
      <c r="E194" s="203" t="s">
        <v>718</v>
      </c>
      <c r="F194" s="204" t="s">
        <v>719</v>
      </c>
      <c r="G194" s="205" t="s">
        <v>215</v>
      </c>
      <c r="H194" s="206">
        <v>75</v>
      </c>
      <c r="I194" s="207">
        <v>42.4</v>
      </c>
      <c r="J194" s="208">
        <f>ROUND(I194*H194,2)</f>
        <v>3180</v>
      </c>
      <c r="K194" s="204" t="s">
        <v>264</v>
      </c>
      <c r="L194" s="62"/>
      <c r="M194" s="209" t="s">
        <v>24</v>
      </c>
      <c r="N194" s="210" t="s">
        <v>50</v>
      </c>
      <c r="O194" s="43"/>
      <c r="P194" s="211">
        <f>O194*H194</f>
        <v>0</v>
      </c>
      <c r="Q194" s="211">
        <v>1.2999999999999999E-4</v>
      </c>
      <c r="R194" s="211">
        <f>Q194*H194</f>
        <v>9.75E-3</v>
      </c>
      <c r="S194" s="211">
        <v>0</v>
      </c>
      <c r="T194" s="212">
        <f>S194*H194</f>
        <v>0</v>
      </c>
      <c r="AR194" s="25" t="s">
        <v>93</v>
      </c>
      <c r="AT194" s="25" t="s">
        <v>212</v>
      </c>
      <c r="AU194" s="25" t="s">
        <v>87</v>
      </c>
      <c r="AY194" s="25" t="s">
        <v>210</v>
      </c>
      <c r="BE194" s="213">
        <f>IF(N194="základní",J194,0)</f>
        <v>0</v>
      </c>
      <c r="BF194" s="213">
        <f>IF(N194="snížená",J194,0)</f>
        <v>3180</v>
      </c>
      <c r="BG194" s="213">
        <f>IF(N194="zákl. přenesená",J194,0)</f>
        <v>0</v>
      </c>
      <c r="BH194" s="213">
        <f>IF(N194="sníž. přenesená",J194,0)</f>
        <v>0</v>
      </c>
      <c r="BI194" s="213">
        <f>IF(N194="nulová",J194,0)</f>
        <v>0</v>
      </c>
      <c r="BJ194" s="25" t="s">
        <v>87</v>
      </c>
      <c r="BK194" s="213">
        <f>ROUND(I194*H194,2)</f>
        <v>3180</v>
      </c>
      <c r="BL194" s="25" t="s">
        <v>93</v>
      </c>
      <c r="BM194" s="25" t="s">
        <v>2208</v>
      </c>
    </row>
    <row r="195" spans="2:65" s="12" customFormat="1">
      <c r="B195" s="217"/>
      <c r="C195" s="218"/>
      <c r="D195" s="214" t="s">
        <v>220</v>
      </c>
      <c r="E195" s="219" t="s">
        <v>24</v>
      </c>
      <c r="F195" s="220" t="s">
        <v>2209</v>
      </c>
      <c r="G195" s="218"/>
      <c r="H195" s="221">
        <v>75</v>
      </c>
      <c r="I195" s="222"/>
      <c r="J195" s="218"/>
      <c r="K195" s="218"/>
      <c r="L195" s="223"/>
      <c r="M195" s="224"/>
      <c r="N195" s="225"/>
      <c r="O195" s="225"/>
      <c r="P195" s="225"/>
      <c r="Q195" s="225"/>
      <c r="R195" s="225"/>
      <c r="S195" s="225"/>
      <c r="T195" s="226"/>
      <c r="AT195" s="227" t="s">
        <v>220</v>
      </c>
      <c r="AU195" s="227" t="s">
        <v>87</v>
      </c>
      <c r="AV195" s="12" t="s">
        <v>87</v>
      </c>
      <c r="AW195" s="12" t="s">
        <v>41</v>
      </c>
      <c r="AX195" s="12" t="s">
        <v>83</v>
      </c>
      <c r="AY195" s="227" t="s">
        <v>210</v>
      </c>
    </row>
    <row r="196" spans="2:65" s="1" customFormat="1" ht="63.75" customHeight="1">
      <c r="B196" s="42"/>
      <c r="C196" s="202" t="s">
        <v>486</v>
      </c>
      <c r="D196" s="202" t="s">
        <v>212</v>
      </c>
      <c r="E196" s="203" t="s">
        <v>725</v>
      </c>
      <c r="F196" s="204" t="s">
        <v>726</v>
      </c>
      <c r="G196" s="205" t="s">
        <v>215</v>
      </c>
      <c r="H196" s="206">
        <v>246.69</v>
      </c>
      <c r="I196" s="207">
        <v>82.9</v>
      </c>
      <c r="J196" s="208">
        <f>ROUND(I196*H196,2)</f>
        <v>20450.599999999999</v>
      </c>
      <c r="K196" s="204" t="s">
        <v>264</v>
      </c>
      <c r="L196" s="62"/>
      <c r="M196" s="209" t="s">
        <v>24</v>
      </c>
      <c r="N196" s="210" t="s">
        <v>50</v>
      </c>
      <c r="O196" s="43"/>
      <c r="P196" s="211">
        <f>O196*H196</f>
        <v>0</v>
      </c>
      <c r="Q196" s="211">
        <v>4.0000000000000003E-5</v>
      </c>
      <c r="R196" s="211">
        <f>Q196*H196</f>
        <v>9.8676000000000007E-3</v>
      </c>
      <c r="S196" s="211">
        <v>0</v>
      </c>
      <c r="T196" s="212">
        <f>S196*H196</f>
        <v>0</v>
      </c>
      <c r="AR196" s="25" t="s">
        <v>93</v>
      </c>
      <c r="AT196" s="25" t="s">
        <v>212</v>
      </c>
      <c r="AU196" s="25" t="s">
        <v>87</v>
      </c>
      <c r="AY196" s="25" t="s">
        <v>210</v>
      </c>
      <c r="BE196" s="213">
        <f>IF(N196="základní",J196,0)</f>
        <v>0</v>
      </c>
      <c r="BF196" s="213">
        <f>IF(N196="snížená",J196,0)</f>
        <v>20450.599999999999</v>
      </c>
      <c r="BG196" s="213">
        <f>IF(N196="zákl. přenesená",J196,0)</f>
        <v>0</v>
      </c>
      <c r="BH196" s="213">
        <f>IF(N196="sníž. přenesená",J196,0)</f>
        <v>0</v>
      </c>
      <c r="BI196" s="213">
        <f>IF(N196="nulová",J196,0)</f>
        <v>0</v>
      </c>
      <c r="BJ196" s="25" t="s">
        <v>87</v>
      </c>
      <c r="BK196" s="213">
        <f>ROUND(I196*H196,2)</f>
        <v>20450.599999999999</v>
      </c>
      <c r="BL196" s="25" t="s">
        <v>93</v>
      </c>
      <c r="BM196" s="25" t="s">
        <v>2210</v>
      </c>
    </row>
    <row r="197" spans="2:65" s="12" customFormat="1">
      <c r="B197" s="217"/>
      <c r="C197" s="218"/>
      <c r="D197" s="214" t="s">
        <v>220</v>
      </c>
      <c r="E197" s="219" t="s">
        <v>24</v>
      </c>
      <c r="F197" s="220" t="s">
        <v>2211</v>
      </c>
      <c r="G197" s="218"/>
      <c r="H197" s="221">
        <v>246.69</v>
      </c>
      <c r="I197" s="222"/>
      <c r="J197" s="218"/>
      <c r="K197" s="218"/>
      <c r="L197" s="223"/>
      <c r="M197" s="224"/>
      <c r="N197" s="225"/>
      <c r="O197" s="225"/>
      <c r="P197" s="225"/>
      <c r="Q197" s="225"/>
      <c r="R197" s="225"/>
      <c r="S197" s="225"/>
      <c r="T197" s="226"/>
      <c r="AT197" s="227" t="s">
        <v>220</v>
      </c>
      <c r="AU197" s="227" t="s">
        <v>87</v>
      </c>
      <c r="AV197" s="12" t="s">
        <v>87</v>
      </c>
      <c r="AW197" s="12" t="s">
        <v>41</v>
      </c>
      <c r="AX197" s="12" t="s">
        <v>83</v>
      </c>
      <c r="AY197" s="227" t="s">
        <v>210</v>
      </c>
    </row>
    <row r="198" spans="2:65" s="1" customFormat="1" ht="16.5" customHeight="1">
      <c r="B198" s="42"/>
      <c r="C198" s="202" t="s">
        <v>491</v>
      </c>
      <c r="D198" s="202" t="s">
        <v>212</v>
      </c>
      <c r="E198" s="203" t="s">
        <v>739</v>
      </c>
      <c r="F198" s="204" t="s">
        <v>740</v>
      </c>
      <c r="G198" s="205" t="s">
        <v>295</v>
      </c>
      <c r="H198" s="206">
        <v>1</v>
      </c>
      <c r="I198" s="207">
        <v>520</v>
      </c>
      <c r="J198" s="208">
        <f>ROUND(I198*H198,2)</f>
        <v>520</v>
      </c>
      <c r="K198" s="204" t="s">
        <v>24</v>
      </c>
      <c r="L198" s="62"/>
      <c r="M198" s="209" t="s">
        <v>24</v>
      </c>
      <c r="N198" s="210" t="s">
        <v>50</v>
      </c>
      <c r="O198" s="43"/>
      <c r="P198" s="211">
        <f>O198*H198</f>
        <v>0</v>
      </c>
      <c r="Q198" s="211">
        <v>6.2199999999999998E-3</v>
      </c>
      <c r="R198" s="211">
        <f>Q198*H198</f>
        <v>6.2199999999999998E-3</v>
      </c>
      <c r="S198" s="211">
        <v>0</v>
      </c>
      <c r="T198" s="212">
        <f>S198*H198</f>
        <v>0</v>
      </c>
      <c r="AR198" s="25" t="s">
        <v>93</v>
      </c>
      <c r="AT198" s="25" t="s">
        <v>212</v>
      </c>
      <c r="AU198" s="25" t="s">
        <v>87</v>
      </c>
      <c r="AY198" s="25" t="s">
        <v>210</v>
      </c>
      <c r="BE198" s="213">
        <f>IF(N198="základní",J198,0)</f>
        <v>0</v>
      </c>
      <c r="BF198" s="213">
        <f>IF(N198="snížená",J198,0)</f>
        <v>520</v>
      </c>
      <c r="BG198" s="213">
        <f>IF(N198="zákl. přenesená",J198,0)</f>
        <v>0</v>
      </c>
      <c r="BH198" s="213">
        <f>IF(N198="sníž. přenesená",J198,0)</f>
        <v>0</v>
      </c>
      <c r="BI198" s="213">
        <f>IF(N198="nulová",J198,0)</f>
        <v>0</v>
      </c>
      <c r="BJ198" s="25" t="s">
        <v>87</v>
      </c>
      <c r="BK198" s="213">
        <f>ROUND(I198*H198,2)</f>
        <v>520</v>
      </c>
      <c r="BL198" s="25" t="s">
        <v>93</v>
      </c>
      <c r="BM198" s="25" t="s">
        <v>2212</v>
      </c>
    </row>
    <row r="199" spans="2:65" s="12" customFormat="1">
      <c r="B199" s="217"/>
      <c r="C199" s="218"/>
      <c r="D199" s="214" t="s">
        <v>220</v>
      </c>
      <c r="E199" s="219" t="s">
        <v>24</v>
      </c>
      <c r="F199" s="220" t="s">
        <v>83</v>
      </c>
      <c r="G199" s="218"/>
      <c r="H199" s="221">
        <v>1</v>
      </c>
      <c r="I199" s="222"/>
      <c r="J199" s="218"/>
      <c r="K199" s="218"/>
      <c r="L199" s="223"/>
      <c r="M199" s="224"/>
      <c r="N199" s="225"/>
      <c r="O199" s="225"/>
      <c r="P199" s="225"/>
      <c r="Q199" s="225"/>
      <c r="R199" s="225"/>
      <c r="S199" s="225"/>
      <c r="T199" s="226"/>
      <c r="AT199" s="227" t="s">
        <v>220</v>
      </c>
      <c r="AU199" s="227" t="s">
        <v>87</v>
      </c>
      <c r="AV199" s="12" t="s">
        <v>87</v>
      </c>
      <c r="AW199" s="12" t="s">
        <v>41</v>
      </c>
      <c r="AX199" s="12" t="s">
        <v>83</v>
      </c>
      <c r="AY199" s="227" t="s">
        <v>210</v>
      </c>
    </row>
    <row r="200" spans="2:65" s="1" customFormat="1" ht="25.5" customHeight="1">
      <c r="B200" s="42"/>
      <c r="C200" s="202" t="s">
        <v>496</v>
      </c>
      <c r="D200" s="202" t="s">
        <v>212</v>
      </c>
      <c r="E200" s="203" t="s">
        <v>743</v>
      </c>
      <c r="F200" s="204" t="s">
        <v>744</v>
      </c>
      <c r="G200" s="205" t="s">
        <v>215</v>
      </c>
      <c r="H200" s="206">
        <v>18.600000000000001</v>
      </c>
      <c r="I200" s="207">
        <v>81.8</v>
      </c>
      <c r="J200" s="208">
        <f>ROUND(I200*H200,2)</f>
        <v>1521.48</v>
      </c>
      <c r="K200" s="204" t="s">
        <v>264</v>
      </c>
      <c r="L200" s="62"/>
      <c r="M200" s="209" t="s">
        <v>24</v>
      </c>
      <c r="N200" s="210" t="s">
        <v>50</v>
      </c>
      <c r="O200" s="43"/>
      <c r="P200" s="211">
        <f>O200*H200</f>
        <v>0</v>
      </c>
      <c r="Q200" s="211">
        <v>0</v>
      </c>
      <c r="R200" s="211">
        <f>Q200*H200</f>
        <v>0</v>
      </c>
      <c r="S200" s="211">
        <v>0.13100000000000001</v>
      </c>
      <c r="T200" s="212">
        <f>S200*H200</f>
        <v>2.4366000000000003</v>
      </c>
      <c r="AR200" s="25" t="s">
        <v>93</v>
      </c>
      <c r="AT200" s="25" t="s">
        <v>212</v>
      </c>
      <c r="AU200" s="25" t="s">
        <v>87</v>
      </c>
      <c r="AY200" s="25" t="s">
        <v>210</v>
      </c>
      <c r="BE200" s="213">
        <f>IF(N200="základní",J200,0)</f>
        <v>0</v>
      </c>
      <c r="BF200" s="213">
        <f>IF(N200="snížená",J200,0)</f>
        <v>1521.48</v>
      </c>
      <c r="BG200" s="213">
        <f>IF(N200="zákl. přenesená",J200,0)</f>
        <v>0</v>
      </c>
      <c r="BH200" s="213">
        <f>IF(N200="sníž. přenesená",J200,0)</f>
        <v>0</v>
      </c>
      <c r="BI200" s="213">
        <f>IF(N200="nulová",J200,0)</f>
        <v>0</v>
      </c>
      <c r="BJ200" s="25" t="s">
        <v>87</v>
      </c>
      <c r="BK200" s="213">
        <f>ROUND(I200*H200,2)</f>
        <v>1521.48</v>
      </c>
      <c r="BL200" s="25" t="s">
        <v>93</v>
      </c>
      <c r="BM200" s="25" t="s">
        <v>2213</v>
      </c>
    </row>
    <row r="201" spans="2:65" s="12" customFormat="1">
      <c r="B201" s="217"/>
      <c r="C201" s="218"/>
      <c r="D201" s="214" t="s">
        <v>220</v>
      </c>
      <c r="E201" s="219" t="s">
        <v>24</v>
      </c>
      <c r="F201" s="220" t="s">
        <v>2214</v>
      </c>
      <c r="G201" s="218"/>
      <c r="H201" s="221">
        <v>18.600000000000001</v>
      </c>
      <c r="I201" s="222"/>
      <c r="J201" s="218"/>
      <c r="K201" s="218"/>
      <c r="L201" s="223"/>
      <c r="M201" s="224"/>
      <c r="N201" s="225"/>
      <c r="O201" s="225"/>
      <c r="P201" s="225"/>
      <c r="Q201" s="225"/>
      <c r="R201" s="225"/>
      <c r="S201" s="225"/>
      <c r="T201" s="226"/>
      <c r="AT201" s="227" t="s">
        <v>220</v>
      </c>
      <c r="AU201" s="227" t="s">
        <v>87</v>
      </c>
      <c r="AV201" s="12" t="s">
        <v>87</v>
      </c>
      <c r="AW201" s="12" t="s">
        <v>41</v>
      </c>
      <c r="AX201" s="12" t="s">
        <v>83</v>
      </c>
      <c r="AY201" s="227" t="s">
        <v>210</v>
      </c>
    </row>
    <row r="202" spans="2:65" s="1" customFormat="1" ht="25.5" customHeight="1">
      <c r="B202" s="42"/>
      <c r="C202" s="202" t="s">
        <v>503</v>
      </c>
      <c r="D202" s="202" t="s">
        <v>212</v>
      </c>
      <c r="E202" s="203" t="s">
        <v>749</v>
      </c>
      <c r="F202" s="204" t="s">
        <v>750</v>
      </c>
      <c r="G202" s="205" t="s">
        <v>215</v>
      </c>
      <c r="H202" s="206">
        <v>9.84</v>
      </c>
      <c r="I202" s="207">
        <v>97.8</v>
      </c>
      <c r="J202" s="208">
        <f>ROUND(I202*H202,2)</f>
        <v>962.35</v>
      </c>
      <c r="K202" s="204" t="s">
        <v>264</v>
      </c>
      <c r="L202" s="62"/>
      <c r="M202" s="209" t="s">
        <v>24</v>
      </c>
      <c r="N202" s="210" t="s">
        <v>50</v>
      </c>
      <c r="O202" s="43"/>
      <c r="P202" s="211">
        <f>O202*H202</f>
        <v>0</v>
      </c>
      <c r="Q202" s="211">
        <v>0</v>
      </c>
      <c r="R202" s="211">
        <f>Q202*H202</f>
        <v>0</v>
      </c>
      <c r="S202" s="211">
        <v>0.26100000000000001</v>
      </c>
      <c r="T202" s="212">
        <f>S202*H202</f>
        <v>2.5682399999999999</v>
      </c>
      <c r="AR202" s="25" t="s">
        <v>93</v>
      </c>
      <c r="AT202" s="25" t="s">
        <v>212</v>
      </c>
      <c r="AU202" s="25" t="s">
        <v>87</v>
      </c>
      <c r="AY202" s="25" t="s">
        <v>210</v>
      </c>
      <c r="BE202" s="213">
        <f>IF(N202="základní",J202,0)</f>
        <v>0</v>
      </c>
      <c r="BF202" s="213">
        <f>IF(N202="snížená",J202,0)</f>
        <v>962.35</v>
      </c>
      <c r="BG202" s="213">
        <f>IF(N202="zákl. přenesená",J202,0)</f>
        <v>0</v>
      </c>
      <c r="BH202" s="213">
        <f>IF(N202="sníž. přenesená",J202,0)</f>
        <v>0</v>
      </c>
      <c r="BI202" s="213">
        <f>IF(N202="nulová",J202,0)</f>
        <v>0</v>
      </c>
      <c r="BJ202" s="25" t="s">
        <v>87</v>
      </c>
      <c r="BK202" s="213">
        <f>ROUND(I202*H202,2)</f>
        <v>962.35</v>
      </c>
      <c r="BL202" s="25" t="s">
        <v>93</v>
      </c>
      <c r="BM202" s="25" t="s">
        <v>2215</v>
      </c>
    </row>
    <row r="203" spans="2:65" s="12" customFormat="1">
      <c r="B203" s="217"/>
      <c r="C203" s="218"/>
      <c r="D203" s="214" t="s">
        <v>220</v>
      </c>
      <c r="E203" s="219" t="s">
        <v>24</v>
      </c>
      <c r="F203" s="220" t="s">
        <v>2216</v>
      </c>
      <c r="G203" s="218"/>
      <c r="H203" s="221">
        <v>9.84</v>
      </c>
      <c r="I203" s="222"/>
      <c r="J203" s="218"/>
      <c r="K203" s="218"/>
      <c r="L203" s="223"/>
      <c r="M203" s="224"/>
      <c r="N203" s="225"/>
      <c r="O203" s="225"/>
      <c r="P203" s="225"/>
      <c r="Q203" s="225"/>
      <c r="R203" s="225"/>
      <c r="S203" s="225"/>
      <c r="T203" s="226"/>
      <c r="AT203" s="227" t="s">
        <v>220</v>
      </c>
      <c r="AU203" s="227" t="s">
        <v>87</v>
      </c>
      <c r="AV203" s="12" t="s">
        <v>87</v>
      </c>
      <c r="AW203" s="12" t="s">
        <v>41</v>
      </c>
      <c r="AX203" s="12" t="s">
        <v>83</v>
      </c>
      <c r="AY203" s="227" t="s">
        <v>210</v>
      </c>
    </row>
    <row r="204" spans="2:65" s="1" customFormat="1" ht="38.25" customHeight="1">
      <c r="B204" s="42"/>
      <c r="C204" s="202" t="s">
        <v>509</v>
      </c>
      <c r="D204" s="202" t="s">
        <v>212</v>
      </c>
      <c r="E204" s="203" t="s">
        <v>755</v>
      </c>
      <c r="F204" s="204" t="s">
        <v>756</v>
      </c>
      <c r="G204" s="205" t="s">
        <v>224</v>
      </c>
      <c r="H204" s="206">
        <v>0.81599999999999995</v>
      </c>
      <c r="I204" s="207">
        <v>1090</v>
      </c>
      <c r="J204" s="208">
        <f>ROUND(I204*H204,2)</f>
        <v>889.44</v>
      </c>
      <c r="K204" s="204" t="s">
        <v>264</v>
      </c>
      <c r="L204" s="62"/>
      <c r="M204" s="209" t="s">
        <v>24</v>
      </c>
      <c r="N204" s="210" t="s">
        <v>50</v>
      </c>
      <c r="O204" s="43"/>
      <c r="P204" s="211">
        <f>O204*H204</f>
        <v>0</v>
      </c>
      <c r="Q204" s="211">
        <v>0</v>
      </c>
      <c r="R204" s="211">
        <f>Q204*H204</f>
        <v>0</v>
      </c>
      <c r="S204" s="211">
        <v>1.8</v>
      </c>
      <c r="T204" s="212">
        <f>S204*H204</f>
        <v>1.4687999999999999</v>
      </c>
      <c r="AR204" s="25" t="s">
        <v>93</v>
      </c>
      <c r="AT204" s="25" t="s">
        <v>212</v>
      </c>
      <c r="AU204" s="25" t="s">
        <v>87</v>
      </c>
      <c r="AY204" s="25" t="s">
        <v>210</v>
      </c>
      <c r="BE204" s="213">
        <f>IF(N204="základní",J204,0)</f>
        <v>0</v>
      </c>
      <c r="BF204" s="213">
        <f>IF(N204="snížená",J204,0)</f>
        <v>889.44</v>
      </c>
      <c r="BG204" s="213">
        <f>IF(N204="zákl. přenesená",J204,0)</f>
        <v>0</v>
      </c>
      <c r="BH204" s="213">
        <f>IF(N204="sníž. přenesená",J204,0)</f>
        <v>0</v>
      </c>
      <c r="BI204" s="213">
        <f>IF(N204="nulová",J204,0)</f>
        <v>0</v>
      </c>
      <c r="BJ204" s="25" t="s">
        <v>87</v>
      </c>
      <c r="BK204" s="213">
        <f>ROUND(I204*H204,2)</f>
        <v>889.44</v>
      </c>
      <c r="BL204" s="25" t="s">
        <v>93</v>
      </c>
      <c r="BM204" s="25" t="s">
        <v>2217</v>
      </c>
    </row>
    <row r="205" spans="2:65" s="12" customFormat="1">
      <c r="B205" s="217"/>
      <c r="C205" s="218"/>
      <c r="D205" s="214" t="s">
        <v>220</v>
      </c>
      <c r="E205" s="219" t="s">
        <v>24</v>
      </c>
      <c r="F205" s="220" t="s">
        <v>2218</v>
      </c>
      <c r="G205" s="218"/>
      <c r="H205" s="221">
        <v>0.81599999999999995</v>
      </c>
      <c r="I205" s="222"/>
      <c r="J205" s="218"/>
      <c r="K205" s="218"/>
      <c r="L205" s="223"/>
      <c r="M205" s="224"/>
      <c r="N205" s="225"/>
      <c r="O205" s="225"/>
      <c r="P205" s="225"/>
      <c r="Q205" s="225"/>
      <c r="R205" s="225"/>
      <c r="S205" s="225"/>
      <c r="T205" s="226"/>
      <c r="AT205" s="227" t="s">
        <v>220</v>
      </c>
      <c r="AU205" s="227" t="s">
        <v>87</v>
      </c>
      <c r="AV205" s="12" t="s">
        <v>87</v>
      </c>
      <c r="AW205" s="12" t="s">
        <v>41</v>
      </c>
      <c r="AX205" s="12" t="s">
        <v>83</v>
      </c>
      <c r="AY205" s="227" t="s">
        <v>210</v>
      </c>
    </row>
    <row r="206" spans="2:65" s="1" customFormat="1" ht="38.25" customHeight="1">
      <c r="B206" s="42"/>
      <c r="C206" s="202" t="s">
        <v>514</v>
      </c>
      <c r="D206" s="202" t="s">
        <v>212</v>
      </c>
      <c r="E206" s="203" t="s">
        <v>762</v>
      </c>
      <c r="F206" s="204" t="s">
        <v>763</v>
      </c>
      <c r="G206" s="205" t="s">
        <v>224</v>
      </c>
      <c r="H206" s="206">
        <v>2.665</v>
      </c>
      <c r="I206" s="207">
        <v>605</v>
      </c>
      <c r="J206" s="208">
        <f>ROUND(I206*H206,2)</f>
        <v>1612.33</v>
      </c>
      <c r="K206" s="204" t="s">
        <v>264</v>
      </c>
      <c r="L206" s="62"/>
      <c r="M206" s="209" t="s">
        <v>24</v>
      </c>
      <c r="N206" s="210" t="s">
        <v>50</v>
      </c>
      <c r="O206" s="43"/>
      <c r="P206" s="211">
        <f>O206*H206</f>
        <v>0</v>
      </c>
      <c r="Q206" s="211">
        <v>0</v>
      </c>
      <c r="R206" s="211">
        <f>Q206*H206</f>
        <v>0</v>
      </c>
      <c r="S206" s="211">
        <v>1.8</v>
      </c>
      <c r="T206" s="212">
        <f>S206*H206</f>
        <v>4.7970000000000006</v>
      </c>
      <c r="AR206" s="25" t="s">
        <v>93</v>
      </c>
      <c r="AT206" s="25" t="s">
        <v>212</v>
      </c>
      <c r="AU206" s="25" t="s">
        <v>87</v>
      </c>
      <c r="AY206" s="25" t="s">
        <v>210</v>
      </c>
      <c r="BE206" s="213">
        <f>IF(N206="základní",J206,0)</f>
        <v>0</v>
      </c>
      <c r="BF206" s="213">
        <f>IF(N206="snížená",J206,0)</f>
        <v>1612.33</v>
      </c>
      <c r="BG206" s="213">
        <f>IF(N206="zákl. přenesená",J206,0)</f>
        <v>0</v>
      </c>
      <c r="BH206" s="213">
        <f>IF(N206="sníž. přenesená",J206,0)</f>
        <v>0</v>
      </c>
      <c r="BI206" s="213">
        <f>IF(N206="nulová",J206,0)</f>
        <v>0</v>
      </c>
      <c r="BJ206" s="25" t="s">
        <v>87</v>
      </c>
      <c r="BK206" s="213">
        <f>ROUND(I206*H206,2)</f>
        <v>1612.33</v>
      </c>
      <c r="BL206" s="25" t="s">
        <v>93</v>
      </c>
      <c r="BM206" s="25" t="s">
        <v>2219</v>
      </c>
    </row>
    <row r="207" spans="2:65" s="12" customFormat="1">
      <c r="B207" s="217"/>
      <c r="C207" s="218"/>
      <c r="D207" s="214" t="s">
        <v>220</v>
      </c>
      <c r="E207" s="219" t="s">
        <v>24</v>
      </c>
      <c r="F207" s="220" t="s">
        <v>2220</v>
      </c>
      <c r="G207" s="218"/>
      <c r="H207" s="221">
        <v>1.099</v>
      </c>
      <c r="I207" s="222"/>
      <c r="J207" s="218"/>
      <c r="K207" s="218"/>
      <c r="L207" s="223"/>
      <c r="M207" s="224"/>
      <c r="N207" s="225"/>
      <c r="O207" s="225"/>
      <c r="P207" s="225"/>
      <c r="Q207" s="225"/>
      <c r="R207" s="225"/>
      <c r="S207" s="225"/>
      <c r="T207" s="226"/>
      <c r="AT207" s="227" t="s">
        <v>220</v>
      </c>
      <c r="AU207" s="227" t="s">
        <v>87</v>
      </c>
      <c r="AV207" s="12" t="s">
        <v>87</v>
      </c>
      <c r="AW207" s="12" t="s">
        <v>41</v>
      </c>
      <c r="AX207" s="12" t="s">
        <v>78</v>
      </c>
      <c r="AY207" s="227" t="s">
        <v>210</v>
      </c>
    </row>
    <row r="208" spans="2:65" s="12" customFormat="1">
      <c r="B208" s="217"/>
      <c r="C208" s="218"/>
      <c r="D208" s="214" t="s">
        <v>220</v>
      </c>
      <c r="E208" s="219" t="s">
        <v>24</v>
      </c>
      <c r="F208" s="220" t="s">
        <v>2221</v>
      </c>
      <c r="G208" s="218"/>
      <c r="H208" s="221">
        <v>1.5660000000000001</v>
      </c>
      <c r="I208" s="222"/>
      <c r="J208" s="218"/>
      <c r="K208" s="218"/>
      <c r="L208" s="223"/>
      <c r="M208" s="224"/>
      <c r="N208" s="225"/>
      <c r="O208" s="225"/>
      <c r="P208" s="225"/>
      <c r="Q208" s="225"/>
      <c r="R208" s="225"/>
      <c r="S208" s="225"/>
      <c r="T208" s="226"/>
      <c r="AT208" s="227" t="s">
        <v>220</v>
      </c>
      <c r="AU208" s="227" t="s">
        <v>87</v>
      </c>
      <c r="AV208" s="12" t="s">
        <v>87</v>
      </c>
      <c r="AW208" s="12" t="s">
        <v>41</v>
      </c>
      <c r="AX208" s="12" t="s">
        <v>78</v>
      </c>
      <c r="AY208" s="227" t="s">
        <v>210</v>
      </c>
    </row>
    <row r="209" spans="2:65" s="13" customFormat="1">
      <c r="B209" s="228"/>
      <c r="C209" s="229"/>
      <c r="D209" s="214" t="s">
        <v>220</v>
      </c>
      <c r="E209" s="230" t="s">
        <v>24</v>
      </c>
      <c r="F209" s="231" t="s">
        <v>235</v>
      </c>
      <c r="G209" s="229"/>
      <c r="H209" s="232">
        <v>2.665</v>
      </c>
      <c r="I209" s="233"/>
      <c r="J209" s="229"/>
      <c r="K209" s="229"/>
      <c r="L209" s="234"/>
      <c r="M209" s="235"/>
      <c r="N209" s="236"/>
      <c r="O209" s="236"/>
      <c r="P209" s="236"/>
      <c r="Q209" s="236"/>
      <c r="R209" s="236"/>
      <c r="S209" s="236"/>
      <c r="T209" s="237"/>
      <c r="AT209" s="238" t="s">
        <v>220</v>
      </c>
      <c r="AU209" s="238" t="s">
        <v>87</v>
      </c>
      <c r="AV209" s="13" t="s">
        <v>93</v>
      </c>
      <c r="AW209" s="13" t="s">
        <v>41</v>
      </c>
      <c r="AX209" s="13" t="s">
        <v>83</v>
      </c>
      <c r="AY209" s="238" t="s">
        <v>210</v>
      </c>
    </row>
    <row r="210" spans="2:65" s="1" customFormat="1" ht="38.25" customHeight="1">
      <c r="B210" s="42"/>
      <c r="C210" s="202" t="s">
        <v>519</v>
      </c>
      <c r="D210" s="202" t="s">
        <v>212</v>
      </c>
      <c r="E210" s="203" t="s">
        <v>767</v>
      </c>
      <c r="F210" s="204" t="s">
        <v>768</v>
      </c>
      <c r="G210" s="205" t="s">
        <v>224</v>
      </c>
      <c r="H210" s="206">
        <v>1.667</v>
      </c>
      <c r="I210" s="207">
        <v>719</v>
      </c>
      <c r="J210" s="208">
        <f>ROUND(I210*H210,2)</f>
        <v>1198.57</v>
      </c>
      <c r="K210" s="204" t="s">
        <v>264</v>
      </c>
      <c r="L210" s="62"/>
      <c r="M210" s="209" t="s">
        <v>24</v>
      </c>
      <c r="N210" s="210" t="s">
        <v>50</v>
      </c>
      <c r="O210" s="43"/>
      <c r="P210" s="211">
        <f>O210*H210</f>
        <v>0</v>
      </c>
      <c r="Q210" s="211">
        <v>0</v>
      </c>
      <c r="R210" s="211">
        <f>Q210*H210</f>
        <v>0</v>
      </c>
      <c r="S210" s="211">
        <v>1.5940000000000001</v>
      </c>
      <c r="T210" s="212">
        <f>S210*H210</f>
        <v>2.6571980000000002</v>
      </c>
      <c r="AR210" s="25" t="s">
        <v>93</v>
      </c>
      <c r="AT210" s="25" t="s">
        <v>212</v>
      </c>
      <c r="AU210" s="25" t="s">
        <v>87</v>
      </c>
      <c r="AY210" s="25" t="s">
        <v>210</v>
      </c>
      <c r="BE210" s="213">
        <f>IF(N210="základní",J210,0)</f>
        <v>0</v>
      </c>
      <c r="BF210" s="213">
        <f>IF(N210="snížená",J210,0)</f>
        <v>1198.57</v>
      </c>
      <c r="BG210" s="213">
        <f>IF(N210="zákl. přenesená",J210,0)</f>
        <v>0</v>
      </c>
      <c r="BH210" s="213">
        <f>IF(N210="sníž. přenesená",J210,0)</f>
        <v>0</v>
      </c>
      <c r="BI210" s="213">
        <f>IF(N210="nulová",J210,0)</f>
        <v>0</v>
      </c>
      <c r="BJ210" s="25" t="s">
        <v>87</v>
      </c>
      <c r="BK210" s="213">
        <f>ROUND(I210*H210,2)</f>
        <v>1198.57</v>
      </c>
      <c r="BL210" s="25" t="s">
        <v>93</v>
      </c>
      <c r="BM210" s="25" t="s">
        <v>2222</v>
      </c>
    </row>
    <row r="211" spans="2:65" s="12" customFormat="1">
      <c r="B211" s="217"/>
      <c r="C211" s="218"/>
      <c r="D211" s="214" t="s">
        <v>220</v>
      </c>
      <c r="E211" s="219" t="s">
        <v>24</v>
      </c>
      <c r="F211" s="220" t="s">
        <v>2223</v>
      </c>
      <c r="G211" s="218"/>
      <c r="H211" s="221">
        <v>1.667</v>
      </c>
      <c r="I211" s="222"/>
      <c r="J211" s="218"/>
      <c r="K211" s="218"/>
      <c r="L211" s="223"/>
      <c r="M211" s="224"/>
      <c r="N211" s="225"/>
      <c r="O211" s="225"/>
      <c r="P211" s="225"/>
      <c r="Q211" s="225"/>
      <c r="R211" s="225"/>
      <c r="S211" s="225"/>
      <c r="T211" s="226"/>
      <c r="AT211" s="227" t="s">
        <v>220</v>
      </c>
      <c r="AU211" s="227" t="s">
        <v>87</v>
      </c>
      <c r="AV211" s="12" t="s">
        <v>87</v>
      </c>
      <c r="AW211" s="12" t="s">
        <v>41</v>
      </c>
      <c r="AX211" s="12" t="s">
        <v>83</v>
      </c>
      <c r="AY211" s="227" t="s">
        <v>210</v>
      </c>
    </row>
    <row r="212" spans="2:65" s="1" customFormat="1" ht="25.5" customHeight="1">
      <c r="B212" s="42"/>
      <c r="C212" s="202" t="s">
        <v>524</v>
      </c>
      <c r="D212" s="202" t="s">
        <v>212</v>
      </c>
      <c r="E212" s="203" t="s">
        <v>788</v>
      </c>
      <c r="F212" s="204" t="s">
        <v>789</v>
      </c>
      <c r="G212" s="205" t="s">
        <v>224</v>
      </c>
      <c r="H212" s="206">
        <v>24.669</v>
      </c>
      <c r="I212" s="207">
        <v>438</v>
      </c>
      <c r="J212" s="208">
        <f>ROUND(I212*H212,2)</f>
        <v>10805.02</v>
      </c>
      <c r="K212" s="204" t="s">
        <v>264</v>
      </c>
      <c r="L212" s="62"/>
      <c r="M212" s="209" t="s">
        <v>24</v>
      </c>
      <c r="N212" s="210" t="s">
        <v>50</v>
      </c>
      <c r="O212" s="43"/>
      <c r="P212" s="211">
        <f>O212*H212</f>
        <v>0</v>
      </c>
      <c r="Q212" s="211">
        <v>0</v>
      </c>
      <c r="R212" s="211">
        <f>Q212*H212</f>
        <v>0</v>
      </c>
      <c r="S212" s="211">
        <v>1.4</v>
      </c>
      <c r="T212" s="212">
        <f>S212*H212</f>
        <v>34.5366</v>
      </c>
      <c r="AR212" s="25" t="s">
        <v>93</v>
      </c>
      <c r="AT212" s="25" t="s">
        <v>212</v>
      </c>
      <c r="AU212" s="25" t="s">
        <v>87</v>
      </c>
      <c r="AY212" s="25" t="s">
        <v>210</v>
      </c>
      <c r="BE212" s="213">
        <f>IF(N212="základní",J212,0)</f>
        <v>0</v>
      </c>
      <c r="BF212" s="213">
        <f>IF(N212="snížená",J212,0)</f>
        <v>10805.02</v>
      </c>
      <c r="BG212" s="213">
        <f>IF(N212="zákl. přenesená",J212,0)</f>
        <v>0</v>
      </c>
      <c r="BH212" s="213">
        <f>IF(N212="sníž. přenesená",J212,0)</f>
        <v>0</v>
      </c>
      <c r="BI212" s="213">
        <f>IF(N212="nulová",J212,0)</f>
        <v>0</v>
      </c>
      <c r="BJ212" s="25" t="s">
        <v>87</v>
      </c>
      <c r="BK212" s="213">
        <f>ROUND(I212*H212,2)</f>
        <v>10805.02</v>
      </c>
      <c r="BL212" s="25" t="s">
        <v>93</v>
      </c>
      <c r="BM212" s="25" t="s">
        <v>2224</v>
      </c>
    </row>
    <row r="213" spans="2:65" s="12" customFormat="1">
      <c r="B213" s="217"/>
      <c r="C213" s="218"/>
      <c r="D213" s="214" t="s">
        <v>220</v>
      </c>
      <c r="E213" s="219" t="s">
        <v>24</v>
      </c>
      <c r="F213" s="220" t="s">
        <v>2225</v>
      </c>
      <c r="G213" s="218"/>
      <c r="H213" s="221">
        <v>24.669</v>
      </c>
      <c r="I213" s="222"/>
      <c r="J213" s="218"/>
      <c r="K213" s="218"/>
      <c r="L213" s="223"/>
      <c r="M213" s="224"/>
      <c r="N213" s="225"/>
      <c r="O213" s="225"/>
      <c r="P213" s="225"/>
      <c r="Q213" s="225"/>
      <c r="R213" s="225"/>
      <c r="S213" s="225"/>
      <c r="T213" s="226"/>
      <c r="AT213" s="227" t="s">
        <v>220</v>
      </c>
      <c r="AU213" s="227" t="s">
        <v>87</v>
      </c>
      <c r="AV213" s="12" t="s">
        <v>87</v>
      </c>
      <c r="AW213" s="12" t="s">
        <v>41</v>
      </c>
      <c r="AX213" s="12" t="s">
        <v>83</v>
      </c>
      <c r="AY213" s="227" t="s">
        <v>210</v>
      </c>
    </row>
    <row r="214" spans="2:65" s="1" customFormat="1" ht="25.5" customHeight="1">
      <c r="B214" s="42"/>
      <c r="C214" s="202" t="s">
        <v>530</v>
      </c>
      <c r="D214" s="202" t="s">
        <v>212</v>
      </c>
      <c r="E214" s="203" t="s">
        <v>2226</v>
      </c>
      <c r="F214" s="204" t="s">
        <v>2227</v>
      </c>
      <c r="G214" s="205" t="s">
        <v>215</v>
      </c>
      <c r="H214" s="206">
        <v>6.4320000000000004</v>
      </c>
      <c r="I214" s="207">
        <v>162</v>
      </c>
      <c r="J214" s="208">
        <f>ROUND(I214*H214,2)</f>
        <v>1041.98</v>
      </c>
      <c r="K214" s="204" t="s">
        <v>264</v>
      </c>
      <c r="L214" s="62"/>
      <c r="M214" s="209" t="s">
        <v>24</v>
      </c>
      <c r="N214" s="210" t="s">
        <v>50</v>
      </c>
      <c r="O214" s="43"/>
      <c r="P214" s="211">
        <f>O214*H214</f>
        <v>0</v>
      </c>
      <c r="Q214" s="211">
        <v>0</v>
      </c>
      <c r="R214" s="211">
        <f>Q214*H214</f>
        <v>0</v>
      </c>
      <c r="S214" s="211">
        <v>6.2E-2</v>
      </c>
      <c r="T214" s="212">
        <f>S214*H214</f>
        <v>0.39878400000000003</v>
      </c>
      <c r="AR214" s="25" t="s">
        <v>93</v>
      </c>
      <c r="AT214" s="25" t="s">
        <v>212</v>
      </c>
      <c r="AU214" s="25" t="s">
        <v>87</v>
      </c>
      <c r="AY214" s="25" t="s">
        <v>210</v>
      </c>
      <c r="BE214" s="213">
        <f>IF(N214="základní",J214,0)</f>
        <v>0</v>
      </c>
      <c r="BF214" s="213">
        <f>IF(N214="snížená",J214,0)</f>
        <v>1041.98</v>
      </c>
      <c r="BG214" s="213">
        <f>IF(N214="zákl. přenesená",J214,0)</f>
        <v>0</v>
      </c>
      <c r="BH214" s="213">
        <f>IF(N214="sníž. přenesená",J214,0)</f>
        <v>0</v>
      </c>
      <c r="BI214" s="213">
        <f>IF(N214="nulová",J214,0)</f>
        <v>0</v>
      </c>
      <c r="BJ214" s="25" t="s">
        <v>87</v>
      </c>
      <c r="BK214" s="213">
        <f>ROUND(I214*H214,2)</f>
        <v>1041.98</v>
      </c>
      <c r="BL214" s="25" t="s">
        <v>93</v>
      </c>
      <c r="BM214" s="25" t="s">
        <v>2228</v>
      </c>
    </row>
    <row r="215" spans="2:65" s="12" customFormat="1">
      <c r="B215" s="217"/>
      <c r="C215" s="218"/>
      <c r="D215" s="214" t="s">
        <v>220</v>
      </c>
      <c r="E215" s="219" t="s">
        <v>24</v>
      </c>
      <c r="F215" s="220" t="s">
        <v>2229</v>
      </c>
      <c r="G215" s="218"/>
      <c r="H215" s="221">
        <v>6.4320000000000004</v>
      </c>
      <c r="I215" s="222"/>
      <c r="J215" s="218"/>
      <c r="K215" s="218"/>
      <c r="L215" s="223"/>
      <c r="M215" s="224"/>
      <c r="N215" s="225"/>
      <c r="O215" s="225"/>
      <c r="P215" s="225"/>
      <c r="Q215" s="225"/>
      <c r="R215" s="225"/>
      <c r="S215" s="225"/>
      <c r="T215" s="226"/>
      <c r="AT215" s="227" t="s">
        <v>220</v>
      </c>
      <c r="AU215" s="227" t="s">
        <v>87</v>
      </c>
      <c r="AV215" s="12" t="s">
        <v>87</v>
      </c>
      <c r="AW215" s="12" t="s">
        <v>41</v>
      </c>
      <c r="AX215" s="12" t="s">
        <v>83</v>
      </c>
      <c r="AY215" s="227" t="s">
        <v>210</v>
      </c>
    </row>
    <row r="216" spans="2:65" s="1" customFormat="1" ht="25.5" customHeight="1">
      <c r="B216" s="42"/>
      <c r="C216" s="202" t="s">
        <v>535</v>
      </c>
      <c r="D216" s="202" t="s">
        <v>212</v>
      </c>
      <c r="E216" s="203" t="s">
        <v>798</v>
      </c>
      <c r="F216" s="204" t="s">
        <v>799</v>
      </c>
      <c r="G216" s="205" t="s">
        <v>215</v>
      </c>
      <c r="H216" s="206">
        <v>4.4770000000000003</v>
      </c>
      <c r="I216" s="207">
        <v>133</v>
      </c>
      <c r="J216" s="208">
        <f>ROUND(I216*H216,2)</f>
        <v>595.44000000000005</v>
      </c>
      <c r="K216" s="204" t="s">
        <v>264</v>
      </c>
      <c r="L216" s="62"/>
      <c r="M216" s="209" t="s">
        <v>24</v>
      </c>
      <c r="N216" s="210" t="s">
        <v>50</v>
      </c>
      <c r="O216" s="43"/>
      <c r="P216" s="211">
        <f>O216*H216</f>
        <v>0</v>
      </c>
      <c r="Q216" s="211">
        <v>0</v>
      </c>
      <c r="R216" s="211">
        <f>Q216*H216</f>
        <v>0</v>
      </c>
      <c r="S216" s="211">
        <v>5.3999999999999999E-2</v>
      </c>
      <c r="T216" s="212">
        <f>S216*H216</f>
        <v>0.241758</v>
      </c>
      <c r="AR216" s="25" t="s">
        <v>93</v>
      </c>
      <c r="AT216" s="25" t="s">
        <v>212</v>
      </c>
      <c r="AU216" s="25" t="s">
        <v>87</v>
      </c>
      <c r="AY216" s="25" t="s">
        <v>210</v>
      </c>
      <c r="BE216" s="213">
        <f>IF(N216="základní",J216,0)</f>
        <v>0</v>
      </c>
      <c r="BF216" s="213">
        <f>IF(N216="snížená",J216,0)</f>
        <v>595.44000000000005</v>
      </c>
      <c r="BG216" s="213">
        <f>IF(N216="zákl. přenesená",J216,0)</f>
        <v>0</v>
      </c>
      <c r="BH216" s="213">
        <f>IF(N216="sníž. přenesená",J216,0)</f>
        <v>0</v>
      </c>
      <c r="BI216" s="213">
        <f>IF(N216="nulová",J216,0)</f>
        <v>0</v>
      </c>
      <c r="BJ216" s="25" t="s">
        <v>87</v>
      </c>
      <c r="BK216" s="213">
        <f>ROUND(I216*H216,2)</f>
        <v>595.44000000000005</v>
      </c>
      <c r="BL216" s="25" t="s">
        <v>93</v>
      </c>
      <c r="BM216" s="25" t="s">
        <v>2230</v>
      </c>
    </row>
    <row r="217" spans="2:65" s="12" customFormat="1">
      <c r="B217" s="217"/>
      <c r="C217" s="218"/>
      <c r="D217" s="214" t="s">
        <v>220</v>
      </c>
      <c r="E217" s="219" t="s">
        <v>24</v>
      </c>
      <c r="F217" s="220" t="s">
        <v>2231</v>
      </c>
      <c r="G217" s="218"/>
      <c r="H217" s="221">
        <v>4.4770000000000003</v>
      </c>
      <c r="I217" s="222"/>
      <c r="J217" s="218"/>
      <c r="K217" s="218"/>
      <c r="L217" s="223"/>
      <c r="M217" s="224"/>
      <c r="N217" s="225"/>
      <c r="O217" s="225"/>
      <c r="P217" s="225"/>
      <c r="Q217" s="225"/>
      <c r="R217" s="225"/>
      <c r="S217" s="225"/>
      <c r="T217" s="226"/>
      <c r="AT217" s="227" t="s">
        <v>220</v>
      </c>
      <c r="AU217" s="227" t="s">
        <v>87</v>
      </c>
      <c r="AV217" s="12" t="s">
        <v>87</v>
      </c>
      <c r="AW217" s="12" t="s">
        <v>41</v>
      </c>
      <c r="AX217" s="12" t="s">
        <v>83</v>
      </c>
      <c r="AY217" s="227" t="s">
        <v>210</v>
      </c>
    </row>
    <row r="218" spans="2:65" s="1" customFormat="1" ht="25.5" customHeight="1">
      <c r="B218" s="42"/>
      <c r="C218" s="202" t="s">
        <v>540</v>
      </c>
      <c r="D218" s="202" t="s">
        <v>212</v>
      </c>
      <c r="E218" s="203" t="s">
        <v>805</v>
      </c>
      <c r="F218" s="204" t="s">
        <v>806</v>
      </c>
      <c r="G218" s="205" t="s">
        <v>215</v>
      </c>
      <c r="H218" s="206">
        <v>7.2</v>
      </c>
      <c r="I218" s="207">
        <v>163</v>
      </c>
      <c r="J218" s="208">
        <f>ROUND(I218*H218,2)</f>
        <v>1173.5999999999999</v>
      </c>
      <c r="K218" s="204" t="s">
        <v>264</v>
      </c>
      <c r="L218" s="62"/>
      <c r="M218" s="209" t="s">
        <v>24</v>
      </c>
      <c r="N218" s="210" t="s">
        <v>50</v>
      </c>
      <c r="O218" s="43"/>
      <c r="P218" s="211">
        <f>O218*H218</f>
        <v>0</v>
      </c>
      <c r="Q218" s="211">
        <v>0</v>
      </c>
      <c r="R218" s="211">
        <f>Q218*H218</f>
        <v>0</v>
      </c>
      <c r="S218" s="211">
        <v>8.7999999999999995E-2</v>
      </c>
      <c r="T218" s="212">
        <f>S218*H218</f>
        <v>0.63359999999999994</v>
      </c>
      <c r="AR218" s="25" t="s">
        <v>93</v>
      </c>
      <c r="AT218" s="25" t="s">
        <v>212</v>
      </c>
      <c r="AU218" s="25" t="s">
        <v>87</v>
      </c>
      <c r="AY218" s="25" t="s">
        <v>210</v>
      </c>
      <c r="BE218" s="213">
        <f>IF(N218="základní",J218,0)</f>
        <v>0</v>
      </c>
      <c r="BF218" s="213">
        <f>IF(N218="snížená",J218,0)</f>
        <v>1173.5999999999999</v>
      </c>
      <c r="BG218" s="213">
        <f>IF(N218="zákl. přenesená",J218,0)</f>
        <v>0</v>
      </c>
      <c r="BH218" s="213">
        <f>IF(N218="sníž. přenesená",J218,0)</f>
        <v>0</v>
      </c>
      <c r="BI218" s="213">
        <f>IF(N218="nulová",J218,0)</f>
        <v>0</v>
      </c>
      <c r="BJ218" s="25" t="s">
        <v>87</v>
      </c>
      <c r="BK218" s="213">
        <f>ROUND(I218*H218,2)</f>
        <v>1173.5999999999999</v>
      </c>
      <c r="BL218" s="25" t="s">
        <v>93</v>
      </c>
      <c r="BM218" s="25" t="s">
        <v>2232</v>
      </c>
    </row>
    <row r="219" spans="2:65" s="12" customFormat="1">
      <c r="B219" s="217"/>
      <c r="C219" s="218"/>
      <c r="D219" s="214" t="s">
        <v>220</v>
      </c>
      <c r="E219" s="219" t="s">
        <v>24</v>
      </c>
      <c r="F219" s="220" t="s">
        <v>2233</v>
      </c>
      <c r="G219" s="218"/>
      <c r="H219" s="221">
        <v>7.2</v>
      </c>
      <c r="I219" s="222"/>
      <c r="J219" s="218"/>
      <c r="K219" s="218"/>
      <c r="L219" s="223"/>
      <c r="M219" s="224"/>
      <c r="N219" s="225"/>
      <c r="O219" s="225"/>
      <c r="P219" s="225"/>
      <c r="Q219" s="225"/>
      <c r="R219" s="225"/>
      <c r="S219" s="225"/>
      <c r="T219" s="226"/>
      <c r="AT219" s="227" t="s">
        <v>220</v>
      </c>
      <c r="AU219" s="227" t="s">
        <v>87</v>
      </c>
      <c r="AV219" s="12" t="s">
        <v>87</v>
      </c>
      <c r="AW219" s="12" t="s">
        <v>41</v>
      </c>
      <c r="AX219" s="12" t="s">
        <v>83</v>
      </c>
      <c r="AY219" s="227" t="s">
        <v>210</v>
      </c>
    </row>
    <row r="220" spans="2:65" s="1" customFormat="1" ht="25.5" customHeight="1">
      <c r="B220" s="42"/>
      <c r="C220" s="202" t="s">
        <v>545</v>
      </c>
      <c r="D220" s="202" t="s">
        <v>212</v>
      </c>
      <c r="E220" s="203" t="s">
        <v>821</v>
      </c>
      <c r="F220" s="204" t="s">
        <v>822</v>
      </c>
      <c r="G220" s="205" t="s">
        <v>348</v>
      </c>
      <c r="H220" s="206">
        <v>2</v>
      </c>
      <c r="I220" s="207">
        <v>263</v>
      </c>
      <c r="J220" s="208">
        <f>ROUND(I220*H220,2)</f>
        <v>526</v>
      </c>
      <c r="K220" s="204" t="s">
        <v>264</v>
      </c>
      <c r="L220" s="62"/>
      <c r="M220" s="209" t="s">
        <v>24</v>
      </c>
      <c r="N220" s="210" t="s">
        <v>50</v>
      </c>
      <c r="O220" s="43"/>
      <c r="P220" s="211">
        <f>O220*H220</f>
        <v>0</v>
      </c>
      <c r="Q220" s="211">
        <v>0</v>
      </c>
      <c r="R220" s="211">
        <f>Q220*H220</f>
        <v>0</v>
      </c>
      <c r="S220" s="211">
        <v>6.2E-2</v>
      </c>
      <c r="T220" s="212">
        <f>S220*H220</f>
        <v>0.124</v>
      </c>
      <c r="AR220" s="25" t="s">
        <v>93</v>
      </c>
      <c r="AT220" s="25" t="s">
        <v>212</v>
      </c>
      <c r="AU220" s="25" t="s">
        <v>87</v>
      </c>
      <c r="AY220" s="25" t="s">
        <v>210</v>
      </c>
      <c r="BE220" s="213">
        <f>IF(N220="základní",J220,0)</f>
        <v>0</v>
      </c>
      <c r="BF220" s="213">
        <f>IF(N220="snížená",J220,0)</f>
        <v>526</v>
      </c>
      <c r="BG220" s="213">
        <f>IF(N220="zákl. přenesená",J220,0)</f>
        <v>0</v>
      </c>
      <c r="BH220" s="213">
        <f>IF(N220="sníž. přenesená",J220,0)</f>
        <v>0</v>
      </c>
      <c r="BI220" s="213">
        <f>IF(N220="nulová",J220,0)</f>
        <v>0</v>
      </c>
      <c r="BJ220" s="25" t="s">
        <v>87</v>
      </c>
      <c r="BK220" s="213">
        <f>ROUND(I220*H220,2)</f>
        <v>526</v>
      </c>
      <c r="BL220" s="25" t="s">
        <v>93</v>
      </c>
      <c r="BM220" s="25" t="s">
        <v>2234</v>
      </c>
    </row>
    <row r="221" spans="2:65" s="12" customFormat="1">
      <c r="B221" s="217"/>
      <c r="C221" s="218"/>
      <c r="D221" s="214" t="s">
        <v>220</v>
      </c>
      <c r="E221" s="219" t="s">
        <v>24</v>
      </c>
      <c r="F221" s="220" t="s">
        <v>2235</v>
      </c>
      <c r="G221" s="218"/>
      <c r="H221" s="221">
        <v>2</v>
      </c>
      <c r="I221" s="222"/>
      <c r="J221" s="218"/>
      <c r="K221" s="218"/>
      <c r="L221" s="223"/>
      <c r="M221" s="224"/>
      <c r="N221" s="225"/>
      <c r="O221" s="225"/>
      <c r="P221" s="225"/>
      <c r="Q221" s="225"/>
      <c r="R221" s="225"/>
      <c r="S221" s="225"/>
      <c r="T221" s="226"/>
      <c r="AT221" s="227" t="s">
        <v>220</v>
      </c>
      <c r="AU221" s="227" t="s">
        <v>87</v>
      </c>
      <c r="AV221" s="12" t="s">
        <v>87</v>
      </c>
      <c r="AW221" s="12" t="s">
        <v>41</v>
      </c>
      <c r="AX221" s="12" t="s">
        <v>83</v>
      </c>
      <c r="AY221" s="227" t="s">
        <v>210</v>
      </c>
    </row>
    <row r="222" spans="2:65" s="1" customFormat="1" ht="38.25" customHeight="1">
      <c r="B222" s="42"/>
      <c r="C222" s="202" t="s">
        <v>549</v>
      </c>
      <c r="D222" s="202" t="s">
        <v>212</v>
      </c>
      <c r="E222" s="203" t="s">
        <v>827</v>
      </c>
      <c r="F222" s="204" t="s">
        <v>828</v>
      </c>
      <c r="G222" s="205" t="s">
        <v>295</v>
      </c>
      <c r="H222" s="206">
        <v>2.4</v>
      </c>
      <c r="I222" s="207">
        <v>227</v>
      </c>
      <c r="J222" s="208">
        <f>ROUND(I222*H222,2)</f>
        <v>544.79999999999995</v>
      </c>
      <c r="K222" s="204" t="s">
        <v>264</v>
      </c>
      <c r="L222" s="62"/>
      <c r="M222" s="209" t="s">
        <v>24</v>
      </c>
      <c r="N222" s="210" t="s">
        <v>50</v>
      </c>
      <c r="O222" s="43"/>
      <c r="P222" s="211">
        <f>O222*H222</f>
        <v>0</v>
      </c>
      <c r="Q222" s="211">
        <v>0</v>
      </c>
      <c r="R222" s="211">
        <f>Q222*H222</f>
        <v>0</v>
      </c>
      <c r="S222" s="211">
        <v>0.04</v>
      </c>
      <c r="T222" s="212">
        <f>S222*H222</f>
        <v>9.6000000000000002E-2</v>
      </c>
      <c r="AR222" s="25" t="s">
        <v>93</v>
      </c>
      <c r="AT222" s="25" t="s">
        <v>212</v>
      </c>
      <c r="AU222" s="25" t="s">
        <v>87</v>
      </c>
      <c r="AY222" s="25" t="s">
        <v>210</v>
      </c>
      <c r="BE222" s="213">
        <f>IF(N222="základní",J222,0)</f>
        <v>0</v>
      </c>
      <c r="BF222" s="213">
        <f>IF(N222="snížená",J222,0)</f>
        <v>544.79999999999995</v>
      </c>
      <c r="BG222" s="213">
        <f>IF(N222="zákl. přenesená",J222,0)</f>
        <v>0</v>
      </c>
      <c r="BH222" s="213">
        <f>IF(N222="sníž. přenesená",J222,0)</f>
        <v>0</v>
      </c>
      <c r="BI222" s="213">
        <f>IF(N222="nulová",J222,0)</f>
        <v>0</v>
      </c>
      <c r="BJ222" s="25" t="s">
        <v>87</v>
      </c>
      <c r="BK222" s="213">
        <f>ROUND(I222*H222,2)</f>
        <v>544.79999999999995</v>
      </c>
      <c r="BL222" s="25" t="s">
        <v>93</v>
      </c>
      <c r="BM222" s="25" t="s">
        <v>2236</v>
      </c>
    </row>
    <row r="223" spans="2:65" s="12" customFormat="1">
      <c r="B223" s="217"/>
      <c r="C223" s="218"/>
      <c r="D223" s="214" t="s">
        <v>220</v>
      </c>
      <c r="E223" s="219" t="s">
        <v>24</v>
      </c>
      <c r="F223" s="220" t="s">
        <v>2237</v>
      </c>
      <c r="G223" s="218"/>
      <c r="H223" s="221">
        <v>2.4</v>
      </c>
      <c r="I223" s="222"/>
      <c r="J223" s="218"/>
      <c r="K223" s="218"/>
      <c r="L223" s="223"/>
      <c r="M223" s="224"/>
      <c r="N223" s="225"/>
      <c r="O223" s="225"/>
      <c r="P223" s="225"/>
      <c r="Q223" s="225"/>
      <c r="R223" s="225"/>
      <c r="S223" s="225"/>
      <c r="T223" s="226"/>
      <c r="AT223" s="227" t="s">
        <v>220</v>
      </c>
      <c r="AU223" s="227" t="s">
        <v>87</v>
      </c>
      <c r="AV223" s="12" t="s">
        <v>87</v>
      </c>
      <c r="AW223" s="12" t="s">
        <v>41</v>
      </c>
      <c r="AX223" s="12" t="s">
        <v>83</v>
      </c>
      <c r="AY223" s="227" t="s">
        <v>210</v>
      </c>
    </row>
    <row r="224" spans="2:65" s="1" customFormat="1" ht="38.25" customHeight="1">
      <c r="B224" s="42"/>
      <c r="C224" s="202" t="s">
        <v>554</v>
      </c>
      <c r="D224" s="202" t="s">
        <v>212</v>
      </c>
      <c r="E224" s="203" t="s">
        <v>833</v>
      </c>
      <c r="F224" s="204" t="s">
        <v>834</v>
      </c>
      <c r="G224" s="205" t="s">
        <v>295</v>
      </c>
      <c r="H224" s="206">
        <v>2.6</v>
      </c>
      <c r="I224" s="207">
        <v>322</v>
      </c>
      <c r="J224" s="208">
        <f>ROUND(I224*H224,2)</f>
        <v>837.2</v>
      </c>
      <c r="K224" s="204" t="s">
        <v>264</v>
      </c>
      <c r="L224" s="62"/>
      <c r="M224" s="209" t="s">
        <v>24</v>
      </c>
      <c r="N224" s="210" t="s">
        <v>50</v>
      </c>
      <c r="O224" s="43"/>
      <c r="P224" s="211">
        <f>O224*H224</f>
        <v>0</v>
      </c>
      <c r="Q224" s="211">
        <v>0</v>
      </c>
      <c r="R224" s="211">
        <f>Q224*H224</f>
        <v>0</v>
      </c>
      <c r="S224" s="211">
        <v>7.0999999999999994E-2</v>
      </c>
      <c r="T224" s="212">
        <f>S224*H224</f>
        <v>0.18459999999999999</v>
      </c>
      <c r="AR224" s="25" t="s">
        <v>93</v>
      </c>
      <c r="AT224" s="25" t="s">
        <v>212</v>
      </c>
      <c r="AU224" s="25" t="s">
        <v>87</v>
      </c>
      <c r="AY224" s="25" t="s">
        <v>210</v>
      </c>
      <c r="BE224" s="213">
        <f>IF(N224="základní",J224,0)</f>
        <v>0</v>
      </c>
      <c r="BF224" s="213">
        <f>IF(N224="snížená",J224,0)</f>
        <v>837.2</v>
      </c>
      <c r="BG224" s="213">
        <f>IF(N224="zákl. přenesená",J224,0)</f>
        <v>0</v>
      </c>
      <c r="BH224" s="213">
        <f>IF(N224="sníž. přenesená",J224,0)</f>
        <v>0</v>
      </c>
      <c r="BI224" s="213">
        <f>IF(N224="nulová",J224,0)</f>
        <v>0</v>
      </c>
      <c r="BJ224" s="25" t="s">
        <v>87</v>
      </c>
      <c r="BK224" s="213">
        <f>ROUND(I224*H224,2)</f>
        <v>837.2</v>
      </c>
      <c r="BL224" s="25" t="s">
        <v>93</v>
      </c>
      <c r="BM224" s="25" t="s">
        <v>2238</v>
      </c>
    </row>
    <row r="225" spans="2:65" s="12" customFormat="1">
      <c r="B225" s="217"/>
      <c r="C225" s="218"/>
      <c r="D225" s="214" t="s">
        <v>220</v>
      </c>
      <c r="E225" s="219" t="s">
        <v>24</v>
      </c>
      <c r="F225" s="220" t="s">
        <v>2239</v>
      </c>
      <c r="G225" s="218"/>
      <c r="H225" s="221">
        <v>2.6</v>
      </c>
      <c r="I225" s="222"/>
      <c r="J225" s="218"/>
      <c r="K225" s="218"/>
      <c r="L225" s="223"/>
      <c r="M225" s="224"/>
      <c r="N225" s="225"/>
      <c r="O225" s="225"/>
      <c r="P225" s="225"/>
      <c r="Q225" s="225"/>
      <c r="R225" s="225"/>
      <c r="S225" s="225"/>
      <c r="T225" s="226"/>
      <c r="AT225" s="227" t="s">
        <v>220</v>
      </c>
      <c r="AU225" s="227" t="s">
        <v>87</v>
      </c>
      <c r="AV225" s="12" t="s">
        <v>87</v>
      </c>
      <c r="AW225" s="12" t="s">
        <v>41</v>
      </c>
      <c r="AX225" s="12" t="s">
        <v>83</v>
      </c>
      <c r="AY225" s="227" t="s">
        <v>210</v>
      </c>
    </row>
    <row r="226" spans="2:65" s="11" customFormat="1" ht="29.85" customHeight="1">
      <c r="B226" s="186"/>
      <c r="C226" s="187"/>
      <c r="D226" s="188" t="s">
        <v>77</v>
      </c>
      <c r="E226" s="200" t="s">
        <v>900</v>
      </c>
      <c r="F226" s="200" t="s">
        <v>901</v>
      </c>
      <c r="G226" s="187"/>
      <c r="H226" s="187"/>
      <c r="I226" s="190"/>
      <c r="J226" s="201">
        <f>BK226</f>
        <v>118907.15</v>
      </c>
      <c r="K226" s="187"/>
      <c r="L226" s="192"/>
      <c r="M226" s="193"/>
      <c r="N226" s="194"/>
      <c r="O226" s="194"/>
      <c r="P226" s="195">
        <f>SUM(P227:P231)</f>
        <v>0</v>
      </c>
      <c r="Q226" s="194"/>
      <c r="R226" s="195">
        <f>SUM(R227:R231)</f>
        <v>0</v>
      </c>
      <c r="S226" s="194"/>
      <c r="T226" s="196">
        <f>SUM(T227:T231)</f>
        <v>0</v>
      </c>
      <c r="AR226" s="197" t="s">
        <v>83</v>
      </c>
      <c r="AT226" s="198" t="s">
        <v>77</v>
      </c>
      <c r="AU226" s="198" t="s">
        <v>83</v>
      </c>
      <c r="AY226" s="197" t="s">
        <v>210</v>
      </c>
      <c r="BK226" s="199">
        <f>SUM(BK227:BK231)</f>
        <v>118907.15</v>
      </c>
    </row>
    <row r="227" spans="2:65" s="1" customFormat="1" ht="38.25" customHeight="1">
      <c r="B227" s="42"/>
      <c r="C227" s="202" t="s">
        <v>560</v>
      </c>
      <c r="D227" s="202" t="s">
        <v>212</v>
      </c>
      <c r="E227" s="203" t="s">
        <v>908</v>
      </c>
      <c r="F227" s="204" t="s">
        <v>909</v>
      </c>
      <c r="G227" s="205" t="s">
        <v>248</v>
      </c>
      <c r="H227" s="206">
        <v>66.262</v>
      </c>
      <c r="I227" s="207">
        <v>668.5</v>
      </c>
      <c r="J227" s="208">
        <f>ROUND(I227*H227,2)</f>
        <v>44296.15</v>
      </c>
      <c r="K227" s="204" t="s">
        <v>264</v>
      </c>
      <c r="L227" s="62"/>
      <c r="M227" s="209" t="s">
        <v>24</v>
      </c>
      <c r="N227" s="210" t="s">
        <v>50</v>
      </c>
      <c r="O227" s="43"/>
      <c r="P227" s="211">
        <f>O227*H227</f>
        <v>0</v>
      </c>
      <c r="Q227" s="211">
        <v>0</v>
      </c>
      <c r="R227" s="211">
        <f>Q227*H227</f>
        <v>0</v>
      </c>
      <c r="S227" s="211">
        <v>0</v>
      </c>
      <c r="T227" s="212">
        <f>S227*H227</f>
        <v>0</v>
      </c>
      <c r="AR227" s="25" t="s">
        <v>93</v>
      </c>
      <c r="AT227" s="25" t="s">
        <v>212</v>
      </c>
      <c r="AU227" s="25" t="s">
        <v>87</v>
      </c>
      <c r="AY227" s="25" t="s">
        <v>210</v>
      </c>
      <c r="BE227" s="213">
        <f>IF(N227="základní",J227,0)</f>
        <v>0</v>
      </c>
      <c r="BF227" s="213">
        <f>IF(N227="snížená",J227,0)</f>
        <v>44296.15</v>
      </c>
      <c r="BG227" s="213">
        <f>IF(N227="zákl. přenesená",J227,0)</f>
        <v>0</v>
      </c>
      <c r="BH227" s="213">
        <f>IF(N227="sníž. přenesená",J227,0)</f>
        <v>0</v>
      </c>
      <c r="BI227" s="213">
        <f>IF(N227="nulová",J227,0)</f>
        <v>0</v>
      </c>
      <c r="BJ227" s="25" t="s">
        <v>87</v>
      </c>
      <c r="BK227" s="213">
        <f>ROUND(I227*H227,2)</f>
        <v>44296.15</v>
      </c>
      <c r="BL227" s="25" t="s">
        <v>93</v>
      </c>
      <c r="BM227" s="25" t="s">
        <v>2240</v>
      </c>
    </row>
    <row r="228" spans="2:65" s="1" customFormat="1" ht="25.5" customHeight="1">
      <c r="B228" s="42"/>
      <c r="C228" s="202" t="s">
        <v>565</v>
      </c>
      <c r="D228" s="202" t="s">
        <v>212</v>
      </c>
      <c r="E228" s="203" t="s">
        <v>912</v>
      </c>
      <c r="F228" s="204" t="s">
        <v>913</v>
      </c>
      <c r="G228" s="205" t="s">
        <v>248</v>
      </c>
      <c r="H228" s="206">
        <v>66.262</v>
      </c>
      <c r="I228" s="207">
        <v>149.1</v>
      </c>
      <c r="J228" s="208">
        <f>ROUND(I228*H228,2)</f>
        <v>9879.66</v>
      </c>
      <c r="K228" s="204" t="s">
        <v>264</v>
      </c>
      <c r="L228" s="62"/>
      <c r="M228" s="209" t="s">
        <v>24</v>
      </c>
      <c r="N228" s="210" t="s">
        <v>50</v>
      </c>
      <c r="O228" s="43"/>
      <c r="P228" s="211">
        <f>O228*H228</f>
        <v>0</v>
      </c>
      <c r="Q228" s="211">
        <v>0</v>
      </c>
      <c r="R228" s="211">
        <f>Q228*H228</f>
        <v>0</v>
      </c>
      <c r="S228" s="211">
        <v>0</v>
      </c>
      <c r="T228" s="212">
        <f>S228*H228</f>
        <v>0</v>
      </c>
      <c r="AR228" s="25" t="s">
        <v>93</v>
      </c>
      <c r="AT228" s="25" t="s">
        <v>212</v>
      </c>
      <c r="AU228" s="25" t="s">
        <v>87</v>
      </c>
      <c r="AY228" s="25" t="s">
        <v>210</v>
      </c>
      <c r="BE228" s="213">
        <f>IF(N228="základní",J228,0)</f>
        <v>0</v>
      </c>
      <c r="BF228" s="213">
        <f>IF(N228="snížená",J228,0)</f>
        <v>9879.66</v>
      </c>
      <c r="BG228" s="213">
        <f>IF(N228="zákl. přenesená",J228,0)</f>
        <v>0</v>
      </c>
      <c r="BH228" s="213">
        <f>IF(N228="sníž. přenesená",J228,0)</f>
        <v>0</v>
      </c>
      <c r="BI228" s="213">
        <f>IF(N228="nulová",J228,0)</f>
        <v>0</v>
      </c>
      <c r="BJ228" s="25" t="s">
        <v>87</v>
      </c>
      <c r="BK228" s="213">
        <f>ROUND(I228*H228,2)</f>
        <v>9879.66</v>
      </c>
      <c r="BL228" s="25" t="s">
        <v>93</v>
      </c>
      <c r="BM228" s="25" t="s">
        <v>2241</v>
      </c>
    </row>
    <row r="229" spans="2:65" s="1" customFormat="1" ht="25.5" customHeight="1">
      <c r="B229" s="42"/>
      <c r="C229" s="202" t="s">
        <v>570</v>
      </c>
      <c r="D229" s="202" t="s">
        <v>212</v>
      </c>
      <c r="E229" s="203" t="s">
        <v>917</v>
      </c>
      <c r="F229" s="204" t="s">
        <v>918</v>
      </c>
      <c r="G229" s="205" t="s">
        <v>248</v>
      </c>
      <c r="H229" s="206">
        <v>662.62</v>
      </c>
      <c r="I229" s="207">
        <v>6.49</v>
      </c>
      <c r="J229" s="208">
        <f>ROUND(I229*H229,2)</f>
        <v>4300.3999999999996</v>
      </c>
      <c r="K229" s="204" t="s">
        <v>264</v>
      </c>
      <c r="L229" s="62"/>
      <c r="M229" s="209" t="s">
        <v>24</v>
      </c>
      <c r="N229" s="210" t="s">
        <v>50</v>
      </c>
      <c r="O229" s="43"/>
      <c r="P229" s="211">
        <f>O229*H229</f>
        <v>0</v>
      </c>
      <c r="Q229" s="211">
        <v>0</v>
      </c>
      <c r="R229" s="211">
        <f>Q229*H229</f>
        <v>0</v>
      </c>
      <c r="S229" s="211">
        <v>0</v>
      </c>
      <c r="T229" s="212">
        <f>S229*H229</f>
        <v>0</v>
      </c>
      <c r="AR229" s="25" t="s">
        <v>93</v>
      </c>
      <c r="AT229" s="25" t="s">
        <v>212</v>
      </c>
      <c r="AU229" s="25" t="s">
        <v>87</v>
      </c>
      <c r="AY229" s="25" t="s">
        <v>210</v>
      </c>
      <c r="BE229" s="213">
        <f>IF(N229="základní",J229,0)</f>
        <v>0</v>
      </c>
      <c r="BF229" s="213">
        <f>IF(N229="snížená",J229,0)</f>
        <v>4300.3999999999996</v>
      </c>
      <c r="BG229" s="213">
        <f>IF(N229="zákl. přenesená",J229,0)</f>
        <v>0</v>
      </c>
      <c r="BH229" s="213">
        <f>IF(N229="sníž. přenesená",J229,0)</f>
        <v>0</v>
      </c>
      <c r="BI229" s="213">
        <f>IF(N229="nulová",J229,0)</f>
        <v>0</v>
      </c>
      <c r="BJ229" s="25" t="s">
        <v>87</v>
      </c>
      <c r="BK229" s="213">
        <f>ROUND(I229*H229,2)</f>
        <v>4300.3999999999996</v>
      </c>
      <c r="BL229" s="25" t="s">
        <v>93</v>
      </c>
      <c r="BM229" s="25" t="s">
        <v>2242</v>
      </c>
    </row>
    <row r="230" spans="2:65" s="12" customFormat="1">
      <c r="B230" s="217"/>
      <c r="C230" s="218"/>
      <c r="D230" s="214" t="s">
        <v>220</v>
      </c>
      <c r="E230" s="219" t="s">
        <v>24</v>
      </c>
      <c r="F230" s="220" t="s">
        <v>2243</v>
      </c>
      <c r="G230" s="218"/>
      <c r="H230" s="221">
        <v>662.62</v>
      </c>
      <c r="I230" s="222"/>
      <c r="J230" s="218"/>
      <c r="K230" s="218"/>
      <c r="L230" s="223"/>
      <c r="M230" s="224"/>
      <c r="N230" s="225"/>
      <c r="O230" s="225"/>
      <c r="P230" s="225"/>
      <c r="Q230" s="225"/>
      <c r="R230" s="225"/>
      <c r="S230" s="225"/>
      <c r="T230" s="226"/>
      <c r="AT230" s="227" t="s">
        <v>220</v>
      </c>
      <c r="AU230" s="227" t="s">
        <v>87</v>
      </c>
      <c r="AV230" s="12" t="s">
        <v>87</v>
      </c>
      <c r="AW230" s="12" t="s">
        <v>41</v>
      </c>
      <c r="AX230" s="12" t="s">
        <v>83</v>
      </c>
      <c r="AY230" s="227" t="s">
        <v>210</v>
      </c>
    </row>
    <row r="231" spans="2:65" s="1" customFormat="1" ht="16.5" customHeight="1">
      <c r="B231" s="42"/>
      <c r="C231" s="202" t="s">
        <v>574</v>
      </c>
      <c r="D231" s="202" t="s">
        <v>212</v>
      </c>
      <c r="E231" s="203" t="s">
        <v>922</v>
      </c>
      <c r="F231" s="204" t="s">
        <v>923</v>
      </c>
      <c r="G231" s="205" t="s">
        <v>248</v>
      </c>
      <c r="H231" s="206">
        <v>66.262</v>
      </c>
      <c r="I231" s="207">
        <v>912</v>
      </c>
      <c r="J231" s="208">
        <f>ROUND(I231*H231,2)</f>
        <v>60430.94</v>
      </c>
      <c r="K231" s="204" t="s">
        <v>264</v>
      </c>
      <c r="L231" s="62"/>
      <c r="M231" s="209" t="s">
        <v>24</v>
      </c>
      <c r="N231" s="210" t="s">
        <v>50</v>
      </c>
      <c r="O231" s="43"/>
      <c r="P231" s="211">
        <f>O231*H231</f>
        <v>0</v>
      </c>
      <c r="Q231" s="211">
        <v>0</v>
      </c>
      <c r="R231" s="211">
        <f>Q231*H231</f>
        <v>0</v>
      </c>
      <c r="S231" s="211">
        <v>0</v>
      </c>
      <c r="T231" s="212">
        <f>S231*H231</f>
        <v>0</v>
      </c>
      <c r="AR231" s="25" t="s">
        <v>93</v>
      </c>
      <c r="AT231" s="25" t="s">
        <v>212</v>
      </c>
      <c r="AU231" s="25" t="s">
        <v>87</v>
      </c>
      <c r="AY231" s="25" t="s">
        <v>210</v>
      </c>
      <c r="BE231" s="213">
        <f>IF(N231="základní",J231,0)</f>
        <v>0</v>
      </c>
      <c r="BF231" s="213">
        <f>IF(N231="snížená",J231,0)</f>
        <v>60430.94</v>
      </c>
      <c r="BG231" s="213">
        <f>IF(N231="zákl. přenesená",J231,0)</f>
        <v>0</v>
      </c>
      <c r="BH231" s="213">
        <f>IF(N231="sníž. přenesená",J231,0)</f>
        <v>0</v>
      </c>
      <c r="BI231" s="213">
        <f>IF(N231="nulová",J231,0)</f>
        <v>0</v>
      </c>
      <c r="BJ231" s="25" t="s">
        <v>87</v>
      </c>
      <c r="BK231" s="213">
        <f>ROUND(I231*H231,2)</f>
        <v>60430.94</v>
      </c>
      <c r="BL231" s="25" t="s">
        <v>93</v>
      </c>
      <c r="BM231" s="25" t="s">
        <v>2244</v>
      </c>
    </row>
    <row r="232" spans="2:65" s="11" customFormat="1" ht="29.85" customHeight="1">
      <c r="B232" s="186"/>
      <c r="C232" s="187"/>
      <c r="D232" s="188" t="s">
        <v>77</v>
      </c>
      <c r="E232" s="200" t="s">
        <v>926</v>
      </c>
      <c r="F232" s="200" t="s">
        <v>927</v>
      </c>
      <c r="G232" s="187"/>
      <c r="H232" s="187"/>
      <c r="I232" s="190"/>
      <c r="J232" s="201">
        <f>BK232</f>
        <v>10292.59</v>
      </c>
      <c r="K232" s="187"/>
      <c r="L232" s="192"/>
      <c r="M232" s="193"/>
      <c r="N232" s="194"/>
      <c r="O232" s="194"/>
      <c r="P232" s="195">
        <f>P233</f>
        <v>0</v>
      </c>
      <c r="Q232" s="194"/>
      <c r="R232" s="195">
        <f>R233</f>
        <v>0</v>
      </c>
      <c r="S232" s="194"/>
      <c r="T232" s="196">
        <f>T233</f>
        <v>0</v>
      </c>
      <c r="AR232" s="197" t="s">
        <v>83</v>
      </c>
      <c r="AT232" s="198" t="s">
        <v>77</v>
      </c>
      <c r="AU232" s="198" t="s">
        <v>83</v>
      </c>
      <c r="AY232" s="197" t="s">
        <v>210</v>
      </c>
      <c r="BK232" s="199">
        <f>BK233</f>
        <v>10292.59</v>
      </c>
    </row>
    <row r="233" spans="2:65" s="1" customFormat="1" ht="38.25" customHeight="1">
      <c r="B233" s="42"/>
      <c r="C233" s="202" t="s">
        <v>579</v>
      </c>
      <c r="D233" s="202" t="s">
        <v>212</v>
      </c>
      <c r="E233" s="203" t="s">
        <v>929</v>
      </c>
      <c r="F233" s="204" t="s">
        <v>930</v>
      </c>
      <c r="G233" s="205" t="s">
        <v>248</v>
      </c>
      <c r="H233" s="206">
        <v>40.048999999999999</v>
      </c>
      <c r="I233" s="207">
        <v>257</v>
      </c>
      <c r="J233" s="208">
        <f>ROUND(I233*H233,2)</f>
        <v>10292.59</v>
      </c>
      <c r="K233" s="204" t="s">
        <v>264</v>
      </c>
      <c r="L233" s="62"/>
      <c r="M233" s="209" t="s">
        <v>24</v>
      </c>
      <c r="N233" s="210" t="s">
        <v>50</v>
      </c>
      <c r="O233" s="43"/>
      <c r="P233" s="211">
        <f>O233*H233</f>
        <v>0</v>
      </c>
      <c r="Q233" s="211">
        <v>0</v>
      </c>
      <c r="R233" s="211">
        <f>Q233*H233</f>
        <v>0</v>
      </c>
      <c r="S233" s="211">
        <v>0</v>
      </c>
      <c r="T233" s="212">
        <f>S233*H233</f>
        <v>0</v>
      </c>
      <c r="AR233" s="25" t="s">
        <v>93</v>
      </c>
      <c r="AT233" s="25" t="s">
        <v>212</v>
      </c>
      <c r="AU233" s="25" t="s">
        <v>87</v>
      </c>
      <c r="AY233" s="25" t="s">
        <v>210</v>
      </c>
      <c r="BE233" s="213">
        <f>IF(N233="základní",J233,0)</f>
        <v>0</v>
      </c>
      <c r="BF233" s="213">
        <f>IF(N233="snížená",J233,0)</f>
        <v>10292.59</v>
      </c>
      <c r="BG233" s="213">
        <f>IF(N233="zákl. přenesená",J233,0)</f>
        <v>0</v>
      </c>
      <c r="BH233" s="213">
        <f>IF(N233="sníž. přenesená",J233,0)</f>
        <v>0</v>
      </c>
      <c r="BI233" s="213">
        <f>IF(N233="nulová",J233,0)</f>
        <v>0</v>
      </c>
      <c r="BJ233" s="25" t="s">
        <v>87</v>
      </c>
      <c r="BK233" s="213">
        <f>ROUND(I233*H233,2)</f>
        <v>10292.59</v>
      </c>
      <c r="BL233" s="25" t="s">
        <v>93</v>
      </c>
      <c r="BM233" s="25" t="s">
        <v>2245</v>
      </c>
    </row>
    <row r="234" spans="2:65" s="11" customFormat="1" ht="37.35" customHeight="1">
      <c r="B234" s="186"/>
      <c r="C234" s="187"/>
      <c r="D234" s="188" t="s">
        <v>77</v>
      </c>
      <c r="E234" s="189" t="s">
        <v>933</v>
      </c>
      <c r="F234" s="189" t="s">
        <v>934</v>
      </c>
      <c r="G234" s="187"/>
      <c r="H234" s="187"/>
      <c r="I234" s="190"/>
      <c r="J234" s="191">
        <f>BK234</f>
        <v>1933625.8200000003</v>
      </c>
      <c r="K234" s="187"/>
      <c r="L234" s="192"/>
      <c r="M234" s="193"/>
      <c r="N234" s="194"/>
      <c r="O234" s="194"/>
      <c r="P234" s="195">
        <f>P235+P273+P275+P323+P333+P377+P398+P436+P441+P448</f>
        <v>0</v>
      </c>
      <c r="Q234" s="194"/>
      <c r="R234" s="195">
        <f>R235+R273+R275+R323+R333+R377+R398+R436+R441+R448</f>
        <v>15.093843789999999</v>
      </c>
      <c r="S234" s="194"/>
      <c r="T234" s="196">
        <f>T235+T273+T275+T323+T333+T377+T398+T436+T441+T448</f>
        <v>16.1184969</v>
      </c>
      <c r="AR234" s="197" t="s">
        <v>87</v>
      </c>
      <c r="AT234" s="198" t="s">
        <v>77</v>
      </c>
      <c r="AU234" s="198" t="s">
        <v>78</v>
      </c>
      <c r="AY234" s="197" t="s">
        <v>210</v>
      </c>
      <c r="BK234" s="199">
        <f>BK235+BK273+BK275+BK323+BK333+BK377+BK398+BK436+BK441+BK448</f>
        <v>1933625.8200000003</v>
      </c>
    </row>
    <row r="235" spans="2:65" s="11" customFormat="1" ht="19.899999999999999" customHeight="1">
      <c r="B235" s="186"/>
      <c r="C235" s="187"/>
      <c r="D235" s="188" t="s">
        <v>77</v>
      </c>
      <c r="E235" s="200" t="s">
        <v>984</v>
      </c>
      <c r="F235" s="200" t="s">
        <v>985</v>
      </c>
      <c r="G235" s="187"/>
      <c r="H235" s="187"/>
      <c r="I235" s="190"/>
      <c r="J235" s="201">
        <f>BK235</f>
        <v>125152.52999999998</v>
      </c>
      <c r="K235" s="187"/>
      <c r="L235" s="192"/>
      <c r="M235" s="193"/>
      <c r="N235" s="194"/>
      <c r="O235" s="194"/>
      <c r="P235" s="195">
        <f>SUM(P236:P272)</f>
        <v>0</v>
      </c>
      <c r="Q235" s="194"/>
      <c r="R235" s="195">
        <f>SUM(R236:R272)</f>
        <v>1.5672263199999998</v>
      </c>
      <c r="S235" s="194"/>
      <c r="T235" s="196">
        <f>SUM(T236:T272)</f>
        <v>0</v>
      </c>
      <c r="AR235" s="197" t="s">
        <v>87</v>
      </c>
      <c r="AT235" s="198" t="s">
        <v>77</v>
      </c>
      <c r="AU235" s="198" t="s">
        <v>83</v>
      </c>
      <c r="AY235" s="197" t="s">
        <v>210</v>
      </c>
      <c r="BK235" s="199">
        <f>SUM(BK236:BK272)</f>
        <v>125152.52999999998</v>
      </c>
    </row>
    <row r="236" spans="2:65" s="1" customFormat="1" ht="25.5" customHeight="1">
      <c r="B236" s="42"/>
      <c r="C236" s="202" t="s">
        <v>583</v>
      </c>
      <c r="D236" s="202" t="s">
        <v>212</v>
      </c>
      <c r="E236" s="203" t="s">
        <v>997</v>
      </c>
      <c r="F236" s="204" t="s">
        <v>998</v>
      </c>
      <c r="G236" s="205" t="s">
        <v>215</v>
      </c>
      <c r="H236" s="206">
        <v>488.54</v>
      </c>
      <c r="I236" s="207">
        <v>18.899999999999999</v>
      </c>
      <c r="J236" s="208">
        <f>ROUND(I236*H236,2)</f>
        <v>9233.41</v>
      </c>
      <c r="K236" s="204" t="s">
        <v>264</v>
      </c>
      <c r="L236" s="62"/>
      <c r="M236" s="209" t="s">
        <v>24</v>
      </c>
      <c r="N236" s="210" t="s">
        <v>50</v>
      </c>
      <c r="O236" s="43"/>
      <c r="P236" s="211">
        <f>O236*H236</f>
        <v>0</v>
      </c>
      <c r="Q236" s="211">
        <v>0</v>
      </c>
      <c r="R236" s="211">
        <f>Q236*H236</f>
        <v>0</v>
      </c>
      <c r="S236" s="211">
        <v>0</v>
      </c>
      <c r="T236" s="212">
        <f>S236*H236</f>
        <v>0</v>
      </c>
      <c r="AR236" s="25" t="s">
        <v>142</v>
      </c>
      <c r="AT236" s="25" t="s">
        <v>212</v>
      </c>
      <c r="AU236" s="25" t="s">
        <v>87</v>
      </c>
      <c r="AY236" s="25" t="s">
        <v>210</v>
      </c>
      <c r="BE236" s="213">
        <f>IF(N236="základní",J236,0)</f>
        <v>0</v>
      </c>
      <c r="BF236" s="213">
        <f>IF(N236="snížená",J236,0)</f>
        <v>9233.41</v>
      </c>
      <c r="BG236" s="213">
        <f>IF(N236="zákl. přenesená",J236,0)</f>
        <v>0</v>
      </c>
      <c r="BH236" s="213">
        <f>IF(N236="sníž. přenesená",J236,0)</f>
        <v>0</v>
      </c>
      <c r="BI236" s="213">
        <f>IF(N236="nulová",J236,0)</f>
        <v>0</v>
      </c>
      <c r="BJ236" s="25" t="s">
        <v>87</v>
      </c>
      <c r="BK236" s="213">
        <f>ROUND(I236*H236,2)</f>
        <v>9233.41</v>
      </c>
      <c r="BL236" s="25" t="s">
        <v>142</v>
      </c>
      <c r="BM236" s="25" t="s">
        <v>2246</v>
      </c>
    </row>
    <row r="237" spans="2:65" s="12" customFormat="1">
      <c r="B237" s="217"/>
      <c r="C237" s="218"/>
      <c r="D237" s="214" t="s">
        <v>220</v>
      </c>
      <c r="E237" s="219" t="s">
        <v>24</v>
      </c>
      <c r="F237" s="220" t="s">
        <v>2247</v>
      </c>
      <c r="G237" s="218"/>
      <c r="H237" s="221">
        <v>246.69</v>
      </c>
      <c r="I237" s="222"/>
      <c r="J237" s="218"/>
      <c r="K237" s="218"/>
      <c r="L237" s="223"/>
      <c r="M237" s="224"/>
      <c r="N237" s="225"/>
      <c r="O237" s="225"/>
      <c r="P237" s="225"/>
      <c r="Q237" s="225"/>
      <c r="R237" s="225"/>
      <c r="S237" s="225"/>
      <c r="T237" s="226"/>
      <c r="AT237" s="227" t="s">
        <v>220</v>
      </c>
      <c r="AU237" s="227" t="s">
        <v>87</v>
      </c>
      <c r="AV237" s="12" t="s">
        <v>87</v>
      </c>
      <c r="AW237" s="12" t="s">
        <v>41</v>
      </c>
      <c r="AX237" s="12" t="s">
        <v>78</v>
      </c>
      <c r="AY237" s="227" t="s">
        <v>210</v>
      </c>
    </row>
    <row r="238" spans="2:65" s="12" customFormat="1">
      <c r="B238" s="217"/>
      <c r="C238" s="218"/>
      <c r="D238" s="214" t="s">
        <v>220</v>
      </c>
      <c r="E238" s="219" t="s">
        <v>24</v>
      </c>
      <c r="F238" s="220" t="s">
        <v>2248</v>
      </c>
      <c r="G238" s="218"/>
      <c r="H238" s="221">
        <v>241.85</v>
      </c>
      <c r="I238" s="222"/>
      <c r="J238" s="218"/>
      <c r="K238" s="218"/>
      <c r="L238" s="223"/>
      <c r="M238" s="224"/>
      <c r="N238" s="225"/>
      <c r="O238" s="225"/>
      <c r="P238" s="225"/>
      <c r="Q238" s="225"/>
      <c r="R238" s="225"/>
      <c r="S238" s="225"/>
      <c r="T238" s="226"/>
      <c r="AT238" s="227" t="s">
        <v>220</v>
      </c>
      <c r="AU238" s="227" t="s">
        <v>87</v>
      </c>
      <c r="AV238" s="12" t="s">
        <v>87</v>
      </c>
      <c r="AW238" s="12" t="s">
        <v>41</v>
      </c>
      <c r="AX238" s="12" t="s">
        <v>78</v>
      </c>
      <c r="AY238" s="227" t="s">
        <v>210</v>
      </c>
    </row>
    <row r="239" spans="2:65" s="13" customFormat="1">
      <c r="B239" s="228"/>
      <c r="C239" s="229"/>
      <c r="D239" s="214" t="s">
        <v>220</v>
      </c>
      <c r="E239" s="230" t="s">
        <v>24</v>
      </c>
      <c r="F239" s="231" t="s">
        <v>235</v>
      </c>
      <c r="G239" s="229"/>
      <c r="H239" s="232">
        <v>488.54</v>
      </c>
      <c r="I239" s="233"/>
      <c r="J239" s="229"/>
      <c r="K239" s="229"/>
      <c r="L239" s="234"/>
      <c r="M239" s="235"/>
      <c r="N239" s="236"/>
      <c r="O239" s="236"/>
      <c r="P239" s="236"/>
      <c r="Q239" s="236"/>
      <c r="R239" s="236"/>
      <c r="S239" s="236"/>
      <c r="T239" s="237"/>
      <c r="AT239" s="238" t="s">
        <v>220</v>
      </c>
      <c r="AU239" s="238" t="s">
        <v>87</v>
      </c>
      <c r="AV239" s="13" t="s">
        <v>93</v>
      </c>
      <c r="AW239" s="13" t="s">
        <v>41</v>
      </c>
      <c r="AX239" s="13" t="s">
        <v>83</v>
      </c>
      <c r="AY239" s="238" t="s">
        <v>210</v>
      </c>
    </row>
    <row r="240" spans="2:65" s="1" customFormat="1" ht="16.5" customHeight="1">
      <c r="B240" s="42"/>
      <c r="C240" s="239" t="s">
        <v>588</v>
      </c>
      <c r="D240" s="239" t="s">
        <v>358</v>
      </c>
      <c r="E240" s="240" t="s">
        <v>2249</v>
      </c>
      <c r="F240" s="241" t="s">
        <v>2250</v>
      </c>
      <c r="G240" s="242" t="s">
        <v>215</v>
      </c>
      <c r="H240" s="243">
        <v>261.19799999999998</v>
      </c>
      <c r="I240" s="244">
        <v>191</v>
      </c>
      <c r="J240" s="245">
        <f>ROUND(I240*H240,2)</f>
        <v>49888.82</v>
      </c>
      <c r="K240" s="241" t="s">
        <v>264</v>
      </c>
      <c r="L240" s="246"/>
      <c r="M240" s="247" t="s">
        <v>24</v>
      </c>
      <c r="N240" s="248" t="s">
        <v>50</v>
      </c>
      <c r="O240" s="43"/>
      <c r="P240" s="211">
        <f>O240*H240</f>
        <v>0</v>
      </c>
      <c r="Q240" s="211">
        <v>3.9199999999999999E-3</v>
      </c>
      <c r="R240" s="211">
        <f>Q240*H240</f>
        <v>1.0238961599999998</v>
      </c>
      <c r="S240" s="211">
        <v>0</v>
      </c>
      <c r="T240" s="212">
        <f>S240*H240</f>
        <v>0</v>
      </c>
      <c r="AR240" s="25" t="s">
        <v>397</v>
      </c>
      <c r="AT240" s="25" t="s">
        <v>358</v>
      </c>
      <c r="AU240" s="25" t="s">
        <v>87</v>
      </c>
      <c r="AY240" s="25" t="s">
        <v>210</v>
      </c>
      <c r="BE240" s="213">
        <f>IF(N240="základní",J240,0)</f>
        <v>0</v>
      </c>
      <c r="BF240" s="213">
        <f>IF(N240="snížená",J240,0)</f>
        <v>49888.82</v>
      </c>
      <c r="BG240" s="213">
        <f>IF(N240="zákl. přenesená",J240,0)</f>
        <v>0</v>
      </c>
      <c r="BH240" s="213">
        <f>IF(N240="sníž. přenesená",J240,0)</f>
        <v>0</v>
      </c>
      <c r="BI240" s="213">
        <f>IF(N240="nulová",J240,0)</f>
        <v>0</v>
      </c>
      <c r="BJ240" s="25" t="s">
        <v>87</v>
      </c>
      <c r="BK240" s="213">
        <f>ROUND(I240*H240,2)</f>
        <v>49888.82</v>
      </c>
      <c r="BL240" s="25" t="s">
        <v>142</v>
      </c>
      <c r="BM240" s="25" t="s">
        <v>2251</v>
      </c>
    </row>
    <row r="241" spans="2:65" s="12" customFormat="1">
      <c r="B241" s="217"/>
      <c r="C241" s="218"/>
      <c r="D241" s="214" t="s">
        <v>220</v>
      </c>
      <c r="E241" s="219" t="s">
        <v>24</v>
      </c>
      <c r="F241" s="220" t="s">
        <v>2252</v>
      </c>
      <c r="G241" s="218"/>
      <c r="H241" s="221">
        <v>261.19799999999998</v>
      </c>
      <c r="I241" s="222"/>
      <c r="J241" s="218"/>
      <c r="K241" s="218"/>
      <c r="L241" s="223"/>
      <c r="M241" s="224"/>
      <c r="N241" s="225"/>
      <c r="O241" s="225"/>
      <c r="P241" s="225"/>
      <c r="Q241" s="225"/>
      <c r="R241" s="225"/>
      <c r="S241" s="225"/>
      <c r="T241" s="226"/>
      <c r="AT241" s="227" t="s">
        <v>220</v>
      </c>
      <c r="AU241" s="227" t="s">
        <v>87</v>
      </c>
      <c r="AV241" s="12" t="s">
        <v>87</v>
      </c>
      <c r="AW241" s="12" t="s">
        <v>41</v>
      </c>
      <c r="AX241" s="12" t="s">
        <v>83</v>
      </c>
      <c r="AY241" s="227" t="s">
        <v>210</v>
      </c>
    </row>
    <row r="242" spans="2:65" s="1" customFormat="1" ht="16.5" customHeight="1">
      <c r="B242" s="42"/>
      <c r="C242" s="239" t="s">
        <v>595</v>
      </c>
      <c r="D242" s="239" t="s">
        <v>358</v>
      </c>
      <c r="E242" s="240" t="s">
        <v>992</v>
      </c>
      <c r="F242" s="241" t="s">
        <v>2253</v>
      </c>
      <c r="G242" s="242" t="s">
        <v>215</v>
      </c>
      <c r="H242" s="243">
        <v>266.42500000000001</v>
      </c>
      <c r="I242" s="244">
        <v>154</v>
      </c>
      <c r="J242" s="245">
        <f>ROUND(I242*H242,2)</f>
        <v>41029.449999999997</v>
      </c>
      <c r="K242" s="241" t="s">
        <v>264</v>
      </c>
      <c r="L242" s="246"/>
      <c r="M242" s="247" t="s">
        <v>24</v>
      </c>
      <c r="N242" s="248" t="s">
        <v>50</v>
      </c>
      <c r="O242" s="43"/>
      <c r="P242" s="211">
        <f>O242*H242</f>
        <v>0</v>
      </c>
      <c r="Q242" s="211">
        <v>1.32E-3</v>
      </c>
      <c r="R242" s="211">
        <f>Q242*H242</f>
        <v>0.35168100000000002</v>
      </c>
      <c r="S242" s="211">
        <v>0</v>
      </c>
      <c r="T242" s="212">
        <f>S242*H242</f>
        <v>0</v>
      </c>
      <c r="AR242" s="25" t="s">
        <v>397</v>
      </c>
      <c r="AT242" s="25" t="s">
        <v>358</v>
      </c>
      <c r="AU242" s="25" t="s">
        <v>87</v>
      </c>
      <c r="AY242" s="25" t="s">
        <v>210</v>
      </c>
      <c r="BE242" s="213">
        <f>IF(N242="základní",J242,0)</f>
        <v>0</v>
      </c>
      <c r="BF242" s="213">
        <f>IF(N242="snížená",J242,0)</f>
        <v>41029.449999999997</v>
      </c>
      <c r="BG242" s="213">
        <f>IF(N242="zákl. přenesená",J242,0)</f>
        <v>0</v>
      </c>
      <c r="BH242" s="213">
        <f>IF(N242="sníž. přenesená",J242,0)</f>
        <v>0</v>
      </c>
      <c r="BI242" s="213">
        <f>IF(N242="nulová",J242,0)</f>
        <v>0</v>
      </c>
      <c r="BJ242" s="25" t="s">
        <v>87</v>
      </c>
      <c r="BK242" s="213">
        <f>ROUND(I242*H242,2)</f>
        <v>41029.449999999997</v>
      </c>
      <c r="BL242" s="25" t="s">
        <v>142</v>
      </c>
      <c r="BM242" s="25" t="s">
        <v>2254</v>
      </c>
    </row>
    <row r="243" spans="2:65" s="12" customFormat="1">
      <c r="B243" s="217"/>
      <c r="C243" s="218"/>
      <c r="D243" s="214" t="s">
        <v>220</v>
      </c>
      <c r="E243" s="219" t="s">
        <v>24</v>
      </c>
      <c r="F243" s="220" t="s">
        <v>2255</v>
      </c>
      <c r="G243" s="218"/>
      <c r="H243" s="221">
        <v>266.42500000000001</v>
      </c>
      <c r="I243" s="222"/>
      <c r="J243" s="218"/>
      <c r="K243" s="218"/>
      <c r="L243" s="223"/>
      <c r="M243" s="224"/>
      <c r="N243" s="225"/>
      <c r="O243" s="225"/>
      <c r="P243" s="225"/>
      <c r="Q243" s="225"/>
      <c r="R243" s="225"/>
      <c r="S243" s="225"/>
      <c r="T243" s="226"/>
      <c r="AT243" s="227" t="s">
        <v>220</v>
      </c>
      <c r="AU243" s="227" t="s">
        <v>87</v>
      </c>
      <c r="AV243" s="12" t="s">
        <v>87</v>
      </c>
      <c r="AW243" s="12" t="s">
        <v>41</v>
      </c>
      <c r="AX243" s="12" t="s">
        <v>83</v>
      </c>
      <c r="AY243" s="227" t="s">
        <v>210</v>
      </c>
    </row>
    <row r="244" spans="2:65" s="1" customFormat="1" ht="16.5" customHeight="1">
      <c r="B244" s="42"/>
      <c r="C244" s="202" t="s">
        <v>602</v>
      </c>
      <c r="D244" s="202" t="s">
        <v>212</v>
      </c>
      <c r="E244" s="203" t="s">
        <v>1021</v>
      </c>
      <c r="F244" s="204" t="s">
        <v>1022</v>
      </c>
      <c r="G244" s="205" t="s">
        <v>295</v>
      </c>
      <c r="H244" s="206">
        <v>10.54</v>
      </c>
      <c r="I244" s="207">
        <v>14.1</v>
      </c>
      <c r="J244" s="208">
        <f>ROUND(I244*H244,2)</f>
        <v>148.61000000000001</v>
      </c>
      <c r="K244" s="204" t="s">
        <v>264</v>
      </c>
      <c r="L244" s="62"/>
      <c r="M244" s="209" t="s">
        <v>24</v>
      </c>
      <c r="N244" s="210" t="s">
        <v>50</v>
      </c>
      <c r="O244" s="43"/>
      <c r="P244" s="211">
        <f>O244*H244</f>
        <v>0</v>
      </c>
      <c r="Q244" s="211">
        <v>0</v>
      </c>
      <c r="R244" s="211">
        <f>Q244*H244</f>
        <v>0</v>
      </c>
      <c r="S244" s="211">
        <v>0</v>
      </c>
      <c r="T244" s="212">
        <f>S244*H244</f>
        <v>0</v>
      </c>
      <c r="AR244" s="25" t="s">
        <v>142</v>
      </c>
      <c r="AT244" s="25" t="s">
        <v>212</v>
      </c>
      <c r="AU244" s="25" t="s">
        <v>87</v>
      </c>
      <c r="AY244" s="25" t="s">
        <v>210</v>
      </c>
      <c r="BE244" s="213">
        <f>IF(N244="základní",J244,0)</f>
        <v>0</v>
      </c>
      <c r="BF244" s="213">
        <f>IF(N244="snížená",J244,0)</f>
        <v>148.61000000000001</v>
      </c>
      <c r="BG244" s="213">
        <f>IF(N244="zákl. přenesená",J244,0)</f>
        <v>0</v>
      </c>
      <c r="BH244" s="213">
        <f>IF(N244="sníž. přenesená",J244,0)</f>
        <v>0</v>
      </c>
      <c r="BI244" s="213">
        <f>IF(N244="nulová",J244,0)</f>
        <v>0</v>
      </c>
      <c r="BJ244" s="25" t="s">
        <v>87</v>
      </c>
      <c r="BK244" s="213">
        <f>ROUND(I244*H244,2)</f>
        <v>148.61000000000001</v>
      </c>
      <c r="BL244" s="25" t="s">
        <v>142</v>
      </c>
      <c r="BM244" s="25" t="s">
        <v>2256</v>
      </c>
    </row>
    <row r="245" spans="2:65" s="12" customFormat="1">
      <c r="B245" s="217"/>
      <c r="C245" s="218"/>
      <c r="D245" s="214" t="s">
        <v>220</v>
      </c>
      <c r="E245" s="219" t="s">
        <v>24</v>
      </c>
      <c r="F245" s="220" t="s">
        <v>2257</v>
      </c>
      <c r="G245" s="218"/>
      <c r="H245" s="221">
        <v>10.54</v>
      </c>
      <c r="I245" s="222"/>
      <c r="J245" s="218"/>
      <c r="K245" s="218"/>
      <c r="L245" s="223"/>
      <c r="M245" s="224"/>
      <c r="N245" s="225"/>
      <c r="O245" s="225"/>
      <c r="P245" s="225"/>
      <c r="Q245" s="225"/>
      <c r="R245" s="225"/>
      <c r="S245" s="225"/>
      <c r="T245" s="226"/>
      <c r="AT245" s="227" t="s">
        <v>220</v>
      </c>
      <c r="AU245" s="227" t="s">
        <v>87</v>
      </c>
      <c r="AV245" s="12" t="s">
        <v>87</v>
      </c>
      <c r="AW245" s="12" t="s">
        <v>41</v>
      </c>
      <c r="AX245" s="12" t="s">
        <v>83</v>
      </c>
      <c r="AY245" s="227" t="s">
        <v>210</v>
      </c>
    </row>
    <row r="246" spans="2:65" s="1" customFormat="1" ht="16.5" customHeight="1">
      <c r="B246" s="42"/>
      <c r="C246" s="239" t="s">
        <v>607</v>
      </c>
      <c r="D246" s="239" t="s">
        <v>358</v>
      </c>
      <c r="E246" s="240" t="s">
        <v>1027</v>
      </c>
      <c r="F246" s="241" t="s">
        <v>1893</v>
      </c>
      <c r="G246" s="242" t="s">
        <v>295</v>
      </c>
      <c r="H246" s="243">
        <v>11.593999999999999</v>
      </c>
      <c r="I246" s="244">
        <v>12.1</v>
      </c>
      <c r="J246" s="245">
        <f>ROUND(I246*H246,2)</f>
        <v>140.29</v>
      </c>
      <c r="K246" s="241" t="s">
        <v>264</v>
      </c>
      <c r="L246" s="246"/>
      <c r="M246" s="247" t="s">
        <v>24</v>
      </c>
      <c r="N246" s="248" t="s">
        <v>50</v>
      </c>
      <c r="O246" s="43"/>
      <c r="P246" s="211">
        <f>O246*H246</f>
        <v>0</v>
      </c>
      <c r="Q246" s="211">
        <v>2.0000000000000002E-5</v>
      </c>
      <c r="R246" s="211">
        <f>Q246*H246</f>
        <v>2.3188000000000001E-4</v>
      </c>
      <c r="S246" s="211">
        <v>0</v>
      </c>
      <c r="T246" s="212">
        <f>S246*H246</f>
        <v>0</v>
      </c>
      <c r="AR246" s="25" t="s">
        <v>397</v>
      </c>
      <c r="AT246" s="25" t="s">
        <v>358</v>
      </c>
      <c r="AU246" s="25" t="s">
        <v>87</v>
      </c>
      <c r="AY246" s="25" t="s">
        <v>210</v>
      </c>
      <c r="BE246" s="213">
        <f>IF(N246="základní",J246,0)</f>
        <v>0</v>
      </c>
      <c r="BF246" s="213">
        <f>IF(N246="snížená",J246,0)</f>
        <v>140.29</v>
      </c>
      <c r="BG246" s="213">
        <f>IF(N246="zákl. přenesená",J246,0)</f>
        <v>0</v>
      </c>
      <c r="BH246" s="213">
        <f>IF(N246="sníž. přenesená",J246,0)</f>
        <v>0</v>
      </c>
      <c r="BI246" s="213">
        <f>IF(N246="nulová",J246,0)</f>
        <v>0</v>
      </c>
      <c r="BJ246" s="25" t="s">
        <v>87</v>
      </c>
      <c r="BK246" s="213">
        <f>ROUND(I246*H246,2)</f>
        <v>140.29</v>
      </c>
      <c r="BL246" s="25" t="s">
        <v>142</v>
      </c>
      <c r="BM246" s="25" t="s">
        <v>2258</v>
      </c>
    </row>
    <row r="247" spans="2:65" s="12" customFormat="1">
      <c r="B247" s="217"/>
      <c r="C247" s="218"/>
      <c r="D247" s="214" t="s">
        <v>220</v>
      </c>
      <c r="E247" s="219" t="s">
        <v>24</v>
      </c>
      <c r="F247" s="220" t="s">
        <v>2259</v>
      </c>
      <c r="G247" s="218"/>
      <c r="H247" s="221">
        <v>11.593999999999999</v>
      </c>
      <c r="I247" s="222"/>
      <c r="J247" s="218"/>
      <c r="K247" s="218"/>
      <c r="L247" s="223"/>
      <c r="M247" s="224"/>
      <c r="N247" s="225"/>
      <c r="O247" s="225"/>
      <c r="P247" s="225"/>
      <c r="Q247" s="225"/>
      <c r="R247" s="225"/>
      <c r="S247" s="225"/>
      <c r="T247" s="226"/>
      <c r="AT247" s="227" t="s">
        <v>220</v>
      </c>
      <c r="AU247" s="227" t="s">
        <v>87</v>
      </c>
      <c r="AV247" s="12" t="s">
        <v>87</v>
      </c>
      <c r="AW247" s="12" t="s">
        <v>41</v>
      </c>
      <c r="AX247" s="12" t="s">
        <v>83</v>
      </c>
      <c r="AY247" s="227" t="s">
        <v>210</v>
      </c>
    </row>
    <row r="248" spans="2:65" s="1" customFormat="1" ht="25.5" customHeight="1">
      <c r="B248" s="42"/>
      <c r="C248" s="202" t="s">
        <v>612</v>
      </c>
      <c r="D248" s="202" t="s">
        <v>212</v>
      </c>
      <c r="E248" s="203" t="s">
        <v>2260</v>
      </c>
      <c r="F248" s="204" t="s">
        <v>2261</v>
      </c>
      <c r="G248" s="205" t="s">
        <v>215</v>
      </c>
      <c r="H248" s="206">
        <v>7</v>
      </c>
      <c r="I248" s="207">
        <v>59.5</v>
      </c>
      <c r="J248" s="208">
        <f>ROUND(I248*H248,2)</f>
        <v>416.5</v>
      </c>
      <c r="K248" s="204" t="s">
        <v>264</v>
      </c>
      <c r="L248" s="62"/>
      <c r="M248" s="209" t="s">
        <v>24</v>
      </c>
      <c r="N248" s="210" t="s">
        <v>50</v>
      </c>
      <c r="O248" s="43"/>
      <c r="P248" s="211">
        <f>O248*H248</f>
        <v>0</v>
      </c>
      <c r="Q248" s="211">
        <v>0</v>
      </c>
      <c r="R248" s="211">
        <f>Q248*H248</f>
        <v>0</v>
      </c>
      <c r="S248" s="211">
        <v>0</v>
      </c>
      <c r="T248" s="212">
        <f>S248*H248</f>
        <v>0</v>
      </c>
      <c r="AR248" s="25" t="s">
        <v>142</v>
      </c>
      <c r="AT248" s="25" t="s">
        <v>212</v>
      </c>
      <c r="AU248" s="25" t="s">
        <v>87</v>
      </c>
      <c r="AY248" s="25" t="s">
        <v>210</v>
      </c>
      <c r="BE248" s="213">
        <f>IF(N248="základní",J248,0)</f>
        <v>0</v>
      </c>
      <c r="BF248" s="213">
        <f>IF(N248="snížená",J248,0)</f>
        <v>416.5</v>
      </c>
      <c r="BG248" s="213">
        <f>IF(N248="zákl. přenesená",J248,0)</f>
        <v>0</v>
      </c>
      <c r="BH248" s="213">
        <f>IF(N248="sníž. přenesená",J248,0)</f>
        <v>0</v>
      </c>
      <c r="BI248" s="213">
        <f>IF(N248="nulová",J248,0)</f>
        <v>0</v>
      </c>
      <c r="BJ248" s="25" t="s">
        <v>87</v>
      </c>
      <c r="BK248" s="213">
        <f>ROUND(I248*H248,2)</f>
        <v>416.5</v>
      </c>
      <c r="BL248" s="25" t="s">
        <v>142</v>
      </c>
      <c r="BM248" s="25" t="s">
        <v>2262</v>
      </c>
    </row>
    <row r="249" spans="2:65" s="12" customFormat="1">
      <c r="B249" s="217"/>
      <c r="C249" s="218"/>
      <c r="D249" s="214" t="s">
        <v>220</v>
      </c>
      <c r="E249" s="219" t="s">
        <v>24</v>
      </c>
      <c r="F249" s="220" t="s">
        <v>2263</v>
      </c>
      <c r="G249" s="218"/>
      <c r="H249" s="221">
        <v>7</v>
      </c>
      <c r="I249" s="222"/>
      <c r="J249" s="218"/>
      <c r="K249" s="218"/>
      <c r="L249" s="223"/>
      <c r="M249" s="224"/>
      <c r="N249" s="225"/>
      <c r="O249" s="225"/>
      <c r="P249" s="225"/>
      <c r="Q249" s="225"/>
      <c r="R249" s="225"/>
      <c r="S249" s="225"/>
      <c r="T249" s="226"/>
      <c r="AT249" s="227" t="s">
        <v>220</v>
      </c>
      <c r="AU249" s="227" t="s">
        <v>87</v>
      </c>
      <c r="AV249" s="12" t="s">
        <v>87</v>
      </c>
      <c r="AW249" s="12" t="s">
        <v>41</v>
      </c>
      <c r="AX249" s="12" t="s">
        <v>83</v>
      </c>
      <c r="AY249" s="227" t="s">
        <v>210</v>
      </c>
    </row>
    <row r="250" spans="2:65" s="1" customFormat="1" ht="16.5" customHeight="1">
      <c r="B250" s="42"/>
      <c r="C250" s="239" t="s">
        <v>617</v>
      </c>
      <c r="D250" s="239" t="s">
        <v>358</v>
      </c>
      <c r="E250" s="240" t="s">
        <v>2264</v>
      </c>
      <c r="F250" s="241" t="s">
        <v>2265</v>
      </c>
      <c r="G250" s="242" t="s">
        <v>215</v>
      </c>
      <c r="H250" s="243">
        <v>3.85</v>
      </c>
      <c r="I250" s="244">
        <v>97.7</v>
      </c>
      <c r="J250" s="245">
        <f>ROUND(I250*H250,2)</f>
        <v>376.15</v>
      </c>
      <c r="K250" s="241" t="s">
        <v>264</v>
      </c>
      <c r="L250" s="246"/>
      <c r="M250" s="247" t="s">
        <v>24</v>
      </c>
      <c r="N250" s="248" t="s">
        <v>50</v>
      </c>
      <c r="O250" s="43"/>
      <c r="P250" s="211">
        <f>O250*H250</f>
        <v>0</v>
      </c>
      <c r="Q250" s="211">
        <v>5.7999999999999996E-3</v>
      </c>
      <c r="R250" s="211">
        <f>Q250*H250</f>
        <v>2.2329999999999999E-2</v>
      </c>
      <c r="S250" s="211">
        <v>0</v>
      </c>
      <c r="T250" s="212">
        <f>S250*H250</f>
        <v>0</v>
      </c>
      <c r="AR250" s="25" t="s">
        <v>397</v>
      </c>
      <c r="AT250" s="25" t="s">
        <v>358</v>
      </c>
      <c r="AU250" s="25" t="s">
        <v>87</v>
      </c>
      <c r="AY250" s="25" t="s">
        <v>210</v>
      </c>
      <c r="BE250" s="213">
        <f>IF(N250="základní",J250,0)</f>
        <v>0</v>
      </c>
      <c r="BF250" s="213">
        <f>IF(N250="snížená",J250,0)</f>
        <v>376.15</v>
      </c>
      <c r="BG250" s="213">
        <f>IF(N250="zákl. přenesená",J250,0)</f>
        <v>0</v>
      </c>
      <c r="BH250" s="213">
        <f>IF(N250="sníž. přenesená",J250,0)</f>
        <v>0</v>
      </c>
      <c r="BI250" s="213">
        <f>IF(N250="nulová",J250,0)</f>
        <v>0</v>
      </c>
      <c r="BJ250" s="25" t="s">
        <v>87</v>
      </c>
      <c r="BK250" s="213">
        <f>ROUND(I250*H250,2)</f>
        <v>376.15</v>
      </c>
      <c r="BL250" s="25" t="s">
        <v>142</v>
      </c>
      <c r="BM250" s="25" t="s">
        <v>2266</v>
      </c>
    </row>
    <row r="251" spans="2:65" s="12" customFormat="1">
      <c r="B251" s="217"/>
      <c r="C251" s="218"/>
      <c r="D251" s="214" t="s">
        <v>220</v>
      </c>
      <c r="E251" s="219" t="s">
        <v>24</v>
      </c>
      <c r="F251" s="220" t="s">
        <v>2267</v>
      </c>
      <c r="G251" s="218"/>
      <c r="H251" s="221">
        <v>3.85</v>
      </c>
      <c r="I251" s="222"/>
      <c r="J251" s="218"/>
      <c r="K251" s="218"/>
      <c r="L251" s="223"/>
      <c r="M251" s="224"/>
      <c r="N251" s="225"/>
      <c r="O251" s="225"/>
      <c r="P251" s="225"/>
      <c r="Q251" s="225"/>
      <c r="R251" s="225"/>
      <c r="S251" s="225"/>
      <c r="T251" s="226"/>
      <c r="AT251" s="227" t="s">
        <v>220</v>
      </c>
      <c r="AU251" s="227" t="s">
        <v>87</v>
      </c>
      <c r="AV251" s="12" t="s">
        <v>87</v>
      </c>
      <c r="AW251" s="12" t="s">
        <v>41</v>
      </c>
      <c r="AX251" s="12" t="s">
        <v>83</v>
      </c>
      <c r="AY251" s="227" t="s">
        <v>210</v>
      </c>
    </row>
    <row r="252" spans="2:65" s="1" customFormat="1" ht="16.5" customHeight="1">
      <c r="B252" s="42"/>
      <c r="C252" s="239" t="s">
        <v>622</v>
      </c>
      <c r="D252" s="239" t="s">
        <v>358</v>
      </c>
      <c r="E252" s="240" t="s">
        <v>2268</v>
      </c>
      <c r="F252" s="241" t="s">
        <v>2269</v>
      </c>
      <c r="G252" s="242" t="s">
        <v>215</v>
      </c>
      <c r="H252" s="243">
        <v>3.85</v>
      </c>
      <c r="I252" s="244">
        <v>120</v>
      </c>
      <c r="J252" s="245">
        <f>ROUND(I252*H252,2)</f>
        <v>462</v>
      </c>
      <c r="K252" s="241" t="s">
        <v>24</v>
      </c>
      <c r="L252" s="246"/>
      <c r="M252" s="247" t="s">
        <v>24</v>
      </c>
      <c r="N252" s="248" t="s">
        <v>50</v>
      </c>
      <c r="O252" s="43"/>
      <c r="P252" s="211">
        <f>O252*H252</f>
        <v>0</v>
      </c>
      <c r="Q252" s="211">
        <v>5.7999999999999996E-3</v>
      </c>
      <c r="R252" s="211">
        <f>Q252*H252</f>
        <v>2.2329999999999999E-2</v>
      </c>
      <c r="S252" s="211">
        <v>0</v>
      </c>
      <c r="T252" s="212">
        <f>S252*H252</f>
        <v>0</v>
      </c>
      <c r="AR252" s="25" t="s">
        <v>397</v>
      </c>
      <c r="AT252" s="25" t="s">
        <v>358</v>
      </c>
      <c r="AU252" s="25" t="s">
        <v>87</v>
      </c>
      <c r="AY252" s="25" t="s">
        <v>210</v>
      </c>
      <c r="BE252" s="213">
        <f>IF(N252="základní",J252,0)</f>
        <v>0</v>
      </c>
      <c r="BF252" s="213">
        <f>IF(N252="snížená",J252,0)</f>
        <v>462</v>
      </c>
      <c r="BG252" s="213">
        <f>IF(N252="zákl. přenesená",J252,0)</f>
        <v>0</v>
      </c>
      <c r="BH252" s="213">
        <f>IF(N252="sníž. přenesená",J252,0)</f>
        <v>0</v>
      </c>
      <c r="BI252" s="213">
        <f>IF(N252="nulová",J252,0)</f>
        <v>0</v>
      </c>
      <c r="BJ252" s="25" t="s">
        <v>87</v>
      </c>
      <c r="BK252" s="213">
        <f>ROUND(I252*H252,2)</f>
        <v>462</v>
      </c>
      <c r="BL252" s="25" t="s">
        <v>142</v>
      </c>
      <c r="BM252" s="25" t="s">
        <v>2270</v>
      </c>
    </row>
    <row r="253" spans="2:65" s="12" customFormat="1">
      <c r="B253" s="217"/>
      <c r="C253" s="218"/>
      <c r="D253" s="214" t="s">
        <v>220</v>
      </c>
      <c r="E253" s="219" t="s">
        <v>24</v>
      </c>
      <c r="F253" s="220" t="s">
        <v>2267</v>
      </c>
      <c r="G253" s="218"/>
      <c r="H253" s="221">
        <v>3.85</v>
      </c>
      <c r="I253" s="222"/>
      <c r="J253" s="218"/>
      <c r="K253" s="218"/>
      <c r="L253" s="223"/>
      <c r="M253" s="224"/>
      <c r="N253" s="225"/>
      <c r="O253" s="225"/>
      <c r="P253" s="225"/>
      <c r="Q253" s="225"/>
      <c r="R253" s="225"/>
      <c r="S253" s="225"/>
      <c r="T253" s="226"/>
      <c r="AT253" s="227" t="s">
        <v>220</v>
      </c>
      <c r="AU253" s="227" t="s">
        <v>87</v>
      </c>
      <c r="AV253" s="12" t="s">
        <v>87</v>
      </c>
      <c r="AW253" s="12" t="s">
        <v>41</v>
      </c>
      <c r="AX253" s="12" t="s">
        <v>83</v>
      </c>
      <c r="AY253" s="227" t="s">
        <v>210</v>
      </c>
    </row>
    <row r="254" spans="2:65" s="1" customFormat="1" ht="16.5" customHeight="1">
      <c r="B254" s="42"/>
      <c r="C254" s="239" t="s">
        <v>628</v>
      </c>
      <c r="D254" s="239" t="s">
        <v>358</v>
      </c>
      <c r="E254" s="240" t="s">
        <v>2271</v>
      </c>
      <c r="F254" s="241" t="s">
        <v>2272</v>
      </c>
      <c r="G254" s="242" t="s">
        <v>215</v>
      </c>
      <c r="H254" s="243">
        <v>3.85</v>
      </c>
      <c r="I254" s="244">
        <v>132</v>
      </c>
      <c r="J254" s="245">
        <f>ROUND(I254*H254,2)</f>
        <v>508.2</v>
      </c>
      <c r="K254" s="241" t="s">
        <v>264</v>
      </c>
      <c r="L254" s="246"/>
      <c r="M254" s="247" t="s">
        <v>24</v>
      </c>
      <c r="N254" s="248" t="s">
        <v>50</v>
      </c>
      <c r="O254" s="43"/>
      <c r="P254" s="211">
        <f>O254*H254</f>
        <v>0</v>
      </c>
      <c r="Q254" s="211">
        <v>7.0000000000000001E-3</v>
      </c>
      <c r="R254" s="211">
        <f>Q254*H254</f>
        <v>2.6950000000000002E-2</v>
      </c>
      <c r="S254" s="211">
        <v>0</v>
      </c>
      <c r="T254" s="212">
        <f>S254*H254</f>
        <v>0</v>
      </c>
      <c r="AR254" s="25" t="s">
        <v>397</v>
      </c>
      <c r="AT254" s="25" t="s">
        <v>358</v>
      </c>
      <c r="AU254" s="25" t="s">
        <v>87</v>
      </c>
      <c r="AY254" s="25" t="s">
        <v>210</v>
      </c>
      <c r="BE254" s="213">
        <f>IF(N254="základní",J254,0)</f>
        <v>0</v>
      </c>
      <c r="BF254" s="213">
        <f>IF(N254="snížená",J254,0)</f>
        <v>508.2</v>
      </c>
      <c r="BG254" s="213">
        <f>IF(N254="zákl. přenesená",J254,0)</f>
        <v>0</v>
      </c>
      <c r="BH254" s="213">
        <f>IF(N254="sníž. přenesená",J254,0)</f>
        <v>0</v>
      </c>
      <c r="BI254" s="213">
        <f>IF(N254="nulová",J254,0)</f>
        <v>0</v>
      </c>
      <c r="BJ254" s="25" t="s">
        <v>87</v>
      </c>
      <c r="BK254" s="213">
        <f>ROUND(I254*H254,2)</f>
        <v>508.2</v>
      </c>
      <c r="BL254" s="25" t="s">
        <v>142</v>
      </c>
      <c r="BM254" s="25" t="s">
        <v>2273</v>
      </c>
    </row>
    <row r="255" spans="2:65" s="12" customFormat="1">
      <c r="B255" s="217"/>
      <c r="C255" s="218"/>
      <c r="D255" s="214" t="s">
        <v>220</v>
      </c>
      <c r="E255" s="219" t="s">
        <v>24</v>
      </c>
      <c r="F255" s="220" t="s">
        <v>2267</v>
      </c>
      <c r="G255" s="218"/>
      <c r="H255" s="221">
        <v>3.85</v>
      </c>
      <c r="I255" s="222"/>
      <c r="J255" s="218"/>
      <c r="K255" s="218"/>
      <c r="L255" s="223"/>
      <c r="M255" s="224"/>
      <c r="N255" s="225"/>
      <c r="O255" s="225"/>
      <c r="P255" s="225"/>
      <c r="Q255" s="225"/>
      <c r="R255" s="225"/>
      <c r="S255" s="225"/>
      <c r="T255" s="226"/>
      <c r="AT255" s="227" t="s">
        <v>220</v>
      </c>
      <c r="AU255" s="227" t="s">
        <v>87</v>
      </c>
      <c r="AV255" s="12" t="s">
        <v>87</v>
      </c>
      <c r="AW255" s="12" t="s">
        <v>41</v>
      </c>
      <c r="AX255" s="12" t="s">
        <v>83</v>
      </c>
      <c r="AY255" s="227" t="s">
        <v>210</v>
      </c>
    </row>
    <row r="256" spans="2:65" s="1" customFormat="1" ht="16.5" customHeight="1">
      <c r="B256" s="42"/>
      <c r="C256" s="239" t="s">
        <v>633</v>
      </c>
      <c r="D256" s="239" t="s">
        <v>358</v>
      </c>
      <c r="E256" s="240" t="s">
        <v>2274</v>
      </c>
      <c r="F256" s="241" t="s">
        <v>2275</v>
      </c>
      <c r="G256" s="242" t="s">
        <v>215</v>
      </c>
      <c r="H256" s="243">
        <v>3.85</v>
      </c>
      <c r="I256" s="244">
        <v>152</v>
      </c>
      <c r="J256" s="245">
        <f>ROUND(I256*H256,2)</f>
        <v>585.20000000000005</v>
      </c>
      <c r="K256" s="241" t="s">
        <v>24</v>
      </c>
      <c r="L256" s="246"/>
      <c r="M256" s="247" t="s">
        <v>24</v>
      </c>
      <c r="N256" s="248" t="s">
        <v>50</v>
      </c>
      <c r="O256" s="43"/>
      <c r="P256" s="211">
        <f>O256*H256</f>
        <v>0</v>
      </c>
      <c r="Q256" s="211">
        <v>7.0000000000000001E-3</v>
      </c>
      <c r="R256" s="211">
        <f>Q256*H256</f>
        <v>2.6950000000000002E-2</v>
      </c>
      <c r="S256" s="211">
        <v>0</v>
      </c>
      <c r="T256" s="212">
        <f>S256*H256</f>
        <v>0</v>
      </c>
      <c r="AR256" s="25" t="s">
        <v>397</v>
      </c>
      <c r="AT256" s="25" t="s">
        <v>358</v>
      </c>
      <c r="AU256" s="25" t="s">
        <v>87</v>
      </c>
      <c r="AY256" s="25" t="s">
        <v>210</v>
      </c>
      <c r="BE256" s="213">
        <f>IF(N256="základní",J256,0)</f>
        <v>0</v>
      </c>
      <c r="BF256" s="213">
        <f>IF(N256="snížená",J256,0)</f>
        <v>585.20000000000005</v>
      </c>
      <c r="BG256" s="213">
        <f>IF(N256="zákl. přenesená",J256,0)</f>
        <v>0</v>
      </c>
      <c r="BH256" s="213">
        <f>IF(N256="sníž. přenesená",J256,0)</f>
        <v>0</v>
      </c>
      <c r="BI256" s="213">
        <f>IF(N256="nulová",J256,0)</f>
        <v>0</v>
      </c>
      <c r="BJ256" s="25" t="s">
        <v>87</v>
      </c>
      <c r="BK256" s="213">
        <f>ROUND(I256*H256,2)</f>
        <v>585.20000000000005</v>
      </c>
      <c r="BL256" s="25" t="s">
        <v>142</v>
      </c>
      <c r="BM256" s="25" t="s">
        <v>2276</v>
      </c>
    </row>
    <row r="257" spans="2:65" s="12" customFormat="1">
      <c r="B257" s="217"/>
      <c r="C257" s="218"/>
      <c r="D257" s="214" t="s">
        <v>220</v>
      </c>
      <c r="E257" s="219" t="s">
        <v>24</v>
      </c>
      <c r="F257" s="220" t="s">
        <v>2267</v>
      </c>
      <c r="G257" s="218"/>
      <c r="H257" s="221">
        <v>3.85</v>
      </c>
      <c r="I257" s="222"/>
      <c r="J257" s="218"/>
      <c r="K257" s="218"/>
      <c r="L257" s="223"/>
      <c r="M257" s="224"/>
      <c r="N257" s="225"/>
      <c r="O257" s="225"/>
      <c r="P257" s="225"/>
      <c r="Q257" s="225"/>
      <c r="R257" s="225"/>
      <c r="S257" s="225"/>
      <c r="T257" s="226"/>
      <c r="AT257" s="227" t="s">
        <v>220</v>
      </c>
      <c r="AU257" s="227" t="s">
        <v>87</v>
      </c>
      <c r="AV257" s="12" t="s">
        <v>87</v>
      </c>
      <c r="AW257" s="12" t="s">
        <v>41</v>
      </c>
      <c r="AX257" s="12" t="s">
        <v>83</v>
      </c>
      <c r="AY257" s="227" t="s">
        <v>210</v>
      </c>
    </row>
    <row r="258" spans="2:65" s="1" customFormat="1" ht="25.5" customHeight="1">
      <c r="B258" s="42"/>
      <c r="C258" s="202" t="s">
        <v>638</v>
      </c>
      <c r="D258" s="202" t="s">
        <v>212</v>
      </c>
      <c r="E258" s="203" t="s">
        <v>2277</v>
      </c>
      <c r="F258" s="204" t="s">
        <v>2278</v>
      </c>
      <c r="G258" s="205" t="s">
        <v>215</v>
      </c>
      <c r="H258" s="206">
        <v>6</v>
      </c>
      <c r="I258" s="207">
        <v>28.3</v>
      </c>
      <c r="J258" s="208">
        <f>ROUND(I258*H258,2)</f>
        <v>169.8</v>
      </c>
      <c r="K258" s="204" t="s">
        <v>264</v>
      </c>
      <c r="L258" s="62"/>
      <c r="M258" s="209" t="s">
        <v>24</v>
      </c>
      <c r="N258" s="210" t="s">
        <v>50</v>
      </c>
      <c r="O258" s="43"/>
      <c r="P258" s="211">
        <f>O258*H258</f>
        <v>0</v>
      </c>
      <c r="Q258" s="211">
        <v>0</v>
      </c>
      <c r="R258" s="211">
        <f>Q258*H258</f>
        <v>0</v>
      </c>
      <c r="S258" s="211">
        <v>0</v>
      </c>
      <c r="T258" s="212">
        <f>S258*H258</f>
        <v>0</v>
      </c>
      <c r="AR258" s="25" t="s">
        <v>142</v>
      </c>
      <c r="AT258" s="25" t="s">
        <v>212</v>
      </c>
      <c r="AU258" s="25" t="s">
        <v>87</v>
      </c>
      <c r="AY258" s="25" t="s">
        <v>210</v>
      </c>
      <c r="BE258" s="213">
        <f>IF(N258="základní",J258,0)</f>
        <v>0</v>
      </c>
      <c r="BF258" s="213">
        <f>IF(N258="snížená",J258,0)</f>
        <v>169.8</v>
      </c>
      <c r="BG258" s="213">
        <f>IF(N258="zákl. přenesená",J258,0)</f>
        <v>0</v>
      </c>
      <c r="BH258" s="213">
        <f>IF(N258="sníž. přenesená",J258,0)</f>
        <v>0</v>
      </c>
      <c r="BI258" s="213">
        <f>IF(N258="nulová",J258,0)</f>
        <v>0</v>
      </c>
      <c r="BJ258" s="25" t="s">
        <v>87</v>
      </c>
      <c r="BK258" s="213">
        <f>ROUND(I258*H258,2)</f>
        <v>169.8</v>
      </c>
      <c r="BL258" s="25" t="s">
        <v>142</v>
      </c>
      <c r="BM258" s="25" t="s">
        <v>2279</v>
      </c>
    </row>
    <row r="259" spans="2:65" s="12" customFormat="1">
      <c r="B259" s="217"/>
      <c r="C259" s="218"/>
      <c r="D259" s="214" t="s">
        <v>220</v>
      </c>
      <c r="E259" s="219" t="s">
        <v>24</v>
      </c>
      <c r="F259" s="220" t="s">
        <v>2280</v>
      </c>
      <c r="G259" s="218"/>
      <c r="H259" s="221">
        <v>6</v>
      </c>
      <c r="I259" s="222"/>
      <c r="J259" s="218"/>
      <c r="K259" s="218"/>
      <c r="L259" s="223"/>
      <c r="M259" s="224"/>
      <c r="N259" s="225"/>
      <c r="O259" s="225"/>
      <c r="P259" s="225"/>
      <c r="Q259" s="225"/>
      <c r="R259" s="225"/>
      <c r="S259" s="225"/>
      <c r="T259" s="226"/>
      <c r="AT259" s="227" t="s">
        <v>220</v>
      </c>
      <c r="AU259" s="227" t="s">
        <v>87</v>
      </c>
      <c r="AV259" s="12" t="s">
        <v>87</v>
      </c>
      <c r="AW259" s="12" t="s">
        <v>41</v>
      </c>
      <c r="AX259" s="12" t="s">
        <v>83</v>
      </c>
      <c r="AY259" s="227" t="s">
        <v>210</v>
      </c>
    </row>
    <row r="260" spans="2:65" s="1" customFormat="1" ht="38.25" customHeight="1">
      <c r="B260" s="42"/>
      <c r="C260" s="239" t="s">
        <v>643</v>
      </c>
      <c r="D260" s="239" t="s">
        <v>358</v>
      </c>
      <c r="E260" s="240" t="s">
        <v>1061</v>
      </c>
      <c r="F260" s="241" t="s">
        <v>1904</v>
      </c>
      <c r="G260" s="242" t="s">
        <v>215</v>
      </c>
      <c r="H260" s="243">
        <v>6.12</v>
      </c>
      <c r="I260" s="244">
        <v>136</v>
      </c>
      <c r="J260" s="245">
        <f>ROUND(I260*H260,2)</f>
        <v>832.32</v>
      </c>
      <c r="K260" s="241" t="s">
        <v>264</v>
      </c>
      <c r="L260" s="246"/>
      <c r="M260" s="247" t="s">
        <v>24</v>
      </c>
      <c r="N260" s="248" t="s">
        <v>50</v>
      </c>
      <c r="O260" s="43"/>
      <c r="P260" s="211">
        <f>O260*H260</f>
        <v>0</v>
      </c>
      <c r="Q260" s="211">
        <v>2.8E-3</v>
      </c>
      <c r="R260" s="211">
        <f>Q260*H260</f>
        <v>1.7135999999999998E-2</v>
      </c>
      <c r="S260" s="211">
        <v>0</v>
      </c>
      <c r="T260" s="212">
        <f>S260*H260</f>
        <v>0</v>
      </c>
      <c r="AR260" s="25" t="s">
        <v>397</v>
      </c>
      <c r="AT260" s="25" t="s">
        <v>358</v>
      </c>
      <c r="AU260" s="25" t="s">
        <v>87</v>
      </c>
      <c r="AY260" s="25" t="s">
        <v>210</v>
      </c>
      <c r="BE260" s="213">
        <f>IF(N260="základní",J260,0)</f>
        <v>0</v>
      </c>
      <c r="BF260" s="213">
        <f>IF(N260="snížená",J260,0)</f>
        <v>832.32</v>
      </c>
      <c r="BG260" s="213">
        <f>IF(N260="zákl. přenesená",J260,0)</f>
        <v>0</v>
      </c>
      <c r="BH260" s="213">
        <f>IF(N260="sníž. přenesená",J260,0)</f>
        <v>0</v>
      </c>
      <c r="BI260" s="213">
        <f>IF(N260="nulová",J260,0)</f>
        <v>0</v>
      </c>
      <c r="BJ260" s="25" t="s">
        <v>87</v>
      </c>
      <c r="BK260" s="213">
        <f>ROUND(I260*H260,2)</f>
        <v>832.32</v>
      </c>
      <c r="BL260" s="25" t="s">
        <v>142</v>
      </c>
      <c r="BM260" s="25" t="s">
        <v>2281</v>
      </c>
    </row>
    <row r="261" spans="2:65" s="12" customFormat="1">
      <c r="B261" s="217"/>
      <c r="C261" s="218"/>
      <c r="D261" s="214" t="s">
        <v>220</v>
      </c>
      <c r="E261" s="218"/>
      <c r="F261" s="220" t="s">
        <v>2282</v>
      </c>
      <c r="G261" s="218"/>
      <c r="H261" s="221">
        <v>6.12</v>
      </c>
      <c r="I261" s="222"/>
      <c r="J261" s="218"/>
      <c r="K261" s="218"/>
      <c r="L261" s="223"/>
      <c r="M261" s="224"/>
      <c r="N261" s="225"/>
      <c r="O261" s="225"/>
      <c r="P261" s="225"/>
      <c r="Q261" s="225"/>
      <c r="R261" s="225"/>
      <c r="S261" s="225"/>
      <c r="T261" s="226"/>
      <c r="AT261" s="227" t="s">
        <v>220</v>
      </c>
      <c r="AU261" s="227" t="s">
        <v>87</v>
      </c>
      <c r="AV261" s="12" t="s">
        <v>87</v>
      </c>
      <c r="AW261" s="12" t="s">
        <v>6</v>
      </c>
      <c r="AX261" s="12" t="s">
        <v>83</v>
      </c>
      <c r="AY261" s="227" t="s">
        <v>210</v>
      </c>
    </row>
    <row r="262" spans="2:65" s="1" customFormat="1" ht="16.5" customHeight="1">
      <c r="B262" s="42"/>
      <c r="C262" s="239" t="s">
        <v>651</v>
      </c>
      <c r="D262" s="239" t="s">
        <v>358</v>
      </c>
      <c r="E262" s="240" t="s">
        <v>2249</v>
      </c>
      <c r="F262" s="241" t="s">
        <v>2250</v>
      </c>
      <c r="G262" s="242" t="s">
        <v>215</v>
      </c>
      <c r="H262" s="243">
        <v>6.12</v>
      </c>
      <c r="I262" s="244">
        <v>191</v>
      </c>
      <c r="J262" s="245">
        <f>ROUND(I262*H262,2)</f>
        <v>1168.92</v>
      </c>
      <c r="K262" s="241" t="s">
        <v>264</v>
      </c>
      <c r="L262" s="246"/>
      <c r="M262" s="247" t="s">
        <v>24</v>
      </c>
      <c r="N262" s="248" t="s">
        <v>50</v>
      </c>
      <c r="O262" s="43"/>
      <c r="P262" s="211">
        <f>O262*H262</f>
        <v>0</v>
      </c>
      <c r="Q262" s="211">
        <v>3.9199999999999999E-3</v>
      </c>
      <c r="R262" s="211">
        <f>Q262*H262</f>
        <v>2.3990399999999999E-2</v>
      </c>
      <c r="S262" s="211">
        <v>0</v>
      </c>
      <c r="T262" s="212">
        <f>S262*H262</f>
        <v>0</v>
      </c>
      <c r="AR262" s="25" t="s">
        <v>397</v>
      </c>
      <c r="AT262" s="25" t="s">
        <v>358</v>
      </c>
      <c r="AU262" s="25" t="s">
        <v>87</v>
      </c>
      <c r="AY262" s="25" t="s">
        <v>210</v>
      </c>
      <c r="BE262" s="213">
        <f>IF(N262="základní",J262,0)</f>
        <v>0</v>
      </c>
      <c r="BF262" s="213">
        <f>IF(N262="snížená",J262,0)</f>
        <v>1168.92</v>
      </c>
      <c r="BG262" s="213">
        <f>IF(N262="zákl. přenesená",J262,0)</f>
        <v>0</v>
      </c>
      <c r="BH262" s="213">
        <f>IF(N262="sníž. přenesená",J262,0)</f>
        <v>0</v>
      </c>
      <c r="BI262" s="213">
        <f>IF(N262="nulová",J262,0)</f>
        <v>0</v>
      </c>
      <c r="BJ262" s="25" t="s">
        <v>87</v>
      </c>
      <c r="BK262" s="213">
        <f>ROUND(I262*H262,2)</f>
        <v>1168.92</v>
      </c>
      <c r="BL262" s="25" t="s">
        <v>142</v>
      </c>
      <c r="BM262" s="25" t="s">
        <v>2283</v>
      </c>
    </row>
    <row r="263" spans="2:65" s="12" customFormat="1">
      <c r="B263" s="217"/>
      <c r="C263" s="218"/>
      <c r="D263" s="214" t="s">
        <v>220</v>
      </c>
      <c r="E263" s="218"/>
      <c r="F263" s="220" t="s">
        <v>2282</v>
      </c>
      <c r="G263" s="218"/>
      <c r="H263" s="221">
        <v>6.12</v>
      </c>
      <c r="I263" s="222"/>
      <c r="J263" s="218"/>
      <c r="K263" s="218"/>
      <c r="L263" s="223"/>
      <c r="M263" s="224"/>
      <c r="N263" s="225"/>
      <c r="O263" s="225"/>
      <c r="P263" s="225"/>
      <c r="Q263" s="225"/>
      <c r="R263" s="225"/>
      <c r="S263" s="225"/>
      <c r="T263" s="226"/>
      <c r="AT263" s="227" t="s">
        <v>220</v>
      </c>
      <c r="AU263" s="227" t="s">
        <v>87</v>
      </c>
      <c r="AV263" s="12" t="s">
        <v>87</v>
      </c>
      <c r="AW263" s="12" t="s">
        <v>6</v>
      </c>
      <c r="AX263" s="12" t="s">
        <v>83</v>
      </c>
      <c r="AY263" s="227" t="s">
        <v>210</v>
      </c>
    </row>
    <row r="264" spans="2:65" s="1" customFormat="1" ht="38.25" customHeight="1">
      <c r="B264" s="42"/>
      <c r="C264" s="202" t="s">
        <v>655</v>
      </c>
      <c r="D264" s="202" t="s">
        <v>212</v>
      </c>
      <c r="E264" s="203" t="s">
        <v>2284</v>
      </c>
      <c r="F264" s="204" t="s">
        <v>2285</v>
      </c>
      <c r="G264" s="205" t="s">
        <v>215</v>
      </c>
      <c r="H264" s="206">
        <v>253.69</v>
      </c>
      <c r="I264" s="207">
        <v>29.1</v>
      </c>
      <c r="J264" s="208">
        <f>ROUND(I264*H264,2)</f>
        <v>7382.38</v>
      </c>
      <c r="K264" s="204" t="s">
        <v>264</v>
      </c>
      <c r="L264" s="62"/>
      <c r="M264" s="209" t="s">
        <v>24</v>
      </c>
      <c r="N264" s="210" t="s">
        <v>50</v>
      </c>
      <c r="O264" s="43"/>
      <c r="P264" s="211">
        <f>O264*H264</f>
        <v>0</v>
      </c>
      <c r="Q264" s="211">
        <v>1.0000000000000001E-5</v>
      </c>
      <c r="R264" s="211">
        <f>Q264*H264</f>
        <v>2.5369000000000004E-3</v>
      </c>
      <c r="S264" s="211">
        <v>0</v>
      </c>
      <c r="T264" s="212">
        <f>S264*H264</f>
        <v>0</v>
      </c>
      <c r="AR264" s="25" t="s">
        <v>142</v>
      </c>
      <c r="AT264" s="25" t="s">
        <v>212</v>
      </c>
      <c r="AU264" s="25" t="s">
        <v>87</v>
      </c>
      <c r="AY264" s="25" t="s">
        <v>210</v>
      </c>
      <c r="BE264" s="213">
        <f>IF(N264="základní",J264,0)</f>
        <v>0</v>
      </c>
      <c r="BF264" s="213">
        <f>IF(N264="snížená",J264,0)</f>
        <v>7382.38</v>
      </c>
      <c r="BG264" s="213">
        <f>IF(N264="zákl. přenesená",J264,0)</f>
        <v>0</v>
      </c>
      <c r="BH264" s="213">
        <f>IF(N264="sníž. přenesená",J264,0)</f>
        <v>0</v>
      </c>
      <c r="BI264" s="213">
        <f>IF(N264="nulová",J264,0)</f>
        <v>0</v>
      </c>
      <c r="BJ264" s="25" t="s">
        <v>87</v>
      </c>
      <c r="BK264" s="213">
        <f>ROUND(I264*H264,2)</f>
        <v>7382.38</v>
      </c>
      <c r="BL264" s="25" t="s">
        <v>142</v>
      </c>
      <c r="BM264" s="25" t="s">
        <v>2286</v>
      </c>
    </row>
    <row r="265" spans="2:65" s="12" customFormat="1">
      <c r="B265" s="217"/>
      <c r="C265" s="218"/>
      <c r="D265" s="214" t="s">
        <v>220</v>
      </c>
      <c r="E265" s="219" t="s">
        <v>24</v>
      </c>
      <c r="F265" s="220" t="s">
        <v>2287</v>
      </c>
      <c r="G265" s="218"/>
      <c r="H265" s="221">
        <v>246.69</v>
      </c>
      <c r="I265" s="222"/>
      <c r="J265" s="218"/>
      <c r="K265" s="218"/>
      <c r="L265" s="223"/>
      <c r="M265" s="224"/>
      <c r="N265" s="225"/>
      <c r="O265" s="225"/>
      <c r="P265" s="225"/>
      <c r="Q265" s="225"/>
      <c r="R265" s="225"/>
      <c r="S265" s="225"/>
      <c r="T265" s="226"/>
      <c r="AT265" s="227" t="s">
        <v>220</v>
      </c>
      <c r="AU265" s="227" t="s">
        <v>87</v>
      </c>
      <c r="AV265" s="12" t="s">
        <v>87</v>
      </c>
      <c r="AW265" s="12" t="s">
        <v>41</v>
      </c>
      <c r="AX265" s="12" t="s">
        <v>78</v>
      </c>
      <c r="AY265" s="227" t="s">
        <v>210</v>
      </c>
    </row>
    <row r="266" spans="2:65" s="12" customFormat="1">
      <c r="B266" s="217"/>
      <c r="C266" s="218"/>
      <c r="D266" s="214" t="s">
        <v>220</v>
      </c>
      <c r="E266" s="219" t="s">
        <v>24</v>
      </c>
      <c r="F266" s="220" t="s">
        <v>2288</v>
      </c>
      <c r="G266" s="218"/>
      <c r="H266" s="221">
        <v>7</v>
      </c>
      <c r="I266" s="222"/>
      <c r="J266" s="218"/>
      <c r="K266" s="218"/>
      <c r="L266" s="223"/>
      <c r="M266" s="224"/>
      <c r="N266" s="225"/>
      <c r="O266" s="225"/>
      <c r="P266" s="225"/>
      <c r="Q266" s="225"/>
      <c r="R266" s="225"/>
      <c r="S266" s="225"/>
      <c r="T266" s="226"/>
      <c r="AT266" s="227" t="s">
        <v>220</v>
      </c>
      <c r="AU266" s="227" t="s">
        <v>87</v>
      </c>
      <c r="AV266" s="12" t="s">
        <v>87</v>
      </c>
      <c r="AW266" s="12" t="s">
        <v>41</v>
      </c>
      <c r="AX266" s="12" t="s">
        <v>78</v>
      </c>
      <c r="AY266" s="227" t="s">
        <v>210</v>
      </c>
    </row>
    <row r="267" spans="2:65" s="13" customFormat="1">
      <c r="B267" s="228"/>
      <c r="C267" s="229"/>
      <c r="D267" s="214" t="s">
        <v>220</v>
      </c>
      <c r="E267" s="230" t="s">
        <v>24</v>
      </c>
      <c r="F267" s="231" t="s">
        <v>235</v>
      </c>
      <c r="G267" s="229"/>
      <c r="H267" s="232">
        <v>253.69</v>
      </c>
      <c r="I267" s="233"/>
      <c r="J267" s="229"/>
      <c r="K267" s="229"/>
      <c r="L267" s="234"/>
      <c r="M267" s="235"/>
      <c r="N267" s="236"/>
      <c r="O267" s="236"/>
      <c r="P267" s="236"/>
      <c r="Q267" s="236"/>
      <c r="R267" s="236"/>
      <c r="S267" s="236"/>
      <c r="T267" s="237"/>
      <c r="AT267" s="238" t="s">
        <v>220</v>
      </c>
      <c r="AU267" s="238" t="s">
        <v>87</v>
      </c>
      <c r="AV267" s="13" t="s">
        <v>93</v>
      </c>
      <c r="AW267" s="13" t="s">
        <v>41</v>
      </c>
      <c r="AX267" s="13" t="s">
        <v>83</v>
      </c>
      <c r="AY267" s="238" t="s">
        <v>210</v>
      </c>
    </row>
    <row r="268" spans="2:65" s="1" customFormat="1" ht="16.5" customHeight="1">
      <c r="B268" s="42"/>
      <c r="C268" s="239" t="s">
        <v>659</v>
      </c>
      <c r="D268" s="239" t="s">
        <v>358</v>
      </c>
      <c r="E268" s="240" t="s">
        <v>2289</v>
      </c>
      <c r="F268" s="241" t="s">
        <v>2290</v>
      </c>
      <c r="G268" s="242" t="s">
        <v>215</v>
      </c>
      <c r="H268" s="243">
        <v>283.69400000000002</v>
      </c>
      <c r="I268" s="244">
        <v>35.6</v>
      </c>
      <c r="J268" s="245">
        <f>ROUND(I268*H268,2)</f>
        <v>10099.51</v>
      </c>
      <c r="K268" s="241" t="s">
        <v>264</v>
      </c>
      <c r="L268" s="246"/>
      <c r="M268" s="247" t="s">
        <v>24</v>
      </c>
      <c r="N268" s="248" t="s">
        <v>50</v>
      </c>
      <c r="O268" s="43"/>
      <c r="P268" s="211">
        <f>O268*H268</f>
        <v>0</v>
      </c>
      <c r="Q268" s="211">
        <v>1.7000000000000001E-4</v>
      </c>
      <c r="R268" s="211">
        <f>Q268*H268</f>
        <v>4.8227980000000004E-2</v>
      </c>
      <c r="S268" s="211">
        <v>0</v>
      </c>
      <c r="T268" s="212">
        <f>S268*H268</f>
        <v>0</v>
      </c>
      <c r="AR268" s="25" t="s">
        <v>397</v>
      </c>
      <c r="AT268" s="25" t="s">
        <v>358</v>
      </c>
      <c r="AU268" s="25" t="s">
        <v>87</v>
      </c>
      <c r="AY268" s="25" t="s">
        <v>210</v>
      </c>
      <c r="BE268" s="213">
        <f>IF(N268="základní",J268,0)</f>
        <v>0</v>
      </c>
      <c r="BF268" s="213">
        <f>IF(N268="snížená",J268,0)</f>
        <v>10099.51</v>
      </c>
      <c r="BG268" s="213">
        <f>IF(N268="zákl. přenesená",J268,0)</f>
        <v>0</v>
      </c>
      <c r="BH268" s="213">
        <f>IF(N268="sníž. přenesená",J268,0)</f>
        <v>0</v>
      </c>
      <c r="BI268" s="213">
        <f>IF(N268="nulová",J268,0)</f>
        <v>0</v>
      </c>
      <c r="BJ268" s="25" t="s">
        <v>87</v>
      </c>
      <c r="BK268" s="213">
        <f>ROUND(I268*H268,2)</f>
        <v>10099.51</v>
      </c>
      <c r="BL268" s="25" t="s">
        <v>142</v>
      </c>
      <c r="BM268" s="25" t="s">
        <v>2291</v>
      </c>
    </row>
    <row r="269" spans="2:65" s="12" customFormat="1">
      <c r="B269" s="217"/>
      <c r="C269" s="218"/>
      <c r="D269" s="214" t="s">
        <v>220</v>
      </c>
      <c r="E269" s="219" t="s">
        <v>24</v>
      </c>
      <c r="F269" s="220" t="s">
        <v>2292</v>
      </c>
      <c r="G269" s="218"/>
      <c r="H269" s="221">
        <v>283.69400000000002</v>
      </c>
      <c r="I269" s="222"/>
      <c r="J269" s="218"/>
      <c r="K269" s="218"/>
      <c r="L269" s="223"/>
      <c r="M269" s="224"/>
      <c r="N269" s="225"/>
      <c r="O269" s="225"/>
      <c r="P269" s="225"/>
      <c r="Q269" s="225"/>
      <c r="R269" s="225"/>
      <c r="S269" s="225"/>
      <c r="T269" s="226"/>
      <c r="AT269" s="227" t="s">
        <v>220</v>
      </c>
      <c r="AU269" s="227" t="s">
        <v>87</v>
      </c>
      <c r="AV269" s="12" t="s">
        <v>87</v>
      </c>
      <c r="AW269" s="12" t="s">
        <v>41</v>
      </c>
      <c r="AX269" s="12" t="s">
        <v>83</v>
      </c>
      <c r="AY269" s="227" t="s">
        <v>210</v>
      </c>
    </row>
    <row r="270" spans="2:65" s="1" customFormat="1" ht="16.5" customHeight="1">
      <c r="B270" s="42"/>
      <c r="C270" s="239" t="s">
        <v>663</v>
      </c>
      <c r="D270" s="239" t="s">
        <v>358</v>
      </c>
      <c r="E270" s="240" t="s">
        <v>2293</v>
      </c>
      <c r="F270" s="241" t="s">
        <v>2294</v>
      </c>
      <c r="G270" s="242" t="s">
        <v>215</v>
      </c>
      <c r="H270" s="243">
        <v>8.0500000000000007</v>
      </c>
      <c r="I270" s="244">
        <v>39.4</v>
      </c>
      <c r="J270" s="245">
        <f>ROUND(I270*H270,2)</f>
        <v>317.17</v>
      </c>
      <c r="K270" s="241" t="s">
        <v>264</v>
      </c>
      <c r="L270" s="246"/>
      <c r="M270" s="247" t="s">
        <v>24</v>
      </c>
      <c r="N270" s="248" t="s">
        <v>50</v>
      </c>
      <c r="O270" s="43"/>
      <c r="P270" s="211">
        <f>O270*H270</f>
        <v>0</v>
      </c>
      <c r="Q270" s="211">
        <v>1.2E-4</v>
      </c>
      <c r="R270" s="211">
        <f>Q270*H270</f>
        <v>9.6600000000000006E-4</v>
      </c>
      <c r="S270" s="211">
        <v>0</v>
      </c>
      <c r="T270" s="212">
        <f>S270*H270</f>
        <v>0</v>
      </c>
      <c r="AR270" s="25" t="s">
        <v>397</v>
      </c>
      <c r="AT270" s="25" t="s">
        <v>358</v>
      </c>
      <c r="AU270" s="25" t="s">
        <v>87</v>
      </c>
      <c r="AY270" s="25" t="s">
        <v>210</v>
      </c>
      <c r="BE270" s="213">
        <f>IF(N270="základní",J270,0)</f>
        <v>0</v>
      </c>
      <c r="BF270" s="213">
        <f>IF(N270="snížená",J270,0)</f>
        <v>317.17</v>
      </c>
      <c r="BG270" s="213">
        <f>IF(N270="zákl. přenesená",J270,0)</f>
        <v>0</v>
      </c>
      <c r="BH270" s="213">
        <f>IF(N270="sníž. přenesená",J270,0)</f>
        <v>0</v>
      </c>
      <c r="BI270" s="213">
        <f>IF(N270="nulová",J270,0)</f>
        <v>0</v>
      </c>
      <c r="BJ270" s="25" t="s">
        <v>87</v>
      </c>
      <c r="BK270" s="213">
        <f>ROUND(I270*H270,2)</f>
        <v>317.17</v>
      </c>
      <c r="BL270" s="25" t="s">
        <v>142</v>
      </c>
      <c r="BM270" s="25" t="s">
        <v>2295</v>
      </c>
    </row>
    <row r="271" spans="2:65" s="12" customFormat="1">
      <c r="B271" s="217"/>
      <c r="C271" s="218"/>
      <c r="D271" s="214" t="s">
        <v>220</v>
      </c>
      <c r="E271" s="219" t="s">
        <v>24</v>
      </c>
      <c r="F271" s="220" t="s">
        <v>2296</v>
      </c>
      <c r="G271" s="218"/>
      <c r="H271" s="221">
        <v>8.0500000000000007</v>
      </c>
      <c r="I271" s="222"/>
      <c r="J271" s="218"/>
      <c r="K271" s="218"/>
      <c r="L271" s="223"/>
      <c r="M271" s="224"/>
      <c r="N271" s="225"/>
      <c r="O271" s="225"/>
      <c r="P271" s="225"/>
      <c r="Q271" s="225"/>
      <c r="R271" s="225"/>
      <c r="S271" s="225"/>
      <c r="T271" s="226"/>
      <c r="AT271" s="227" t="s">
        <v>220</v>
      </c>
      <c r="AU271" s="227" t="s">
        <v>87</v>
      </c>
      <c r="AV271" s="12" t="s">
        <v>87</v>
      </c>
      <c r="AW271" s="12" t="s">
        <v>41</v>
      </c>
      <c r="AX271" s="12" t="s">
        <v>83</v>
      </c>
      <c r="AY271" s="227" t="s">
        <v>210</v>
      </c>
    </row>
    <row r="272" spans="2:65" s="1" customFormat="1" ht="38.25" customHeight="1">
      <c r="B272" s="42"/>
      <c r="C272" s="202" t="s">
        <v>667</v>
      </c>
      <c r="D272" s="202" t="s">
        <v>212</v>
      </c>
      <c r="E272" s="203" t="s">
        <v>1078</v>
      </c>
      <c r="F272" s="204" t="s">
        <v>1908</v>
      </c>
      <c r="G272" s="205" t="s">
        <v>981</v>
      </c>
      <c r="H272" s="270">
        <f>SUM(J236:J270)/100</f>
        <v>1227.5872999999999</v>
      </c>
      <c r="I272" s="207">
        <v>1.95</v>
      </c>
      <c r="J272" s="208">
        <f>ROUND(I272*H272,2)</f>
        <v>2393.8000000000002</v>
      </c>
      <c r="K272" s="204" t="s">
        <v>264</v>
      </c>
      <c r="L272" s="62"/>
      <c r="M272" s="209" t="s">
        <v>24</v>
      </c>
      <c r="N272" s="210" t="s">
        <v>50</v>
      </c>
      <c r="O272" s="43"/>
      <c r="P272" s="211">
        <f>O272*H272</f>
        <v>0</v>
      </c>
      <c r="Q272" s="211">
        <v>0</v>
      </c>
      <c r="R272" s="211">
        <f>Q272*H272</f>
        <v>0</v>
      </c>
      <c r="S272" s="211">
        <v>0</v>
      </c>
      <c r="T272" s="212">
        <f>S272*H272</f>
        <v>0</v>
      </c>
      <c r="AR272" s="25" t="s">
        <v>142</v>
      </c>
      <c r="AT272" s="25" t="s">
        <v>212</v>
      </c>
      <c r="AU272" s="25" t="s">
        <v>87</v>
      </c>
      <c r="AY272" s="25" t="s">
        <v>210</v>
      </c>
      <c r="BE272" s="213">
        <f>IF(N272="základní",J272,0)</f>
        <v>0</v>
      </c>
      <c r="BF272" s="213">
        <f>IF(N272="snížená",J272,0)</f>
        <v>2393.8000000000002</v>
      </c>
      <c r="BG272" s="213">
        <f>IF(N272="zákl. přenesená",J272,0)</f>
        <v>0</v>
      </c>
      <c r="BH272" s="213">
        <f>IF(N272="sníž. přenesená",J272,0)</f>
        <v>0</v>
      </c>
      <c r="BI272" s="213">
        <f>IF(N272="nulová",J272,0)</f>
        <v>0</v>
      </c>
      <c r="BJ272" s="25" t="s">
        <v>87</v>
      </c>
      <c r="BK272" s="213">
        <f>ROUND(I272*H272,2)</f>
        <v>2393.8000000000002</v>
      </c>
      <c r="BL272" s="25" t="s">
        <v>142</v>
      </c>
      <c r="BM272" s="25" t="s">
        <v>2297</v>
      </c>
    </row>
    <row r="273" spans="2:65" s="11" customFormat="1" ht="29.85" customHeight="1">
      <c r="B273" s="186"/>
      <c r="C273" s="187"/>
      <c r="D273" s="188" t="s">
        <v>77</v>
      </c>
      <c r="E273" s="200" t="s">
        <v>1082</v>
      </c>
      <c r="F273" s="200" t="s">
        <v>1083</v>
      </c>
      <c r="G273" s="187"/>
      <c r="H273" s="187"/>
      <c r="I273" s="190"/>
      <c r="J273" s="201">
        <f>BK273</f>
        <v>3870</v>
      </c>
      <c r="K273" s="187"/>
      <c r="L273" s="192"/>
      <c r="M273" s="193"/>
      <c r="N273" s="194"/>
      <c r="O273" s="194"/>
      <c r="P273" s="195">
        <f>P274</f>
        <v>0</v>
      </c>
      <c r="Q273" s="194"/>
      <c r="R273" s="195">
        <f>R274</f>
        <v>1.74E-3</v>
      </c>
      <c r="S273" s="194"/>
      <c r="T273" s="196">
        <f>T274</f>
        <v>0</v>
      </c>
      <c r="AR273" s="197" t="s">
        <v>87</v>
      </c>
      <c r="AT273" s="198" t="s">
        <v>77</v>
      </c>
      <c r="AU273" s="198" t="s">
        <v>83</v>
      </c>
      <c r="AY273" s="197" t="s">
        <v>210</v>
      </c>
      <c r="BK273" s="199">
        <f>BK274</f>
        <v>3870</v>
      </c>
    </row>
    <row r="274" spans="2:65" s="1" customFormat="1" ht="16.5" customHeight="1">
      <c r="B274" s="42"/>
      <c r="C274" s="202" t="s">
        <v>671</v>
      </c>
      <c r="D274" s="202" t="s">
        <v>212</v>
      </c>
      <c r="E274" s="203" t="s">
        <v>2298</v>
      </c>
      <c r="F274" s="204" t="s">
        <v>2299</v>
      </c>
      <c r="G274" s="205" t="s">
        <v>348</v>
      </c>
      <c r="H274" s="206">
        <v>6</v>
      </c>
      <c r="I274" s="207">
        <v>645</v>
      </c>
      <c r="J274" s="208">
        <f>ROUND(I274*H274,2)</f>
        <v>3870</v>
      </c>
      <c r="K274" s="204" t="s">
        <v>264</v>
      </c>
      <c r="L274" s="62"/>
      <c r="M274" s="209" t="s">
        <v>24</v>
      </c>
      <c r="N274" s="210" t="s">
        <v>50</v>
      </c>
      <c r="O274" s="43"/>
      <c r="P274" s="211">
        <f>O274*H274</f>
        <v>0</v>
      </c>
      <c r="Q274" s="211">
        <v>2.9E-4</v>
      </c>
      <c r="R274" s="211">
        <f>Q274*H274</f>
        <v>1.74E-3</v>
      </c>
      <c r="S274" s="211">
        <v>0</v>
      </c>
      <c r="T274" s="212">
        <f>S274*H274</f>
        <v>0</v>
      </c>
      <c r="AR274" s="25" t="s">
        <v>142</v>
      </c>
      <c r="AT274" s="25" t="s">
        <v>212</v>
      </c>
      <c r="AU274" s="25" t="s">
        <v>87</v>
      </c>
      <c r="AY274" s="25" t="s">
        <v>210</v>
      </c>
      <c r="BE274" s="213">
        <f>IF(N274="základní",J274,0)</f>
        <v>0</v>
      </c>
      <c r="BF274" s="213">
        <f>IF(N274="snížená",J274,0)</f>
        <v>3870</v>
      </c>
      <c r="BG274" s="213">
        <f>IF(N274="zákl. přenesená",J274,0)</f>
        <v>0</v>
      </c>
      <c r="BH274" s="213">
        <f>IF(N274="sníž. přenesená",J274,0)</f>
        <v>0</v>
      </c>
      <c r="BI274" s="213">
        <f>IF(N274="nulová",J274,0)</f>
        <v>0</v>
      </c>
      <c r="BJ274" s="25" t="s">
        <v>87</v>
      </c>
      <c r="BK274" s="213">
        <f>ROUND(I274*H274,2)</f>
        <v>3870</v>
      </c>
      <c r="BL274" s="25" t="s">
        <v>142</v>
      </c>
      <c r="BM274" s="25" t="s">
        <v>2300</v>
      </c>
    </row>
    <row r="275" spans="2:65" s="11" customFormat="1" ht="29.85" customHeight="1">
      <c r="B275" s="186"/>
      <c r="C275" s="187"/>
      <c r="D275" s="188" t="s">
        <v>77</v>
      </c>
      <c r="E275" s="200" t="s">
        <v>1148</v>
      </c>
      <c r="F275" s="200" t="s">
        <v>1149</v>
      </c>
      <c r="G275" s="187"/>
      <c r="H275" s="187"/>
      <c r="I275" s="190"/>
      <c r="J275" s="201">
        <f>BK275</f>
        <v>335775.23</v>
      </c>
      <c r="K275" s="187"/>
      <c r="L275" s="192"/>
      <c r="M275" s="193"/>
      <c r="N275" s="194"/>
      <c r="O275" s="194"/>
      <c r="P275" s="195">
        <f>SUM(P276:P322)</f>
        <v>0</v>
      </c>
      <c r="Q275" s="194"/>
      <c r="R275" s="195">
        <f>SUM(R276:R322)</f>
        <v>11.122396670000001</v>
      </c>
      <c r="S275" s="194"/>
      <c r="T275" s="196">
        <f>SUM(T276:T322)</f>
        <v>3.4043999999999999</v>
      </c>
      <c r="AR275" s="197" t="s">
        <v>87</v>
      </c>
      <c r="AT275" s="198" t="s">
        <v>77</v>
      </c>
      <c r="AU275" s="198" t="s">
        <v>83</v>
      </c>
      <c r="AY275" s="197" t="s">
        <v>210</v>
      </c>
      <c r="BK275" s="199">
        <f>SUM(BK276:BK322)</f>
        <v>335775.23</v>
      </c>
    </row>
    <row r="276" spans="2:65" s="1" customFormat="1" ht="25.5" customHeight="1">
      <c r="B276" s="42"/>
      <c r="C276" s="202" t="s">
        <v>675</v>
      </c>
      <c r="D276" s="202" t="s">
        <v>212</v>
      </c>
      <c r="E276" s="203" t="s">
        <v>2301</v>
      </c>
      <c r="F276" s="204" t="s">
        <v>2302</v>
      </c>
      <c r="G276" s="205" t="s">
        <v>295</v>
      </c>
      <c r="H276" s="206">
        <v>16.399999999999999</v>
      </c>
      <c r="I276" s="207">
        <v>102</v>
      </c>
      <c r="J276" s="208">
        <f>ROUND(I276*H276,2)</f>
        <v>1672.8</v>
      </c>
      <c r="K276" s="204" t="s">
        <v>264</v>
      </c>
      <c r="L276" s="62"/>
      <c r="M276" s="209" t="s">
        <v>24</v>
      </c>
      <c r="N276" s="210" t="s">
        <v>50</v>
      </c>
      <c r="O276" s="43"/>
      <c r="P276" s="211">
        <f>O276*H276</f>
        <v>0</v>
      </c>
      <c r="Q276" s="211">
        <v>0</v>
      </c>
      <c r="R276" s="211">
        <f>Q276*H276</f>
        <v>0</v>
      </c>
      <c r="S276" s="211">
        <v>0</v>
      </c>
      <c r="T276" s="212">
        <f>S276*H276</f>
        <v>0</v>
      </c>
      <c r="AR276" s="25" t="s">
        <v>142</v>
      </c>
      <c r="AT276" s="25" t="s">
        <v>212</v>
      </c>
      <c r="AU276" s="25" t="s">
        <v>87</v>
      </c>
      <c r="AY276" s="25" t="s">
        <v>210</v>
      </c>
      <c r="BE276" s="213">
        <f>IF(N276="základní",J276,0)</f>
        <v>0</v>
      </c>
      <c r="BF276" s="213">
        <f>IF(N276="snížená",J276,0)</f>
        <v>1672.8</v>
      </c>
      <c r="BG276" s="213">
        <f>IF(N276="zákl. přenesená",J276,0)</f>
        <v>0</v>
      </c>
      <c r="BH276" s="213">
        <f>IF(N276="sníž. přenesená",J276,0)</f>
        <v>0</v>
      </c>
      <c r="BI276" s="213">
        <f>IF(N276="nulová",J276,0)</f>
        <v>0</v>
      </c>
      <c r="BJ276" s="25" t="s">
        <v>87</v>
      </c>
      <c r="BK276" s="213">
        <f>ROUND(I276*H276,2)</f>
        <v>1672.8</v>
      </c>
      <c r="BL276" s="25" t="s">
        <v>142</v>
      </c>
      <c r="BM276" s="25" t="s">
        <v>2303</v>
      </c>
    </row>
    <row r="277" spans="2:65" s="12" customFormat="1">
      <c r="B277" s="217"/>
      <c r="C277" s="218"/>
      <c r="D277" s="214" t="s">
        <v>220</v>
      </c>
      <c r="E277" s="219" t="s">
        <v>24</v>
      </c>
      <c r="F277" s="220" t="s">
        <v>2304</v>
      </c>
      <c r="G277" s="218"/>
      <c r="H277" s="221">
        <v>16.399999999999999</v>
      </c>
      <c r="I277" s="222"/>
      <c r="J277" s="218"/>
      <c r="K277" s="218"/>
      <c r="L277" s="223"/>
      <c r="M277" s="224"/>
      <c r="N277" s="225"/>
      <c r="O277" s="225"/>
      <c r="P277" s="225"/>
      <c r="Q277" s="225"/>
      <c r="R277" s="225"/>
      <c r="S277" s="225"/>
      <c r="T277" s="226"/>
      <c r="AT277" s="227" t="s">
        <v>220</v>
      </c>
      <c r="AU277" s="227" t="s">
        <v>87</v>
      </c>
      <c r="AV277" s="12" t="s">
        <v>87</v>
      </c>
      <c r="AW277" s="12" t="s">
        <v>41</v>
      </c>
      <c r="AX277" s="12" t="s">
        <v>83</v>
      </c>
      <c r="AY277" s="227" t="s">
        <v>210</v>
      </c>
    </row>
    <row r="278" spans="2:65" s="1" customFormat="1" ht="25.5" customHeight="1">
      <c r="B278" s="42"/>
      <c r="C278" s="239" t="s">
        <v>679</v>
      </c>
      <c r="D278" s="239" t="s">
        <v>358</v>
      </c>
      <c r="E278" s="240" t="s">
        <v>2305</v>
      </c>
      <c r="F278" s="241" t="s">
        <v>2306</v>
      </c>
      <c r="G278" s="242" t="s">
        <v>224</v>
      </c>
      <c r="H278" s="243">
        <v>7.1999999999999995E-2</v>
      </c>
      <c r="I278" s="244">
        <v>4680</v>
      </c>
      <c r="J278" s="245">
        <f>ROUND(I278*H278,2)</f>
        <v>336.96</v>
      </c>
      <c r="K278" s="241" t="s">
        <v>264</v>
      </c>
      <c r="L278" s="246"/>
      <c r="M278" s="247" t="s">
        <v>24</v>
      </c>
      <c r="N278" s="248" t="s">
        <v>50</v>
      </c>
      <c r="O278" s="43"/>
      <c r="P278" s="211">
        <f>O278*H278</f>
        <v>0</v>
      </c>
      <c r="Q278" s="211">
        <v>0.55000000000000004</v>
      </c>
      <c r="R278" s="211">
        <f>Q278*H278</f>
        <v>3.9600000000000003E-2</v>
      </c>
      <c r="S278" s="211">
        <v>0</v>
      </c>
      <c r="T278" s="212">
        <f>S278*H278</f>
        <v>0</v>
      </c>
      <c r="AR278" s="25" t="s">
        <v>397</v>
      </c>
      <c r="AT278" s="25" t="s">
        <v>358</v>
      </c>
      <c r="AU278" s="25" t="s">
        <v>87</v>
      </c>
      <c r="AY278" s="25" t="s">
        <v>210</v>
      </c>
      <c r="BE278" s="213">
        <f>IF(N278="základní",J278,0)</f>
        <v>0</v>
      </c>
      <c r="BF278" s="213">
        <f>IF(N278="snížená",J278,0)</f>
        <v>336.96</v>
      </c>
      <c r="BG278" s="213">
        <f>IF(N278="zákl. přenesená",J278,0)</f>
        <v>0</v>
      </c>
      <c r="BH278" s="213">
        <f>IF(N278="sníž. přenesená",J278,0)</f>
        <v>0</v>
      </c>
      <c r="BI278" s="213">
        <f>IF(N278="nulová",J278,0)</f>
        <v>0</v>
      </c>
      <c r="BJ278" s="25" t="s">
        <v>87</v>
      </c>
      <c r="BK278" s="213">
        <f>ROUND(I278*H278,2)</f>
        <v>336.96</v>
      </c>
      <c r="BL278" s="25" t="s">
        <v>142</v>
      </c>
      <c r="BM278" s="25" t="s">
        <v>2307</v>
      </c>
    </row>
    <row r="279" spans="2:65" s="12" customFormat="1">
      <c r="B279" s="217"/>
      <c r="C279" s="218"/>
      <c r="D279" s="214" t="s">
        <v>220</v>
      </c>
      <c r="E279" s="219" t="s">
        <v>24</v>
      </c>
      <c r="F279" s="220" t="s">
        <v>2308</v>
      </c>
      <c r="G279" s="218"/>
      <c r="H279" s="221">
        <v>7.1999999999999995E-2</v>
      </c>
      <c r="I279" s="222"/>
      <c r="J279" s="218"/>
      <c r="K279" s="218"/>
      <c r="L279" s="223"/>
      <c r="M279" s="224"/>
      <c r="N279" s="225"/>
      <c r="O279" s="225"/>
      <c r="P279" s="225"/>
      <c r="Q279" s="225"/>
      <c r="R279" s="225"/>
      <c r="S279" s="225"/>
      <c r="T279" s="226"/>
      <c r="AT279" s="227" t="s">
        <v>220</v>
      </c>
      <c r="AU279" s="227" t="s">
        <v>87</v>
      </c>
      <c r="AV279" s="12" t="s">
        <v>87</v>
      </c>
      <c r="AW279" s="12" t="s">
        <v>41</v>
      </c>
      <c r="AX279" s="12" t="s">
        <v>83</v>
      </c>
      <c r="AY279" s="227" t="s">
        <v>210</v>
      </c>
    </row>
    <row r="280" spans="2:65" s="1" customFormat="1" ht="25.5" customHeight="1">
      <c r="B280" s="42"/>
      <c r="C280" s="239" t="s">
        <v>683</v>
      </c>
      <c r="D280" s="239" t="s">
        <v>358</v>
      </c>
      <c r="E280" s="240" t="s">
        <v>2309</v>
      </c>
      <c r="F280" s="241" t="s">
        <v>2310</v>
      </c>
      <c r="G280" s="242" t="s">
        <v>224</v>
      </c>
      <c r="H280" s="243">
        <v>0.216</v>
      </c>
      <c r="I280" s="244">
        <v>5180</v>
      </c>
      <c r="J280" s="245">
        <f>ROUND(I280*H280,2)</f>
        <v>1118.8800000000001</v>
      </c>
      <c r="K280" s="241" t="s">
        <v>264</v>
      </c>
      <c r="L280" s="246"/>
      <c r="M280" s="247" t="s">
        <v>24</v>
      </c>
      <c r="N280" s="248" t="s">
        <v>50</v>
      </c>
      <c r="O280" s="43"/>
      <c r="P280" s="211">
        <f>O280*H280</f>
        <v>0</v>
      </c>
      <c r="Q280" s="211">
        <v>0.55000000000000004</v>
      </c>
      <c r="R280" s="211">
        <f>Q280*H280</f>
        <v>0.1188</v>
      </c>
      <c r="S280" s="211">
        <v>0</v>
      </c>
      <c r="T280" s="212">
        <f>S280*H280</f>
        <v>0</v>
      </c>
      <c r="AR280" s="25" t="s">
        <v>397</v>
      </c>
      <c r="AT280" s="25" t="s">
        <v>358</v>
      </c>
      <c r="AU280" s="25" t="s">
        <v>87</v>
      </c>
      <c r="AY280" s="25" t="s">
        <v>210</v>
      </c>
      <c r="BE280" s="213">
        <f>IF(N280="základní",J280,0)</f>
        <v>0</v>
      </c>
      <c r="BF280" s="213">
        <f>IF(N280="snížená",J280,0)</f>
        <v>1118.8800000000001</v>
      </c>
      <c r="BG280" s="213">
        <f>IF(N280="zákl. přenesená",J280,0)</f>
        <v>0</v>
      </c>
      <c r="BH280" s="213">
        <f>IF(N280="sníž. přenesená",J280,0)</f>
        <v>0</v>
      </c>
      <c r="BI280" s="213">
        <f>IF(N280="nulová",J280,0)</f>
        <v>0</v>
      </c>
      <c r="BJ280" s="25" t="s">
        <v>87</v>
      </c>
      <c r="BK280" s="213">
        <f>ROUND(I280*H280,2)</f>
        <v>1118.8800000000001</v>
      </c>
      <c r="BL280" s="25" t="s">
        <v>142</v>
      </c>
      <c r="BM280" s="25" t="s">
        <v>2311</v>
      </c>
    </row>
    <row r="281" spans="2:65" s="12" customFormat="1">
      <c r="B281" s="217"/>
      <c r="C281" s="218"/>
      <c r="D281" s="214" t="s">
        <v>220</v>
      </c>
      <c r="E281" s="219" t="s">
        <v>24</v>
      </c>
      <c r="F281" s="220" t="s">
        <v>2312</v>
      </c>
      <c r="G281" s="218"/>
      <c r="H281" s="221">
        <v>0.216</v>
      </c>
      <c r="I281" s="222"/>
      <c r="J281" s="218"/>
      <c r="K281" s="218"/>
      <c r="L281" s="223"/>
      <c r="M281" s="224"/>
      <c r="N281" s="225"/>
      <c r="O281" s="225"/>
      <c r="P281" s="225"/>
      <c r="Q281" s="225"/>
      <c r="R281" s="225"/>
      <c r="S281" s="225"/>
      <c r="T281" s="226"/>
      <c r="AT281" s="227" t="s">
        <v>220</v>
      </c>
      <c r="AU281" s="227" t="s">
        <v>87</v>
      </c>
      <c r="AV281" s="12" t="s">
        <v>87</v>
      </c>
      <c r="AW281" s="12" t="s">
        <v>41</v>
      </c>
      <c r="AX281" s="12" t="s">
        <v>83</v>
      </c>
      <c r="AY281" s="227" t="s">
        <v>210</v>
      </c>
    </row>
    <row r="282" spans="2:65" s="1" customFormat="1" ht="25.5" customHeight="1">
      <c r="B282" s="42"/>
      <c r="C282" s="202" t="s">
        <v>687</v>
      </c>
      <c r="D282" s="202" t="s">
        <v>212</v>
      </c>
      <c r="E282" s="203" t="s">
        <v>2313</v>
      </c>
      <c r="F282" s="204" t="s">
        <v>2314</v>
      </c>
      <c r="G282" s="205" t="s">
        <v>295</v>
      </c>
      <c r="H282" s="206">
        <v>114.6</v>
      </c>
      <c r="I282" s="207">
        <v>49.3</v>
      </c>
      <c r="J282" s="208">
        <f>ROUND(I282*H282,2)</f>
        <v>5649.78</v>
      </c>
      <c r="K282" s="204" t="s">
        <v>264</v>
      </c>
      <c r="L282" s="62"/>
      <c r="M282" s="209" t="s">
        <v>24</v>
      </c>
      <c r="N282" s="210" t="s">
        <v>50</v>
      </c>
      <c r="O282" s="43"/>
      <c r="P282" s="211">
        <f>O282*H282</f>
        <v>0</v>
      </c>
      <c r="Q282" s="211">
        <v>0</v>
      </c>
      <c r="R282" s="211">
        <f>Q282*H282</f>
        <v>0</v>
      </c>
      <c r="S282" s="211">
        <v>1.4E-2</v>
      </c>
      <c r="T282" s="212">
        <f>S282*H282</f>
        <v>1.6044</v>
      </c>
      <c r="AR282" s="25" t="s">
        <v>142</v>
      </c>
      <c r="AT282" s="25" t="s">
        <v>212</v>
      </c>
      <c r="AU282" s="25" t="s">
        <v>87</v>
      </c>
      <c r="AY282" s="25" t="s">
        <v>210</v>
      </c>
      <c r="BE282" s="213">
        <f>IF(N282="základní",J282,0)</f>
        <v>0</v>
      </c>
      <c r="BF282" s="213">
        <f>IF(N282="snížená",J282,0)</f>
        <v>5649.78</v>
      </c>
      <c r="BG282" s="213">
        <f>IF(N282="zákl. přenesená",J282,0)</f>
        <v>0</v>
      </c>
      <c r="BH282" s="213">
        <f>IF(N282="sníž. přenesená",J282,0)</f>
        <v>0</v>
      </c>
      <c r="BI282" s="213">
        <f>IF(N282="nulová",J282,0)</f>
        <v>0</v>
      </c>
      <c r="BJ282" s="25" t="s">
        <v>87</v>
      </c>
      <c r="BK282" s="213">
        <f>ROUND(I282*H282,2)</f>
        <v>5649.78</v>
      </c>
      <c r="BL282" s="25" t="s">
        <v>142</v>
      </c>
      <c r="BM282" s="25" t="s">
        <v>2315</v>
      </c>
    </row>
    <row r="283" spans="2:65" s="12" customFormat="1">
      <c r="B283" s="217"/>
      <c r="C283" s="218"/>
      <c r="D283" s="214" t="s">
        <v>220</v>
      </c>
      <c r="E283" s="219" t="s">
        <v>24</v>
      </c>
      <c r="F283" s="220" t="s">
        <v>2316</v>
      </c>
      <c r="G283" s="218"/>
      <c r="H283" s="221">
        <v>114.6</v>
      </c>
      <c r="I283" s="222"/>
      <c r="J283" s="218"/>
      <c r="K283" s="218"/>
      <c r="L283" s="223"/>
      <c r="M283" s="224"/>
      <c r="N283" s="225"/>
      <c r="O283" s="225"/>
      <c r="P283" s="225"/>
      <c r="Q283" s="225"/>
      <c r="R283" s="225"/>
      <c r="S283" s="225"/>
      <c r="T283" s="226"/>
      <c r="AT283" s="227" t="s">
        <v>220</v>
      </c>
      <c r="AU283" s="227" t="s">
        <v>87</v>
      </c>
      <c r="AV283" s="12" t="s">
        <v>87</v>
      </c>
      <c r="AW283" s="12" t="s">
        <v>41</v>
      </c>
      <c r="AX283" s="12" t="s">
        <v>83</v>
      </c>
      <c r="AY283" s="227" t="s">
        <v>210</v>
      </c>
    </row>
    <row r="284" spans="2:65" s="1" customFormat="1" ht="38.25" customHeight="1">
      <c r="B284" s="42"/>
      <c r="C284" s="202" t="s">
        <v>691</v>
      </c>
      <c r="D284" s="202" t="s">
        <v>212</v>
      </c>
      <c r="E284" s="203" t="s">
        <v>2317</v>
      </c>
      <c r="F284" s="204" t="s">
        <v>2318</v>
      </c>
      <c r="G284" s="205" t="s">
        <v>295</v>
      </c>
      <c r="H284" s="206">
        <v>88.15</v>
      </c>
      <c r="I284" s="207">
        <v>130</v>
      </c>
      <c r="J284" s="208">
        <f>ROUND(I284*H284,2)</f>
        <v>11459.5</v>
      </c>
      <c r="K284" s="204" t="s">
        <v>264</v>
      </c>
      <c r="L284" s="62"/>
      <c r="M284" s="209" t="s">
        <v>24</v>
      </c>
      <c r="N284" s="210" t="s">
        <v>50</v>
      </c>
      <c r="O284" s="43"/>
      <c r="P284" s="211">
        <f>O284*H284</f>
        <v>0</v>
      </c>
      <c r="Q284" s="211">
        <v>0</v>
      </c>
      <c r="R284" s="211">
        <f>Q284*H284</f>
        <v>0</v>
      </c>
      <c r="S284" s="211">
        <v>0</v>
      </c>
      <c r="T284" s="212">
        <f>S284*H284</f>
        <v>0</v>
      </c>
      <c r="AR284" s="25" t="s">
        <v>142</v>
      </c>
      <c r="AT284" s="25" t="s">
        <v>212</v>
      </c>
      <c r="AU284" s="25" t="s">
        <v>87</v>
      </c>
      <c r="AY284" s="25" t="s">
        <v>210</v>
      </c>
      <c r="BE284" s="213">
        <f>IF(N284="základní",J284,0)</f>
        <v>0</v>
      </c>
      <c r="BF284" s="213">
        <f>IF(N284="snížená",J284,0)</f>
        <v>11459.5</v>
      </c>
      <c r="BG284" s="213">
        <f>IF(N284="zákl. přenesená",J284,0)</f>
        <v>0</v>
      </c>
      <c r="BH284" s="213">
        <f>IF(N284="sníž. přenesená",J284,0)</f>
        <v>0</v>
      </c>
      <c r="BI284" s="213">
        <f>IF(N284="nulová",J284,0)</f>
        <v>0</v>
      </c>
      <c r="BJ284" s="25" t="s">
        <v>87</v>
      </c>
      <c r="BK284" s="213">
        <f>ROUND(I284*H284,2)</f>
        <v>11459.5</v>
      </c>
      <c r="BL284" s="25" t="s">
        <v>142</v>
      </c>
      <c r="BM284" s="25" t="s">
        <v>2319</v>
      </c>
    </row>
    <row r="285" spans="2:65" s="12" customFormat="1">
      <c r="B285" s="217"/>
      <c r="C285" s="218"/>
      <c r="D285" s="214" t="s">
        <v>220</v>
      </c>
      <c r="E285" s="219" t="s">
        <v>24</v>
      </c>
      <c r="F285" s="220" t="s">
        <v>2320</v>
      </c>
      <c r="G285" s="218"/>
      <c r="H285" s="221">
        <v>88.15</v>
      </c>
      <c r="I285" s="222"/>
      <c r="J285" s="218"/>
      <c r="K285" s="218"/>
      <c r="L285" s="223"/>
      <c r="M285" s="224"/>
      <c r="N285" s="225"/>
      <c r="O285" s="225"/>
      <c r="P285" s="225"/>
      <c r="Q285" s="225"/>
      <c r="R285" s="225"/>
      <c r="S285" s="225"/>
      <c r="T285" s="226"/>
      <c r="AT285" s="227" t="s">
        <v>220</v>
      </c>
      <c r="AU285" s="227" t="s">
        <v>87</v>
      </c>
      <c r="AV285" s="12" t="s">
        <v>87</v>
      </c>
      <c r="AW285" s="12" t="s">
        <v>41</v>
      </c>
      <c r="AX285" s="12" t="s">
        <v>83</v>
      </c>
      <c r="AY285" s="227" t="s">
        <v>210</v>
      </c>
    </row>
    <row r="286" spans="2:65" s="1" customFormat="1" ht="38.25" customHeight="1">
      <c r="B286" s="42"/>
      <c r="C286" s="202" t="s">
        <v>696</v>
      </c>
      <c r="D286" s="202" t="s">
        <v>212</v>
      </c>
      <c r="E286" s="203" t="s">
        <v>2321</v>
      </c>
      <c r="F286" s="204" t="s">
        <v>2322</v>
      </c>
      <c r="G286" s="205" t="s">
        <v>295</v>
      </c>
      <c r="H286" s="206">
        <v>160.9</v>
      </c>
      <c r="I286" s="207">
        <v>166</v>
      </c>
      <c r="J286" s="208">
        <f>ROUND(I286*H286,2)</f>
        <v>26709.4</v>
      </c>
      <c r="K286" s="204" t="s">
        <v>264</v>
      </c>
      <c r="L286" s="62"/>
      <c r="M286" s="209" t="s">
        <v>24</v>
      </c>
      <c r="N286" s="210" t="s">
        <v>50</v>
      </c>
      <c r="O286" s="43"/>
      <c r="P286" s="211">
        <f>O286*H286</f>
        <v>0</v>
      </c>
      <c r="Q286" s="211">
        <v>0</v>
      </c>
      <c r="R286" s="211">
        <f>Q286*H286</f>
        <v>0</v>
      </c>
      <c r="S286" s="211">
        <v>0</v>
      </c>
      <c r="T286" s="212">
        <f>S286*H286</f>
        <v>0</v>
      </c>
      <c r="AR286" s="25" t="s">
        <v>142</v>
      </c>
      <c r="AT286" s="25" t="s">
        <v>212</v>
      </c>
      <c r="AU286" s="25" t="s">
        <v>87</v>
      </c>
      <c r="AY286" s="25" t="s">
        <v>210</v>
      </c>
      <c r="BE286" s="213">
        <f>IF(N286="základní",J286,0)</f>
        <v>0</v>
      </c>
      <c r="BF286" s="213">
        <f>IF(N286="snížená",J286,0)</f>
        <v>26709.4</v>
      </c>
      <c r="BG286" s="213">
        <f>IF(N286="zákl. přenesená",J286,0)</f>
        <v>0</v>
      </c>
      <c r="BH286" s="213">
        <f>IF(N286="sníž. přenesená",J286,0)</f>
        <v>0</v>
      </c>
      <c r="BI286" s="213">
        <f>IF(N286="nulová",J286,0)</f>
        <v>0</v>
      </c>
      <c r="BJ286" s="25" t="s">
        <v>87</v>
      </c>
      <c r="BK286" s="213">
        <f>ROUND(I286*H286,2)</f>
        <v>26709.4</v>
      </c>
      <c r="BL286" s="25" t="s">
        <v>142</v>
      </c>
      <c r="BM286" s="25" t="s">
        <v>2323</v>
      </c>
    </row>
    <row r="287" spans="2:65" s="12" customFormat="1">
      <c r="B287" s="217"/>
      <c r="C287" s="218"/>
      <c r="D287" s="214" t="s">
        <v>220</v>
      </c>
      <c r="E287" s="219" t="s">
        <v>24</v>
      </c>
      <c r="F287" s="220" t="s">
        <v>2324</v>
      </c>
      <c r="G287" s="218"/>
      <c r="H287" s="221">
        <v>160.9</v>
      </c>
      <c r="I287" s="222"/>
      <c r="J287" s="218"/>
      <c r="K287" s="218"/>
      <c r="L287" s="223"/>
      <c r="M287" s="224"/>
      <c r="N287" s="225"/>
      <c r="O287" s="225"/>
      <c r="P287" s="225"/>
      <c r="Q287" s="225"/>
      <c r="R287" s="225"/>
      <c r="S287" s="225"/>
      <c r="T287" s="226"/>
      <c r="AT287" s="227" t="s">
        <v>220</v>
      </c>
      <c r="AU287" s="227" t="s">
        <v>87</v>
      </c>
      <c r="AV287" s="12" t="s">
        <v>87</v>
      </c>
      <c r="AW287" s="12" t="s">
        <v>41</v>
      </c>
      <c r="AX287" s="12" t="s">
        <v>83</v>
      </c>
      <c r="AY287" s="227" t="s">
        <v>210</v>
      </c>
    </row>
    <row r="288" spans="2:65" s="1" customFormat="1" ht="38.25" customHeight="1">
      <c r="B288" s="42"/>
      <c r="C288" s="202" t="s">
        <v>701</v>
      </c>
      <c r="D288" s="202" t="s">
        <v>212</v>
      </c>
      <c r="E288" s="203" t="s">
        <v>2325</v>
      </c>
      <c r="F288" s="204" t="s">
        <v>2326</v>
      </c>
      <c r="G288" s="205" t="s">
        <v>295</v>
      </c>
      <c r="H288" s="206">
        <v>59.5</v>
      </c>
      <c r="I288" s="207">
        <v>245</v>
      </c>
      <c r="J288" s="208">
        <f>ROUND(I288*H288,2)</f>
        <v>14577.5</v>
      </c>
      <c r="K288" s="204" t="s">
        <v>264</v>
      </c>
      <c r="L288" s="62"/>
      <c r="M288" s="209" t="s">
        <v>24</v>
      </c>
      <c r="N288" s="210" t="s">
        <v>50</v>
      </c>
      <c r="O288" s="43"/>
      <c r="P288" s="211">
        <f>O288*H288</f>
        <v>0</v>
      </c>
      <c r="Q288" s="211">
        <v>0</v>
      </c>
      <c r="R288" s="211">
        <f>Q288*H288</f>
        <v>0</v>
      </c>
      <c r="S288" s="211">
        <v>0</v>
      </c>
      <c r="T288" s="212">
        <f>S288*H288</f>
        <v>0</v>
      </c>
      <c r="AR288" s="25" t="s">
        <v>142</v>
      </c>
      <c r="AT288" s="25" t="s">
        <v>212</v>
      </c>
      <c r="AU288" s="25" t="s">
        <v>87</v>
      </c>
      <c r="AY288" s="25" t="s">
        <v>210</v>
      </c>
      <c r="BE288" s="213">
        <f>IF(N288="základní",J288,0)</f>
        <v>0</v>
      </c>
      <c r="BF288" s="213">
        <f>IF(N288="snížená",J288,0)</f>
        <v>14577.5</v>
      </c>
      <c r="BG288" s="213">
        <f>IF(N288="zákl. přenesená",J288,0)</f>
        <v>0</v>
      </c>
      <c r="BH288" s="213">
        <f>IF(N288="sníž. přenesená",J288,0)</f>
        <v>0</v>
      </c>
      <c r="BI288" s="213">
        <f>IF(N288="nulová",J288,0)</f>
        <v>0</v>
      </c>
      <c r="BJ288" s="25" t="s">
        <v>87</v>
      </c>
      <c r="BK288" s="213">
        <f>ROUND(I288*H288,2)</f>
        <v>14577.5</v>
      </c>
      <c r="BL288" s="25" t="s">
        <v>142</v>
      </c>
      <c r="BM288" s="25" t="s">
        <v>2327</v>
      </c>
    </row>
    <row r="289" spans="2:65" s="12" customFormat="1">
      <c r="B289" s="217"/>
      <c r="C289" s="218"/>
      <c r="D289" s="214" t="s">
        <v>220</v>
      </c>
      <c r="E289" s="219" t="s">
        <v>24</v>
      </c>
      <c r="F289" s="220" t="s">
        <v>2328</v>
      </c>
      <c r="G289" s="218"/>
      <c r="H289" s="221">
        <v>59.5</v>
      </c>
      <c r="I289" s="222"/>
      <c r="J289" s="218"/>
      <c r="K289" s="218"/>
      <c r="L289" s="223"/>
      <c r="M289" s="224"/>
      <c r="N289" s="225"/>
      <c r="O289" s="225"/>
      <c r="P289" s="225"/>
      <c r="Q289" s="225"/>
      <c r="R289" s="225"/>
      <c r="S289" s="225"/>
      <c r="T289" s="226"/>
      <c r="AT289" s="227" t="s">
        <v>220</v>
      </c>
      <c r="AU289" s="227" t="s">
        <v>87</v>
      </c>
      <c r="AV289" s="12" t="s">
        <v>87</v>
      </c>
      <c r="AW289" s="12" t="s">
        <v>41</v>
      </c>
      <c r="AX289" s="12" t="s">
        <v>83</v>
      </c>
      <c r="AY289" s="227" t="s">
        <v>210</v>
      </c>
    </row>
    <row r="290" spans="2:65" s="1" customFormat="1" ht="25.5" customHeight="1">
      <c r="B290" s="42"/>
      <c r="C290" s="239" t="s">
        <v>707</v>
      </c>
      <c r="D290" s="239" t="s">
        <v>358</v>
      </c>
      <c r="E290" s="240" t="s">
        <v>1193</v>
      </c>
      <c r="F290" s="241" t="s">
        <v>2329</v>
      </c>
      <c r="G290" s="242" t="s">
        <v>224</v>
      </c>
      <c r="H290" s="243">
        <v>8.0960000000000001</v>
      </c>
      <c r="I290" s="244">
        <v>6170</v>
      </c>
      <c r="J290" s="245">
        <f>ROUND(I290*H290,2)</f>
        <v>49952.32</v>
      </c>
      <c r="K290" s="241" t="s">
        <v>264</v>
      </c>
      <c r="L290" s="246"/>
      <c r="M290" s="247" t="s">
        <v>24</v>
      </c>
      <c r="N290" s="248" t="s">
        <v>50</v>
      </c>
      <c r="O290" s="43"/>
      <c r="P290" s="211">
        <f>O290*H290</f>
        <v>0</v>
      </c>
      <c r="Q290" s="211">
        <v>0.55000000000000004</v>
      </c>
      <c r="R290" s="211">
        <f>Q290*H290</f>
        <v>4.4528000000000008</v>
      </c>
      <c r="S290" s="211">
        <v>0</v>
      </c>
      <c r="T290" s="212">
        <f>S290*H290</f>
        <v>0</v>
      </c>
      <c r="AR290" s="25" t="s">
        <v>397</v>
      </c>
      <c r="AT290" s="25" t="s">
        <v>358</v>
      </c>
      <c r="AU290" s="25" t="s">
        <v>87</v>
      </c>
      <c r="AY290" s="25" t="s">
        <v>210</v>
      </c>
      <c r="BE290" s="213">
        <f>IF(N290="základní",J290,0)</f>
        <v>0</v>
      </c>
      <c r="BF290" s="213">
        <f>IF(N290="snížená",J290,0)</f>
        <v>49952.32</v>
      </c>
      <c r="BG290" s="213">
        <f>IF(N290="zákl. přenesená",J290,0)</f>
        <v>0</v>
      </c>
      <c r="BH290" s="213">
        <f>IF(N290="sníž. přenesená",J290,0)</f>
        <v>0</v>
      </c>
      <c r="BI290" s="213">
        <f>IF(N290="nulová",J290,0)</f>
        <v>0</v>
      </c>
      <c r="BJ290" s="25" t="s">
        <v>87</v>
      </c>
      <c r="BK290" s="213">
        <f>ROUND(I290*H290,2)</f>
        <v>49952.32</v>
      </c>
      <c r="BL290" s="25" t="s">
        <v>142</v>
      </c>
      <c r="BM290" s="25" t="s">
        <v>2330</v>
      </c>
    </row>
    <row r="291" spans="2:65" s="12" customFormat="1">
      <c r="B291" s="217"/>
      <c r="C291" s="218"/>
      <c r="D291" s="214" t="s">
        <v>220</v>
      </c>
      <c r="E291" s="219" t="s">
        <v>24</v>
      </c>
      <c r="F291" s="220" t="s">
        <v>2331</v>
      </c>
      <c r="G291" s="218"/>
      <c r="H291" s="221">
        <v>8.0960000000000001</v>
      </c>
      <c r="I291" s="222"/>
      <c r="J291" s="218"/>
      <c r="K291" s="218"/>
      <c r="L291" s="223"/>
      <c r="M291" s="224"/>
      <c r="N291" s="225"/>
      <c r="O291" s="225"/>
      <c r="P291" s="225"/>
      <c r="Q291" s="225"/>
      <c r="R291" s="225"/>
      <c r="S291" s="225"/>
      <c r="T291" s="226"/>
      <c r="AT291" s="227" t="s">
        <v>220</v>
      </c>
      <c r="AU291" s="227" t="s">
        <v>87</v>
      </c>
      <c r="AV291" s="12" t="s">
        <v>87</v>
      </c>
      <c r="AW291" s="12" t="s">
        <v>41</v>
      </c>
      <c r="AX291" s="12" t="s">
        <v>83</v>
      </c>
      <c r="AY291" s="227" t="s">
        <v>210</v>
      </c>
    </row>
    <row r="292" spans="2:65" s="1" customFormat="1" ht="38.25" customHeight="1">
      <c r="B292" s="42"/>
      <c r="C292" s="202" t="s">
        <v>712</v>
      </c>
      <c r="D292" s="202" t="s">
        <v>212</v>
      </c>
      <c r="E292" s="203" t="s">
        <v>2332</v>
      </c>
      <c r="F292" s="204" t="s">
        <v>2333</v>
      </c>
      <c r="G292" s="205" t="s">
        <v>215</v>
      </c>
      <c r="H292" s="206">
        <v>92</v>
      </c>
      <c r="I292" s="207">
        <v>438</v>
      </c>
      <c r="J292" s="208">
        <f>ROUND(I292*H292,2)</f>
        <v>40296</v>
      </c>
      <c r="K292" s="204" t="s">
        <v>264</v>
      </c>
      <c r="L292" s="62"/>
      <c r="M292" s="209" t="s">
        <v>24</v>
      </c>
      <c r="N292" s="210" t="s">
        <v>50</v>
      </c>
      <c r="O292" s="43"/>
      <c r="P292" s="211">
        <f>O292*H292</f>
        <v>0</v>
      </c>
      <c r="Q292" s="211">
        <v>1.61E-2</v>
      </c>
      <c r="R292" s="211">
        <f>Q292*H292</f>
        <v>1.4812000000000001</v>
      </c>
      <c r="S292" s="211">
        <v>0</v>
      </c>
      <c r="T292" s="212">
        <f>S292*H292</f>
        <v>0</v>
      </c>
      <c r="AR292" s="25" t="s">
        <v>142</v>
      </c>
      <c r="AT292" s="25" t="s">
        <v>212</v>
      </c>
      <c r="AU292" s="25" t="s">
        <v>87</v>
      </c>
      <c r="AY292" s="25" t="s">
        <v>210</v>
      </c>
      <c r="BE292" s="213">
        <f>IF(N292="základní",J292,0)</f>
        <v>0</v>
      </c>
      <c r="BF292" s="213">
        <f>IF(N292="snížená",J292,0)</f>
        <v>40296</v>
      </c>
      <c r="BG292" s="213">
        <f>IF(N292="zákl. přenesená",J292,0)</f>
        <v>0</v>
      </c>
      <c r="BH292" s="213">
        <f>IF(N292="sníž. přenesená",J292,0)</f>
        <v>0</v>
      </c>
      <c r="BI292" s="213">
        <f>IF(N292="nulová",J292,0)</f>
        <v>0</v>
      </c>
      <c r="BJ292" s="25" t="s">
        <v>87</v>
      </c>
      <c r="BK292" s="213">
        <f>ROUND(I292*H292,2)</f>
        <v>40296</v>
      </c>
      <c r="BL292" s="25" t="s">
        <v>142</v>
      </c>
      <c r="BM292" s="25" t="s">
        <v>2334</v>
      </c>
    </row>
    <row r="293" spans="2:65" s="12" customFormat="1">
      <c r="B293" s="217"/>
      <c r="C293" s="218"/>
      <c r="D293" s="214" t="s">
        <v>220</v>
      </c>
      <c r="E293" s="219" t="s">
        <v>24</v>
      </c>
      <c r="F293" s="220" t="s">
        <v>2335</v>
      </c>
      <c r="G293" s="218"/>
      <c r="H293" s="221">
        <v>92</v>
      </c>
      <c r="I293" s="222"/>
      <c r="J293" s="218"/>
      <c r="K293" s="218"/>
      <c r="L293" s="223"/>
      <c r="M293" s="224"/>
      <c r="N293" s="225"/>
      <c r="O293" s="225"/>
      <c r="P293" s="225"/>
      <c r="Q293" s="225"/>
      <c r="R293" s="225"/>
      <c r="S293" s="225"/>
      <c r="T293" s="226"/>
      <c r="AT293" s="227" t="s">
        <v>220</v>
      </c>
      <c r="AU293" s="227" t="s">
        <v>87</v>
      </c>
      <c r="AV293" s="12" t="s">
        <v>87</v>
      </c>
      <c r="AW293" s="12" t="s">
        <v>41</v>
      </c>
      <c r="AX293" s="12" t="s">
        <v>83</v>
      </c>
      <c r="AY293" s="227" t="s">
        <v>210</v>
      </c>
    </row>
    <row r="294" spans="2:65" s="1" customFormat="1" ht="25.5" customHeight="1">
      <c r="B294" s="42"/>
      <c r="C294" s="202" t="s">
        <v>717</v>
      </c>
      <c r="D294" s="202" t="s">
        <v>212</v>
      </c>
      <c r="E294" s="203" t="s">
        <v>2336</v>
      </c>
      <c r="F294" s="204" t="s">
        <v>2337</v>
      </c>
      <c r="G294" s="205" t="s">
        <v>215</v>
      </c>
      <c r="H294" s="206">
        <v>360</v>
      </c>
      <c r="I294" s="207">
        <v>47.6</v>
      </c>
      <c r="J294" s="208">
        <f>ROUND(I294*H294,2)</f>
        <v>17136</v>
      </c>
      <c r="K294" s="204" t="s">
        <v>264</v>
      </c>
      <c r="L294" s="62"/>
      <c r="M294" s="209" t="s">
        <v>24</v>
      </c>
      <c r="N294" s="210" t="s">
        <v>50</v>
      </c>
      <c r="O294" s="43"/>
      <c r="P294" s="211">
        <f>O294*H294</f>
        <v>0</v>
      </c>
      <c r="Q294" s="211">
        <v>0</v>
      </c>
      <c r="R294" s="211">
        <f>Q294*H294</f>
        <v>0</v>
      </c>
      <c r="S294" s="211">
        <v>0</v>
      </c>
      <c r="T294" s="212">
        <f>S294*H294</f>
        <v>0</v>
      </c>
      <c r="AR294" s="25" t="s">
        <v>142</v>
      </c>
      <c r="AT294" s="25" t="s">
        <v>212</v>
      </c>
      <c r="AU294" s="25" t="s">
        <v>87</v>
      </c>
      <c r="AY294" s="25" t="s">
        <v>210</v>
      </c>
      <c r="BE294" s="213">
        <f>IF(N294="základní",J294,0)</f>
        <v>0</v>
      </c>
      <c r="BF294" s="213">
        <f>IF(N294="snížená",J294,0)</f>
        <v>17136</v>
      </c>
      <c r="BG294" s="213">
        <f>IF(N294="zákl. přenesená",J294,0)</f>
        <v>0</v>
      </c>
      <c r="BH294" s="213">
        <f>IF(N294="sníž. přenesená",J294,0)</f>
        <v>0</v>
      </c>
      <c r="BI294" s="213">
        <f>IF(N294="nulová",J294,0)</f>
        <v>0</v>
      </c>
      <c r="BJ294" s="25" t="s">
        <v>87</v>
      </c>
      <c r="BK294" s="213">
        <f>ROUND(I294*H294,2)</f>
        <v>17136</v>
      </c>
      <c r="BL294" s="25" t="s">
        <v>142</v>
      </c>
      <c r="BM294" s="25" t="s">
        <v>2338</v>
      </c>
    </row>
    <row r="295" spans="2:65" s="12" customFormat="1">
      <c r="B295" s="217"/>
      <c r="C295" s="218"/>
      <c r="D295" s="214" t="s">
        <v>220</v>
      </c>
      <c r="E295" s="219" t="s">
        <v>24</v>
      </c>
      <c r="F295" s="220" t="s">
        <v>2339</v>
      </c>
      <c r="G295" s="218"/>
      <c r="H295" s="221">
        <v>360</v>
      </c>
      <c r="I295" s="222"/>
      <c r="J295" s="218"/>
      <c r="K295" s="218"/>
      <c r="L295" s="223"/>
      <c r="M295" s="224"/>
      <c r="N295" s="225"/>
      <c r="O295" s="225"/>
      <c r="P295" s="225"/>
      <c r="Q295" s="225"/>
      <c r="R295" s="225"/>
      <c r="S295" s="225"/>
      <c r="T295" s="226"/>
      <c r="AT295" s="227" t="s">
        <v>220</v>
      </c>
      <c r="AU295" s="227" t="s">
        <v>87</v>
      </c>
      <c r="AV295" s="12" t="s">
        <v>87</v>
      </c>
      <c r="AW295" s="12" t="s">
        <v>41</v>
      </c>
      <c r="AX295" s="12" t="s">
        <v>83</v>
      </c>
      <c r="AY295" s="227" t="s">
        <v>210</v>
      </c>
    </row>
    <row r="296" spans="2:65" s="1" customFormat="1" ht="16.5" customHeight="1">
      <c r="B296" s="42"/>
      <c r="C296" s="202" t="s">
        <v>724</v>
      </c>
      <c r="D296" s="202" t="s">
        <v>212</v>
      </c>
      <c r="E296" s="203" t="s">
        <v>2340</v>
      </c>
      <c r="F296" s="204" t="s">
        <v>2341</v>
      </c>
      <c r="G296" s="205" t="s">
        <v>295</v>
      </c>
      <c r="H296" s="206">
        <v>360</v>
      </c>
      <c r="I296" s="207">
        <v>10.6</v>
      </c>
      <c r="J296" s="208">
        <f>ROUND(I296*H296,2)</f>
        <v>3816</v>
      </c>
      <c r="K296" s="204" t="s">
        <v>264</v>
      </c>
      <c r="L296" s="62"/>
      <c r="M296" s="209" t="s">
        <v>24</v>
      </c>
      <c r="N296" s="210" t="s">
        <v>50</v>
      </c>
      <c r="O296" s="43"/>
      <c r="P296" s="211">
        <f>O296*H296</f>
        <v>0</v>
      </c>
      <c r="Q296" s="211">
        <v>0</v>
      </c>
      <c r="R296" s="211">
        <f>Q296*H296</f>
        <v>0</v>
      </c>
      <c r="S296" s="211">
        <v>0</v>
      </c>
      <c r="T296" s="212">
        <f>S296*H296</f>
        <v>0</v>
      </c>
      <c r="AR296" s="25" t="s">
        <v>142</v>
      </c>
      <c r="AT296" s="25" t="s">
        <v>212</v>
      </c>
      <c r="AU296" s="25" t="s">
        <v>87</v>
      </c>
      <c r="AY296" s="25" t="s">
        <v>210</v>
      </c>
      <c r="BE296" s="213">
        <f>IF(N296="základní",J296,0)</f>
        <v>0</v>
      </c>
      <c r="BF296" s="213">
        <f>IF(N296="snížená",J296,0)</f>
        <v>3816</v>
      </c>
      <c r="BG296" s="213">
        <f>IF(N296="zákl. přenesená",J296,0)</f>
        <v>0</v>
      </c>
      <c r="BH296" s="213">
        <f>IF(N296="sníž. přenesená",J296,0)</f>
        <v>0</v>
      </c>
      <c r="BI296" s="213">
        <f>IF(N296="nulová",J296,0)</f>
        <v>0</v>
      </c>
      <c r="BJ296" s="25" t="s">
        <v>87</v>
      </c>
      <c r="BK296" s="213">
        <f>ROUND(I296*H296,2)</f>
        <v>3816</v>
      </c>
      <c r="BL296" s="25" t="s">
        <v>142</v>
      </c>
      <c r="BM296" s="25" t="s">
        <v>2342</v>
      </c>
    </row>
    <row r="297" spans="2:65" s="12" customFormat="1">
      <c r="B297" s="217"/>
      <c r="C297" s="218"/>
      <c r="D297" s="214" t="s">
        <v>220</v>
      </c>
      <c r="E297" s="219" t="s">
        <v>24</v>
      </c>
      <c r="F297" s="220" t="s">
        <v>2343</v>
      </c>
      <c r="G297" s="218"/>
      <c r="H297" s="221">
        <v>360</v>
      </c>
      <c r="I297" s="222"/>
      <c r="J297" s="218"/>
      <c r="K297" s="218"/>
      <c r="L297" s="223"/>
      <c r="M297" s="224"/>
      <c r="N297" s="225"/>
      <c r="O297" s="225"/>
      <c r="P297" s="225"/>
      <c r="Q297" s="225"/>
      <c r="R297" s="225"/>
      <c r="S297" s="225"/>
      <c r="T297" s="226"/>
      <c r="AT297" s="227" t="s">
        <v>220</v>
      </c>
      <c r="AU297" s="227" t="s">
        <v>87</v>
      </c>
      <c r="AV297" s="12" t="s">
        <v>87</v>
      </c>
      <c r="AW297" s="12" t="s">
        <v>41</v>
      </c>
      <c r="AX297" s="12" t="s">
        <v>83</v>
      </c>
      <c r="AY297" s="227" t="s">
        <v>210</v>
      </c>
    </row>
    <row r="298" spans="2:65" s="1" customFormat="1" ht="38.25" customHeight="1">
      <c r="B298" s="42"/>
      <c r="C298" s="239" t="s">
        <v>729</v>
      </c>
      <c r="D298" s="239" t="s">
        <v>358</v>
      </c>
      <c r="E298" s="240" t="s">
        <v>2344</v>
      </c>
      <c r="F298" s="241" t="s">
        <v>2345</v>
      </c>
      <c r="G298" s="242" t="s">
        <v>224</v>
      </c>
      <c r="H298" s="243">
        <v>3.5649999999999999</v>
      </c>
      <c r="I298" s="244">
        <v>6180</v>
      </c>
      <c r="J298" s="245">
        <f>ROUND(I298*H298,2)</f>
        <v>22031.7</v>
      </c>
      <c r="K298" s="241" t="s">
        <v>264</v>
      </c>
      <c r="L298" s="246"/>
      <c r="M298" s="247" t="s">
        <v>24</v>
      </c>
      <c r="N298" s="248" t="s">
        <v>50</v>
      </c>
      <c r="O298" s="43"/>
      <c r="P298" s="211">
        <f>O298*H298</f>
        <v>0</v>
      </c>
      <c r="Q298" s="211">
        <v>0.55000000000000004</v>
      </c>
      <c r="R298" s="211">
        <f>Q298*H298</f>
        <v>1.9607500000000002</v>
      </c>
      <c r="S298" s="211">
        <v>0</v>
      </c>
      <c r="T298" s="212">
        <f>S298*H298</f>
        <v>0</v>
      </c>
      <c r="AR298" s="25" t="s">
        <v>397</v>
      </c>
      <c r="AT298" s="25" t="s">
        <v>358</v>
      </c>
      <c r="AU298" s="25" t="s">
        <v>87</v>
      </c>
      <c r="AY298" s="25" t="s">
        <v>210</v>
      </c>
      <c r="BE298" s="213">
        <f>IF(N298="základní",J298,0)</f>
        <v>0</v>
      </c>
      <c r="BF298" s="213">
        <f>IF(N298="snížená",J298,0)</f>
        <v>22031.7</v>
      </c>
      <c r="BG298" s="213">
        <f>IF(N298="zákl. přenesená",J298,0)</f>
        <v>0</v>
      </c>
      <c r="BH298" s="213">
        <f>IF(N298="sníž. přenesená",J298,0)</f>
        <v>0</v>
      </c>
      <c r="BI298" s="213">
        <f>IF(N298="nulová",J298,0)</f>
        <v>0</v>
      </c>
      <c r="BJ298" s="25" t="s">
        <v>87</v>
      </c>
      <c r="BK298" s="213">
        <f>ROUND(I298*H298,2)</f>
        <v>22031.7</v>
      </c>
      <c r="BL298" s="25" t="s">
        <v>142</v>
      </c>
      <c r="BM298" s="25" t="s">
        <v>2346</v>
      </c>
    </row>
    <row r="299" spans="2:65" s="12" customFormat="1">
      <c r="B299" s="217"/>
      <c r="C299" s="218"/>
      <c r="D299" s="214" t="s">
        <v>220</v>
      </c>
      <c r="E299" s="219" t="s">
        <v>24</v>
      </c>
      <c r="F299" s="220" t="s">
        <v>2347</v>
      </c>
      <c r="G299" s="218"/>
      <c r="H299" s="221">
        <v>0.95</v>
      </c>
      <c r="I299" s="222"/>
      <c r="J299" s="218"/>
      <c r="K299" s="218"/>
      <c r="L299" s="223"/>
      <c r="M299" s="224"/>
      <c r="N299" s="225"/>
      <c r="O299" s="225"/>
      <c r="P299" s="225"/>
      <c r="Q299" s="225"/>
      <c r="R299" s="225"/>
      <c r="S299" s="225"/>
      <c r="T299" s="226"/>
      <c r="AT299" s="227" t="s">
        <v>220</v>
      </c>
      <c r="AU299" s="227" t="s">
        <v>87</v>
      </c>
      <c r="AV299" s="12" t="s">
        <v>87</v>
      </c>
      <c r="AW299" s="12" t="s">
        <v>41</v>
      </c>
      <c r="AX299" s="12" t="s">
        <v>78</v>
      </c>
      <c r="AY299" s="227" t="s">
        <v>210</v>
      </c>
    </row>
    <row r="300" spans="2:65" s="12" customFormat="1">
      <c r="B300" s="217"/>
      <c r="C300" s="218"/>
      <c r="D300" s="214" t="s">
        <v>220</v>
      </c>
      <c r="E300" s="219" t="s">
        <v>24</v>
      </c>
      <c r="F300" s="220" t="s">
        <v>2348</v>
      </c>
      <c r="G300" s="218"/>
      <c r="H300" s="221">
        <v>2.6150000000000002</v>
      </c>
      <c r="I300" s="222"/>
      <c r="J300" s="218"/>
      <c r="K300" s="218"/>
      <c r="L300" s="223"/>
      <c r="M300" s="224"/>
      <c r="N300" s="225"/>
      <c r="O300" s="225"/>
      <c r="P300" s="225"/>
      <c r="Q300" s="225"/>
      <c r="R300" s="225"/>
      <c r="S300" s="225"/>
      <c r="T300" s="226"/>
      <c r="AT300" s="227" t="s">
        <v>220</v>
      </c>
      <c r="AU300" s="227" t="s">
        <v>87</v>
      </c>
      <c r="AV300" s="12" t="s">
        <v>87</v>
      </c>
      <c r="AW300" s="12" t="s">
        <v>41</v>
      </c>
      <c r="AX300" s="12" t="s">
        <v>78</v>
      </c>
      <c r="AY300" s="227" t="s">
        <v>210</v>
      </c>
    </row>
    <row r="301" spans="2:65" s="13" customFormat="1">
      <c r="B301" s="228"/>
      <c r="C301" s="229"/>
      <c r="D301" s="214" t="s">
        <v>220</v>
      </c>
      <c r="E301" s="230" t="s">
        <v>24</v>
      </c>
      <c r="F301" s="231" t="s">
        <v>235</v>
      </c>
      <c r="G301" s="229"/>
      <c r="H301" s="232">
        <v>3.5649999999999999</v>
      </c>
      <c r="I301" s="233"/>
      <c r="J301" s="229"/>
      <c r="K301" s="229"/>
      <c r="L301" s="234"/>
      <c r="M301" s="235"/>
      <c r="N301" s="236"/>
      <c r="O301" s="236"/>
      <c r="P301" s="236"/>
      <c r="Q301" s="236"/>
      <c r="R301" s="236"/>
      <c r="S301" s="236"/>
      <c r="T301" s="237"/>
      <c r="AT301" s="238" t="s">
        <v>220</v>
      </c>
      <c r="AU301" s="238" t="s">
        <v>87</v>
      </c>
      <c r="AV301" s="13" t="s">
        <v>93</v>
      </c>
      <c r="AW301" s="13" t="s">
        <v>41</v>
      </c>
      <c r="AX301" s="13" t="s">
        <v>83</v>
      </c>
      <c r="AY301" s="238" t="s">
        <v>210</v>
      </c>
    </row>
    <row r="302" spans="2:65" s="1" customFormat="1" ht="38.25" customHeight="1">
      <c r="B302" s="42"/>
      <c r="C302" s="202" t="s">
        <v>734</v>
      </c>
      <c r="D302" s="202" t="s">
        <v>212</v>
      </c>
      <c r="E302" s="203" t="s">
        <v>2349</v>
      </c>
      <c r="F302" s="204" t="s">
        <v>2350</v>
      </c>
      <c r="G302" s="205" t="s">
        <v>215</v>
      </c>
      <c r="H302" s="206">
        <v>360</v>
      </c>
      <c r="I302" s="207">
        <v>15.7</v>
      </c>
      <c r="J302" s="208">
        <f>ROUND(I302*H302,2)</f>
        <v>5652</v>
      </c>
      <c r="K302" s="204" t="s">
        <v>264</v>
      </c>
      <c r="L302" s="62"/>
      <c r="M302" s="209" t="s">
        <v>24</v>
      </c>
      <c r="N302" s="210" t="s">
        <v>50</v>
      </c>
      <c r="O302" s="43"/>
      <c r="P302" s="211">
        <f>O302*H302</f>
        <v>0</v>
      </c>
      <c r="Q302" s="211">
        <v>0</v>
      </c>
      <c r="R302" s="211">
        <f>Q302*H302</f>
        <v>0</v>
      </c>
      <c r="S302" s="211">
        <v>5.0000000000000001E-3</v>
      </c>
      <c r="T302" s="212">
        <f>S302*H302</f>
        <v>1.8</v>
      </c>
      <c r="AR302" s="25" t="s">
        <v>142</v>
      </c>
      <c r="AT302" s="25" t="s">
        <v>212</v>
      </c>
      <c r="AU302" s="25" t="s">
        <v>87</v>
      </c>
      <c r="AY302" s="25" t="s">
        <v>210</v>
      </c>
      <c r="BE302" s="213">
        <f>IF(N302="základní",J302,0)</f>
        <v>0</v>
      </c>
      <c r="BF302" s="213">
        <f>IF(N302="snížená",J302,0)</f>
        <v>5652</v>
      </c>
      <c r="BG302" s="213">
        <f>IF(N302="zákl. přenesená",J302,0)</f>
        <v>0</v>
      </c>
      <c r="BH302" s="213">
        <f>IF(N302="sníž. přenesená",J302,0)</f>
        <v>0</v>
      </c>
      <c r="BI302" s="213">
        <f>IF(N302="nulová",J302,0)</f>
        <v>0</v>
      </c>
      <c r="BJ302" s="25" t="s">
        <v>87</v>
      </c>
      <c r="BK302" s="213">
        <f>ROUND(I302*H302,2)</f>
        <v>5652</v>
      </c>
      <c r="BL302" s="25" t="s">
        <v>142</v>
      </c>
      <c r="BM302" s="25" t="s">
        <v>2351</v>
      </c>
    </row>
    <row r="303" spans="2:65" s="12" customFormat="1">
      <c r="B303" s="217"/>
      <c r="C303" s="218"/>
      <c r="D303" s="214" t="s">
        <v>220</v>
      </c>
      <c r="E303" s="219" t="s">
        <v>24</v>
      </c>
      <c r="F303" s="220" t="s">
        <v>2352</v>
      </c>
      <c r="G303" s="218"/>
      <c r="H303" s="221">
        <v>360</v>
      </c>
      <c r="I303" s="222"/>
      <c r="J303" s="218"/>
      <c r="K303" s="218"/>
      <c r="L303" s="223"/>
      <c r="M303" s="224"/>
      <c r="N303" s="225"/>
      <c r="O303" s="225"/>
      <c r="P303" s="225"/>
      <c r="Q303" s="225"/>
      <c r="R303" s="225"/>
      <c r="S303" s="225"/>
      <c r="T303" s="226"/>
      <c r="AT303" s="227" t="s">
        <v>220</v>
      </c>
      <c r="AU303" s="227" t="s">
        <v>87</v>
      </c>
      <c r="AV303" s="12" t="s">
        <v>87</v>
      </c>
      <c r="AW303" s="12" t="s">
        <v>41</v>
      </c>
      <c r="AX303" s="12" t="s">
        <v>83</v>
      </c>
      <c r="AY303" s="227" t="s">
        <v>210</v>
      </c>
    </row>
    <row r="304" spans="2:65" s="1" customFormat="1" ht="25.5" customHeight="1">
      <c r="B304" s="42"/>
      <c r="C304" s="202" t="s">
        <v>738</v>
      </c>
      <c r="D304" s="202" t="s">
        <v>212</v>
      </c>
      <c r="E304" s="203" t="s">
        <v>2353</v>
      </c>
      <c r="F304" s="204" t="s">
        <v>2354</v>
      </c>
      <c r="G304" s="205" t="s">
        <v>224</v>
      </c>
      <c r="H304" s="206">
        <v>11.949</v>
      </c>
      <c r="I304" s="207">
        <v>853</v>
      </c>
      <c r="J304" s="208">
        <f>ROUND(I304*H304,2)</f>
        <v>10192.5</v>
      </c>
      <c r="K304" s="204" t="s">
        <v>264</v>
      </c>
      <c r="L304" s="62"/>
      <c r="M304" s="209" t="s">
        <v>24</v>
      </c>
      <c r="N304" s="210" t="s">
        <v>50</v>
      </c>
      <c r="O304" s="43"/>
      <c r="P304" s="211">
        <f>O304*H304</f>
        <v>0</v>
      </c>
      <c r="Q304" s="211">
        <v>2.3369999999999998E-2</v>
      </c>
      <c r="R304" s="211">
        <f>Q304*H304</f>
        <v>0.27924812999999998</v>
      </c>
      <c r="S304" s="211">
        <v>0</v>
      </c>
      <c r="T304" s="212">
        <f>S304*H304</f>
        <v>0</v>
      </c>
      <c r="AR304" s="25" t="s">
        <v>142</v>
      </c>
      <c r="AT304" s="25" t="s">
        <v>212</v>
      </c>
      <c r="AU304" s="25" t="s">
        <v>87</v>
      </c>
      <c r="AY304" s="25" t="s">
        <v>210</v>
      </c>
      <c r="BE304" s="213">
        <f>IF(N304="základní",J304,0)</f>
        <v>0</v>
      </c>
      <c r="BF304" s="213">
        <f>IF(N304="snížená",J304,0)</f>
        <v>10192.5</v>
      </c>
      <c r="BG304" s="213">
        <f>IF(N304="zákl. přenesená",J304,0)</f>
        <v>0</v>
      </c>
      <c r="BH304" s="213">
        <f>IF(N304="sníž. přenesená",J304,0)</f>
        <v>0</v>
      </c>
      <c r="BI304" s="213">
        <f>IF(N304="nulová",J304,0)</f>
        <v>0</v>
      </c>
      <c r="BJ304" s="25" t="s">
        <v>87</v>
      </c>
      <c r="BK304" s="213">
        <f>ROUND(I304*H304,2)</f>
        <v>10192.5</v>
      </c>
      <c r="BL304" s="25" t="s">
        <v>142</v>
      </c>
      <c r="BM304" s="25" t="s">
        <v>2355</v>
      </c>
    </row>
    <row r="305" spans="2:65" s="12" customFormat="1">
      <c r="B305" s="217"/>
      <c r="C305" s="218"/>
      <c r="D305" s="214" t="s">
        <v>220</v>
      </c>
      <c r="E305" s="219" t="s">
        <v>24</v>
      </c>
      <c r="F305" s="220" t="s">
        <v>2356</v>
      </c>
      <c r="G305" s="218"/>
      <c r="H305" s="221">
        <v>11.949</v>
      </c>
      <c r="I305" s="222"/>
      <c r="J305" s="218"/>
      <c r="K305" s="218"/>
      <c r="L305" s="223"/>
      <c r="M305" s="224"/>
      <c r="N305" s="225"/>
      <c r="O305" s="225"/>
      <c r="P305" s="225"/>
      <c r="Q305" s="225"/>
      <c r="R305" s="225"/>
      <c r="S305" s="225"/>
      <c r="T305" s="226"/>
      <c r="AT305" s="227" t="s">
        <v>220</v>
      </c>
      <c r="AU305" s="227" t="s">
        <v>87</v>
      </c>
      <c r="AV305" s="12" t="s">
        <v>87</v>
      </c>
      <c r="AW305" s="12" t="s">
        <v>41</v>
      </c>
      <c r="AX305" s="12" t="s">
        <v>83</v>
      </c>
      <c r="AY305" s="227" t="s">
        <v>210</v>
      </c>
    </row>
    <row r="306" spans="2:65" s="1" customFormat="1" ht="25.5" customHeight="1">
      <c r="B306" s="42"/>
      <c r="C306" s="202" t="s">
        <v>742</v>
      </c>
      <c r="D306" s="202" t="s">
        <v>212</v>
      </c>
      <c r="E306" s="203" t="s">
        <v>2357</v>
      </c>
      <c r="F306" s="204" t="s">
        <v>2358</v>
      </c>
      <c r="G306" s="205" t="s">
        <v>215</v>
      </c>
      <c r="H306" s="206">
        <v>23.5</v>
      </c>
      <c r="I306" s="207">
        <v>411</v>
      </c>
      <c r="J306" s="208">
        <f>ROUND(I306*H306,2)</f>
        <v>9658.5</v>
      </c>
      <c r="K306" s="204" t="s">
        <v>264</v>
      </c>
      <c r="L306" s="62"/>
      <c r="M306" s="209" t="s">
        <v>24</v>
      </c>
      <c r="N306" s="210" t="s">
        <v>50</v>
      </c>
      <c r="O306" s="43"/>
      <c r="P306" s="211">
        <f>O306*H306</f>
        <v>0</v>
      </c>
      <c r="Q306" s="211">
        <v>1.5740000000000001E-2</v>
      </c>
      <c r="R306" s="211">
        <f>Q306*H306</f>
        <v>0.36989</v>
      </c>
      <c r="S306" s="211">
        <v>0</v>
      </c>
      <c r="T306" s="212">
        <f>S306*H306</f>
        <v>0</v>
      </c>
      <c r="AR306" s="25" t="s">
        <v>142</v>
      </c>
      <c r="AT306" s="25" t="s">
        <v>212</v>
      </c>
      <c r="AU306" s="25" t="s">
        <v>87</v>
      </c>
      <c r="AY306" s="25" t="s">
        <v>210</v>
      </c>
      <c r="BE306" s="213">
        <f>IF(N306="základní",J306,0)</f>
        <v>0</v>
      </c>
      <c r="BF306" s="213">
        <f>IF(N306="snížená",J306,0)</f>
        <v>9658.5</v>
      </c>
      <c r="BG306" s="213">
        <f>IF(N306="zákl. přenesená",J306,0)</f>
        <v>0</v>
      </c>
      <c r="BH306" s="213">
        <f>IF(N306="sníž. přenesená",J306,0)</f>
        <v>0</v>
      </c>
      <c r="BI306" s="213">
        <f>IF(N306="nulová",J306,0)</f>
        <v>0</v>
      </c>
      <c r="BJ306" s="25" t="s">
        <v>87</v>
      </c>
      <c r="BK306" s="213">
        <f>ROUND(I306*H306,2)</f>
        <v>9658.5</v>
      </c>
      <c r="BL306" s="25" t="s">
        <v>142</v>
      </c>
      <c r="BM306" s="25" t="s">
        <v>2359</v>
      </c>
    </row>
    <row r="307" spans="2:65" s="12" customFormat="1">
      <c r="B307" s="217"/>
      <c r="C307" s="218"/>
      <c r="D307" s="214" t="s">
        <v>220</v>
      </c>
      <c r="E307" s="219" t="s">
        <v>24</v>
      </c>
      <c r="F307" s="220" t="s">
        <v>2360</v>
      </c>
      <c r="G307" s="218"/>
      <c r="H307" s="221">
        <v>23.5</v>
      </c>
      <c r="I307" s="222"/>
      <c r="J307" s="218"/>
      <c r="K307" s="218"/>
      <c r="L307" s="223"/>
      <c r="M307" s="224"/>
      <c r="N307" s="225"/>
      <c r="O307" s="225"/>
      <c r="P307" s="225"/>
      <c r="Q307" s="225"/>
      <c r="R307" s="225"/>
      <c r="S307" s="225"/>
      <c r="T307" s="226"/>
      <c r="AT307" s="227" t="s">
        <v>220</v>
      </c>
      <c r="AU307" s="227" t="s">
        <v>87</v>
      </c>
      <c r="AV307" s="12" t="s">
        <v>87</v>
      </c>
      <c r="AW307" s="12" t="s">
        <v>41</v>
      </c>
      <c r="AX307" s="12" t="s">
        <v>83</v>
      </c>
      <c r="AY307" s="227" t="s">
        <v>210</v>
      </c>
    </row>
    <row r="308" spans="2:65" s="1" customFormat="1" ht="16.5" customHeight="1">
      <c r="B308" s="42"/>
      <c r="C308" s="202" t="s">
        <v>748</v>
      </c>
      <c r="D308" s="202" t="s">
        <v>212</v>
      </c>
      <c r="E308" s="203" t="s">
        <v>2361</v>
      </c>
      <c r="F308" s="204" t="s">
        <v>2362</v>
      </c>
      <c r="G308" s="205" t="s">
        <v>215</v>
      </c>
      <c r="H308" s="206">
        <v>218.35</v>
      </c>
      <c r="I308" s="207">
        <v>201</v>
      </c>
      <c r="J308" s="208">
        <f>ROUND(I308*H308,2)</f>
        <v>43888.35</v>
      </c>
      <c r="K308" s="204" t="s">
        <v>264</v>
      </c>
      <c r="L308" s="62"/>
      <c r="M308" s="209" t="s">
        <v>24</v>
      </c>
      <c r="N308" s="210" t="s">
        <v>50</v>
      </c>
      <c r="O308" s="43"/>
      <c r="P308" s="211">
        <f>O308*H308</f>
        <v>0</v>
      </c>
      <c r="Q308" s="211">
        <v>0</v>
      </c>
      <c r="R308" s="211">
        <f>Q308*H308</f>
        <v>0</v>
      </c>
      <c r="S308" s="211">
        <v>0</v>
      </c>
      <c r="T308" s="212">
        <f>S308*H308</f>
        <v>0</v>
      </c>
      <c r="AR308" s="25" t="s">
        <v>142</v>
      </c>
      <c r="AT308" s="25" t="s">
        <v>212</v>
      </c>
      <c r="AU308" s="25" t="s">
        <v>87</v>
      </c>
      <c r="AY308" s="25" t="s">
        <v>210</v>
      </c>
      <c r="BE308" s="213">
        <f>IF(N308="základní",J308,0)</f>
        <v>0</v>
      </c>
      <c r="BF308" s="213">
        <f>IF(N308="snížená",J308,0)</f>
        <v>43888.35</v>
      </c>
      <c r="BG308" s="213">
        <f>IF(N308="zákl. přenesená",J308,0)</f>
        <v>0</v>
      </c>
      <c r="BH308" s="213">
        <f>IF(N308="sníž. přenesená",J308,0)</f>
        <v>0</v>
      </c>
      <c r="BI308" s="213">
        <f>IF(N308="nulová",J308,0)</f>
        <v>0</v>
      </c>
      <c r="BJ308" s="25" t="s">
        <v>87</v>
      </c>
      <c r="BK308" s="213">
        <f>ROUND(I308*H308,2)</f>
        <v>43888.35</v>
      </c>
      <c r="BL308" s="25" t="s">
        <v>142</v>
      </c>
      <c r="BM308" s="25" t="s">
        <v>2363</v>
      </c>
    </row>
    <row r="309" spans="2:65" s="12" customFormat="1">
      <c r="B309" s="217"/>
      <c r="C309" s="218"/>
      <c r="D309" s="214" t="s">
        <v>220</v>
      </c>
      <c r="E309" s="219" t="s">
        <v>24</v>
      </c>
      <c r="F309" s="220" t="s">
        <v>2364</v>
      </c>
      <c r="G309" s="218"/>
      <c r="H309" s="221">
        <v>218.35</v>
      </c>
      <c r="I309" s="222"/>
      <c r="J309" s="218"/>
      <c r="K309" s="218"/>
      <c r="L309" s="223"/>
      <c r="M309" s="224"/>
      <c r="N309" s="225"/>
      <c r="O309" s="225"/>
      <c r="P309" s="225"/>
      <c r="Q309" s="225"/>
      <c r="R309" s="225"/>
      <c r="S309" s="225"/>
      <c r="T309" s="226"/>
      <c r="AT309" s="227" t="s">
        <v>220</v>
      </c>
      <c r="AU309" s="227" t="s">
        <v>87</v>
      </c>
      <c r="AV309" s="12" t="s">
        <v>87</v>
      </c>
      <c r="AW309" s="12" t="s">
        <v>41</v>
      </c>
      <c r="AX309" s="12" t="s">
        <v>83</v>
      </c>
      <c r="AY309" s="227" t="s">
        <v>210</v>
      </c>
    </row>
    <row r="310" spans="2:65" s="1" customFormat="1" ht="38.25" customHeight="1">
      <c r="B310" s="42"/>
      <c r="C310" s="239" t="s">
        <v>754</v>
      </c>
      <c r="D310" s="239" t="s">
        <v>358</v>
      </c>
      <c r="E310" s="240" t="s">
        <v>2365</v>
      </c>
      <c r="F310" s="241" t="s">
        <v>2366</v>
      </c>
      <c r="G310" s="242" t="s">
        <v>215</v>
      </c>
      <c r="H310" s="243">
        <v>43.67</v>
      </c>
      <c r="I310" s="244">
        <v>313</v>
      </c>
      <c r="J310" s="245">
        <f>ROUND(I310*H310,2)</f>
        <v>13668.71</v>
      </c>
      <c r="K310" s="241" t="s">
        <v>264</v>
      </c>
      <c r="L310" s="246"/>
      <c r="M310" s="247" t="s">
        <v>24</v>
      </c>
      <c r="N310" s="248" t="s">
        <v>50</v>
      </c>
      <c r="O310" s="43"/>
      <c r="P310" s="211">
        <f>O310*H310</f>
        <v>0</v>
      </c>
      <c r="Q310" s="211">
        <v>1.372E-2</v>
      </c>
      <c r="R310" s="211">
        <f>Q310*H310</f>
        <v>0.59915240000000003</v>
      </c>
      <c r="S310" s="211">
        <v>0</v>
      </c>
      <c r="T310" s="212">
        <f>S310*H310</f>
        <v>0</v>
      </c>
      <c r="AR310" s="25" t="s">
        <v>397</v>
      </c>
      <c r="AT310" s="25" t="s">
        <v>358</v>
      </c>
      <c r="AU310" s="25" t="s">
        <v>87</v>
      </c>
      <c r="AY310" s="25" t="s">
        <v>210</v>
      </c>
      <c r="BE310" s="213">
        <f>IF(N310="základní",J310,0)</f>
        <v>0</v>
      </c>
      <c r="BF310" s="213">
        <f>IF(N310="snížená",J310,0)</f>
        <v>13668.71</v>
      </c>
      <c r="BG310" s="213">
        <f>IF(N310="zákl. přenesená",J310,0)</f>
        <v>0</v>
      </c>
      <c r="BH310" s="213">
        <f>IF(N310="sníž. přenesená",J310,0)</f>
        <v>0</v>
      </c>
      <c r="BI310" s="213">
        <f>IF(N310="nulová",J310,0)</f>
        <v>0</v>
      </c>
      <c r="BJ310" s="25" t="s">
        <v>87</v>
      </c>
      <c r="BK310" s="213">
        <f>ROUND(I310*H310,2)</f>
        <v>13668.71</v>
      </c>
      <c r="BL310" s="25" t="s">
        <v>142</v>
      </c>
      <c r="BM310" s="25" t="s">
        <v>2367</v>
      </c>
    </row>
    <row r="311" spans="2:65" s="12" customFormat="1">
      <c r="B311" s="217"/>
      <c r="C311" s="218"/>
      <c r="D311" s="214" t="s">
        <v>220</v>
      </c>
      <c r="E311" s="219" t="s">
        <v>24</v>
      </c>
      <c r="F311" s="220" t="s">
        <v>2368</v>
      </c>
      <c r="G311" s="218"/>
      <c r="H311" s="221">
        <v>43.67</v>
      </c>
      <c r="I311" s="222"/>
      <c r="J311" s="218"/>
      <c r="K311" s="218"/>
      <c r="L311" s="223"/>
      <c r="M311" s="224"/>
      <c r="N311" s="225"/>
      <c r="O311" s="225"/>
      <c r="P311" s="225"/>
      <c r="Q311" s="225"/>
      <c r="R311" s="225"/>
      <c r="S311" s="225"/>
      <c r="T311" s="226"/>
      <c r="AT311" s="227" t="s">
        <v>220</v>
      </c>
      <c r="AU311" s="227" t="s">
        <v>87</v>
      </c>
      <c r="AV311" s="12" t="s">
        <v>87</v>
      </c>
      <c r="AW311" s="12" t="s">
        <v>41</v>
      </c>
      <c r="AX311" s="12" t="s">
        <v>83</v>
      </c>
      <c r="AY311" s="227" t="s">
        <v>210</v>
      </c>
    </row>
    <row r="312" spans="2:65" s="1" customFormat="1" ht="16.5" customHeight="1">
      <c r="B312" s="42"/>
      <c r="C312" s="202" t="s">
        <v>761</v>
      </c>
      <c r="D312" s="202" t="s">
        <v>212</v>
      </c>
      <c r="E312" s="203" t="s">
        <v>2369</v>
      </c>
      <c r="F312" s="204" t="s">
        <v>2370</v>
      </c>
      <c r="G312" s="205" t="s">
        <v>215</v>
      </c>
      <c r="H312" s="206">
        <v>241.85</v>
      </c>
      <c r="I312" s="207">
        <v>94.1</v>
      </c>
      <c r="J312" s="208">
        <f>ROUND(I312*H312,2)</f>
        <v>22758.09</v>
      </c>
      <c r="K312" s="204" t="s">
        <v>264</v>
      </c>
      <c r="L312" s="62"/>
      <c r="M312" s="209" t="s">
        <v>24</v>
      </c>
      <c r="N312" s="210" t="s">
        <v>50</v>
      </c>
      <c r="O312" s="43"/>
      <c r="P312" s="211">
        <f>O312*H312</f>
        <v>0</v>
      </c>
      <c r="Q312" s="211">
        <v>0</v>
      </c>
      <c r="R312" s="211">
        <f>Q312*H312</f>
        <v>0</v>
      </c>
      <c r="S312" s="211">
        <v>0</v>
      </c>
      <c r="T312" s="212">
        <f>S312*H312</f>
        <v>0</v>
      </c>
      <c r="AR312" s="25" t="s">
        <v>142</v>
      </c>
      <c r="AT312" s="25" t="s">
        <v>212</v>
      </c>
      <c r="AU312" s="25" t="s">
        <v>87</v>
      </c>
      <c r="AY312" s="25" t="s">
        <v>210</v>
      </c>
      <c r="BE312" s="213">
        <f>IF(N312="základní",J312,0)</f>
        <v>0</v>
      </c>
      <c r="BF312" s="213">
        <f>IF(N312="snížená",J312,0)</f>
        <v>22758.09</v>
      </c>
      <c r="BG312" s="213">
        <f>IF(N312="zákl. přenesená",J312,0)</f>
        <v>0</v>
      </c>
      <c r="BH312" s="213">
        <f>IF(N312="sníž. přenesená",J312,0)</f>
        <v>0</v>
      </c>
      <c r="BI312" s="213">
        <f>IF(N312="nulová",J312,0)</f>
        <v>0</v>
      </c>
      <c r="BJ312" s="25" t="s">
        <v>87</v>
      </c>
      <c r="BK312" s="213">
        <f>ROUND(I312*H312,2)</f>
        <v>22758.09</v>
      </c>
      <c r="BL312" s="25" t="s">
        <v>142</v>
      </c>
      <c r="BM312" s="25" t="s">
        <v>2371</v>
      </c>
    </row>
    <row r="313" spans="2:65" s="12" customFormat="1">
      <c r="B313" s="217"/>
      <c r="C313" s="218"/>
      <c r="D313" s="214" t="s">
        <v>220</v>
      </c>
      <c r="E313" s="219" t="s">
        <v>24</v>
      </c>
      <c r="F313" s="220" t="s">
        <v>2372</v>
      </c>
      <c r="G313" s="218"/>
      <c r="H313" s="221">
        <v>241.85</v>
      </c>
      <c r="I313" s="222"/>
      <c r="J313" s="218"/>
      <c r="K313" s="218"/>
      <c r="L313" s="223"/>
      <c r="M313" s="224"/>
      <c r="N313" s="225"/>
      <c r="O313" s="225"/>
      <c r="P313" s="225"/>
      <c r="Q313" s="225"/>
      <c r="R313" s="225"/>
      <c r="S313" s="225"/>
      <c r="T313" s="226"/>
      <c r="AT313" s="227" t="s">
        <v>220</v>
      </c>
      <c r="AU313" s="227" t="s">
        <v>87</v>
      </c>
      <c r="AV313" s="12" t="s">
        <v>87</v>
      </c>
      <c r="AW313" s="12" t="s">
        <v>41</v>
      </c>
      <c r="AX313" s="12" t="s">
        <v>83</v>
      </c>
      <c r="AY313" s="227" t="s">
        <v>210</v>
      </c>
    </row>
    <row r="314" spans="2:65" s="1" customFormat="1" ht="25.5" customHeight="1">
      <c r="B314" s="42"/>
      <c r="C314" s="202" t="s">
        <v>766</v>
      </c>
      <c r="D314" s="202" t="s">
        <v>212</v>
      </c>
      <c r="E314" s="203" t="s">
        <v>2373</v>
      </c>
      <c r="F314" s="204" t="s">
        <v>2374</v>
      </c>
      <c r="G314" s="205" t="s">
        <v>295</v>
      </c>
      <c r="H314" s="206">
        <v>40</v>
      </c>
      <c r="I314" s="207">
        <v>43.2</v>
      </c>
      <c r="J314" s="208">
        <f>ROUND(I314*H314,2)</f>
        <v>1728</v>
      </c>
      <c r="K314" s="204" t="s">
        <v>264</v>
      </c>
      <c r="L314" s="62"/>
      <c r="M314" s="209" t="s">
        <v>24</v>
      </c>
      <c r="N314" s="210" t="s">
        <v>50</v>
      </c>
      <c r="O314" s="43"/>
      <c r="P314" s="211">
        <f>O314*H314</f>
        <v>0</v>
      </c>
      <c r="Q314" s="211">
        <v>0</v>
      </c>
      <c r="R314" s="211">
        <f>Q314*H314</f>
        <v>0</v>
      </c>
      <c r="S314" s="211">
        <v>0</v>
      </c>
      <c r="T314" s="212">
        <f>S314*H314</f>
        <v>0</v>
      </c>
      <c r="AR314" s="25" t="s">
        <v>142</v>
      </c>
      <c r="AT314" s="25" t="s">
        <v>212</v>
      </c>
      <c r="AU314" s="25" t="s">
        <v>87</v>
      </c>
      <c r="AY314" s="25" t="s">
        <v>210</v>
      </c>
      <c r="BE314" s="213">
        <f>IF(N314="základní",J314,0)</f>
        <v>0</v>
      </c>
      <c r="BF314" s="213">
        <f>IF(N314="snížená",J314,0)</f>
        <v>1728</v>
      </c>
      <c r="BG314" s="213">
        <f>IF(N314="zákl. přenesená",J314,0)</f>
        <v>0</v>
      </c>
      <c r="BH314" s="213">
        <f>IF(N314="sníž. přenesená",J314,0)</f>
        <v>0</v>
      </c>
      <c r="BI314" s="213">
        <f>IF(N314="nulová",J314,0)</f>
        <v>0</v>
      </c>
      <c r="BJ314" s="25" t="s">
        <v>87</v>
      </c>
      <c r="BK314" s="213">
        <f>ROUND(I314*H314,2)</f>
        <v>1728</v>
      </c>
      <c r="BL314" s="25" t="s">
        <v>142</v>
      </c>
      <c r="BM314" s="25" t="s">
        <v>2375</v>
      </c>
    </row>
    <row r="315" spans="2:65" s="12" customFormat="1">
      <c r="B315" s="217"/>
      <c r="C315" s="218"/>
      <c r="D315" s="214" t="s">
        <v>220</v>
      </c>
      <c r="E315" s="219" t="s">
        <v>24</v>
      </c>
      <c r="F315" s="220" t="s">
        <v>2376</v>
      </c>
      <c r="G315" s="218"/>
      <c r="H315" s="221">
        <v>40</v>
      </c>
      <c r="I315" s="222"/>
      <c r="J315" s="218"/>
      <c r="K315" s="218"/>
      <c r="L315" s="223"/>
      <c r="M315" s="224"/>
      <c r="N315" s="225"/>
      <c r="O315" s="225"/>
      <c r="P315" s="225"/>
      <c r="Q315" s="225"/>
      <c r="R315" s="225"/>
      <c r="S315" s="225"/>
      <c r="T315" s="226"/>
      <c r="AT315" s="227" t="s">
        <v>220</v>
      </c>
      <c r="AU315" s="227" t="s">
        <v>87</v>
      </c>
      <c r="AV315" s="12" t="s">
        <v>87</v>
      </c>
      <c r="AW315" s="12" t="s">
        <v>41</v>
      </c>
      <c r="AX315" s="12" t="s">
        <v>83</v>
      </c>
      <c r="AY315" s="227" t="s">
        <v>210</v>
      </c>
    </row>
    <row r="316" spans="2:65" s="1" customFormat="1" ht="25.5" customHeight="1">
      <c r="B316" s="42"/>
      <c r="C316" s="239" t="s">
        <v>770</v>
      </c>
      <c r="D316" s="239" t="s">
        <v>358</v>
      </c>
      <c r="E316" s="240" t="s">
        <v>2305</v>
      </c>
      <c r="F316" s="241" t="s">
        <v>2306</v>
      </c>
      <c r="G316" s="242" t="s">
        <v>224</v>
      </c>
      <c r="H316" s="243">
        <v>3.294</v>
      </c>
      <c r="I316" s="244">
        <v>4680</v>
      </c>
      <c r="J316" s="245">
        <f>ROUND(I316*H316,2)</f>
        <v>15415.92</v>
      </c>
      <c r="K316" s="241" t="s">
        <v>264</v>
      </c>
      <c r="L316" s="246"/>
      <c r="M316" s="247" t="s">
        <v>24</v>
      </c>
      <c r="N316" s="248" t="s">
        <v>50</v>
      </c>
      <c r="O316" s="43"/>
      <c r="P316" s="211">
        <f>O316*H316</f>
        <v>0</v>
      </c>
      <c r="Q316" s="211">
        <v>0.55000000000000004</v>
      </c>
      <c r="R316" s="211">
        <f>Q316*H316</f>
        <v>1.8117000000000001</v>
      </c>
      <c r="S316" s="211">
        <v>0</v>
      </c>
      <c r="T316" s="212">
        <f>S316*H316</f>
        <v>0</v>
      </c>
      <c r="AR316" s="25" t="s">
        <v>397</v>
      </c>
      <c r="AT316" s="25" t="s">
        <v>358</v>
      </c>
      <c r="AU316" s="25" t="s">
        <v>87</v>
      </c>
      <c r="AY316" s="25" t="s">
        <v>210</v>
      </c>
      <c r="BE316" s="213">
        <f>IF(N316="základní",J316,0)</f>
        <v>0</v>
      </c>
      <c r="BF316" s="213">
        <f>IF(N316="snížená",J316,0)</f>
        <v>15415.92</v>
      </c>
      <c r="BG316" s="213">
        <f>IF(N316="zákl. přenesená",J316,0)</f>
        <v>0</v>
      </c>
      <c r="BH316" s="213">
        <f>IF(N316="sníž. přenesená",J316,0)</f>
        <v>0</v>
      </c>
      <c r="BI316" s="213">
        <f>IF(N316="nulová",J316,0)</f>
        <v>0</v>
      </c>
      <c r="BJ316" s="25" t="s">
        <v>87</v>
      </c>
      <c r="BK316" s="213">
        <f>ROUND(I316*H316,2)</f>
        <v>15415.92</v>
      </c>
      <c r="BL316" s="25" t="s">
        <v>142</v>
      </c>
      <c r="BM316" s="25" t="s">
        <v>2377</v>
      </c>
    </row>
    <row r="317" spans="2:65" s="12" customFormat="1">
      <c r="B317" s="217"/>
      <c r="C317" s="218"/>
      <c r="D317" s="214" t="s">
        <v>220</v>
      </c>
      <c r="E317" s="219" t="s">
        <v>24</v>
      </c>
      <c r="F317" s="220" t="s">
        <v>2378</v>
      </c>
      <c r="G317" s="218"/>
      <c r="H317" s="221">
        <v>0.37</v>
      </c>
      <c r="I317" s="222"/>
      <c r="J317" s="218"/>
      <c r="K317" s="218"/>
      <c r="L317" s="223"/>
      <c r="M317" s="224"/>
      <c r="N317" s="225"/>
      <c r="O317" s="225"/>
      <c r="P317" s="225"/>
      <c r="Q317" s="225"/>
      <c r="R317" s="225"/>
      <c r="S317" s="225"/>
      <c r="T317" s="226"/>
      <c r="AT317" s="227" t="s">
        <v>220</v>
      </c>
      <c r="AU317" s="227" t="s">
        <v>87</v>
      </c>
      <c r="AV317" s="12" t="s">
        <v>87</v>
      </c>
      <c r="AW317" s="12" t="s">
        <v>41</v>
      </c>
      <c r="AX317" s="12" t="s">
        <v>78</v>
      </c>
      <c r="AY317" s="227" t="s">
        <v>210</v>
      </c>
    </row>
    <row r="318" spans="2:65" s="12" customFormat="1">
      <c r="B318" s="217"/>
      <c r="C318" s="218"/>
      <c r="D318" s="214" t="s">
        <v>220</v>
      </c>
      <c r="E318" s="219" t="s">
        <v>24</v>
      </c>
      <c r="F318" s="220" t="s">
        <v>2379</v>
      </c>
      <c r="G318" s="218"/>
      <c r="H318" s="221">
        <v>2.9239999999999999</v>
      </c>
      <c r="I318" s="222"/>
      <c r="J318" s="218"/>
      <c r="K318" s="218"/>
      <c r="L318" s="223"/>
      <c r="M318" s="224"/>
      <c r="N318" s="225"/>
      <c r="O318" s="225"/>
      <c r="P318" s="225"/>
      <c r="Q318" s="225"/>
      <c r="R318" s="225"/>
      <c r="S318" s="225"/>
      <c r="T318" s="226"/>
      <c r="AT318" s="227" t="s">
        <v>220</v>
      </c>
      <c r="AU318" s="227" t="s">
        <v>87</v>
      </c>
      <c r="AV318" s="12" t="s">
        <v>87</v>
      </c>
      <c r="AW318" s="12" t="s">
        <v>41</v>
      </c>
      <c r="AX318" s="12" t="s">
        <v>78</v>
      </c>
      <c r="AY318" s="227" t="s">
        <v>210</v>
      </c>
    </row>
    <row r="319" spans="2:65" s="13" customFormat="1">
      <c r="B319" s="228"/>
      <c r="C319" s="229"/>
      <c r="D319" s="214" t="s">
        <v>220</v>
      </c>
      <c r="E319" s="230" t="s">
        <v>24</v>
      </c>
      <c r="F319" s="231" t="s">
        <v>235</v>
      </c>
      <c r="G319" s="229"/>
      <c r="H319" s="232">
        <v>3.294</v>
      </c>
      <c r="I319" s="233"/>
      <c r="J319" s="229"/>
      <c r="K319" s="229"/>
      <c r="L319" s="234"/>
      <c r="M319" s="235"/>
      <c r="N319" s="236"/>
      <c r="O319" s="236"/>
      <c r="P319" s="236"/>
      <c r="Q319" s="236"/>
      <c r="R319" s="236"/>
      <c r="S319" s="236"/>
      <c r="T319" s="237"/>
      <c r="AT319" s="238" t="s">
        <v>220</v>
      </c>
      <c r="AU319" s="238" t="s">
        <v>87</v>
      </c>
      <c r="AV319" s="13" t="s">
        <v>93</v>
      </c>
      <c r="AW319" s="13" t="s">
        <v>41</v>
      </c>
      <c r="AX319" s="13" t="s">
        <v>83</v>
      </c>
      <c r="AY319" s="238" t="s">
        <v>210</v>
      </c>
    </row>
    <row r="320" spans="2:65" s="1" customFormat="1" ht="16.5" customHeight="1">
      <c r="B320" s="42"/>
      <c r="C320" s="202" t="s">
        <v>777</v>
      </c>
      <c r="D320" s="202" t="s">
        <v>212</v>
      </c>
      <c r="E320" s="203" t="s">
        <v>2380</v>
      </c>
      <c r="F320" s="204" t="s">
        <v>2381</v>
      </c>
      <c r="G320" s="205" t="s">
        <v>224</v>
      </c>
      <c r="H320" s="206">
        <v>3.294</v>
      </c>
      <c r="I320" s="207">
        <v>94.2</v>
      </c>
      <c r="J320" s="208">
        <f>ROUND(I320*H320,2)</f>
        <v>310.29000000000002</v>
      </c>
      <c r="K320" s="204" t="s">
        <v>264</v>
      </c>
      <c r="L320" s="62"/>
      <c r="M320" s="209" t="s">
        <v>24</v>
      </c>
      <c r="N320" s="210" t="s">
        <v>50</v>
      </c>
      <c r="O320" s="43"/>
      <c r="P320" s="211">
        <f>O320*H320</f>
        <v>0</v>
      </c>
      <c r="Q320" s="211">
        <v>2.81E-3</v>
      </c>
      <c r="R320" s="211">
        <f>Q320*H320</f>
        <v>9.2561399999999995E-3</v>
      </c>
      <c r="S320" s="211">
        <v>0</v>
      </c>
      <c r="T320" s="212">
        <f>S320*H320</f>
        <v>0</v>
      </c>
      <c r="AR320" s="25" t="s">
        <v>142</v>
      </c>
      <c r="AT320" s="25" t="s">
        <v>212</v>
      </c>
      <c r="AU320" s="25" t="s">
        <v>87</v>
      </c>
      <c r="AY320" s="25" t="s">
        <v>210</v>
      </c>
      <c r="BE320" s="213">
        <f>IF(N320="základní",J320,0)</f>
        <v>0</v>
      </c>
      <c r="BF320" s="213">
        <f>IF(N320="snížená",J320,0)</f>
        <v>310.29000000000002</v>
      </c>
      <c r="BG320" s="213">
        <f>IF(N320="zákl. přenesená",J320,0)</f>
        <v>0</v>
      </c>
      <c r="BH320" s="213">
        <f>IF(N320="sníž. přenesená",J320,0)</f>
        <v>0</v>
      </c>
      <c r="BI320" s="213">
        <f>IF(N320="nulová",J320,0)</f>
        <v>0</v>
      </c>
      <c r="BJ320" s="25" t="s">
        <v>87</v>
      </c>
      <c r="BK320" s="213">
        <f>ROUND(I320*H320,2)</f>
        <v>310.29000000000002</v>
      </c>
      <c r="BL320" s="25" t="s">
        <v>142</v>
      </c>
      <c r="BM320" s="25" t="s">
        <v>2382</v>
      </c>
    </row>
    <row r="321" spans="2:65" s="12" customFormat="1">
      <c r="B321" s="217"/>
      <c r="C321" s="218"/>
      <c r="D321" s="214" t="s">
        <v>220</v>
      </c>
      <c r="E321" s="219" t="s">
        <v>24</v>
      </c>
      <c r="F321" s="220" t="s">
        <v>2383</v>
      </c>
      <c r="G321" s="218"/>
      <c r="H321" s="221">
        <v>3.294</v>
      </c>
      <c r="I321" s="222"/>
      <c r="J321" s="218"/>
      <c r="K321" s="218"/>
      <c r="L321" s="223"/>
      <c r="M321" s="224"/>
      <c r="N321" s="225"/>
      <c r="O321" s="225"/>
      <c r="P321" s="225"/>
      <c r="Q321" s="225"/>
      <c r="R321" s="225"/>
      <c r="S321" s="225"/>
      <c r="T321" s="226"/>
      <c r="AT321" s="227" t="s">
        <v>220</v>
      </c>
      <c r="AU321" s="227" t="s">
        <v>87</v>
      </c>
      <c r="AV321" s="12" t="s">
        <v>87</v>
      </c>
      <c r="AW321" s="12" t="s">
        <v>41</v>
      </c>
      <c r="AX321" s="12" t="s">
        <v>83</v>
      </c>
      <c r="AY321" s="227" t="s">
        <v>210</v>
      </c>
    </row>
    <row r="322" spans="2:65" s="1" customFormat="1" ht="38.25" customHeight="1">
      <c r="B322" s="42"/>
      <c r="C322" s="202" t="s">
        <v>782</v>
      </c>
      <c r="D322" s="202" t="s">
        <v>212</v>
      </c>
      <c r="E322" s="203" t="s">
        <v>1215</v>
      </c>
      <c r="F322" s="204" t="s">
        <v>1924</v>
      </c>
      <c r="G322" s="205" t="s">
        <v>981</v>
      </c>
      <c r="H322" s="270">
        <f>SUM(J276:J320)/100</f>
        <v>3180.2919999999999</v>
      </c>
      <c r="I322" s="207">
        <v>5.58</v>
      </c>
      <c r="J322" s="208">
        <f>ROUND(I322*H322,2)</f>
        <v>17746.03</v>
      </c>
      <c r="K322" s="204" t="s">
        <v>264</v>
      </c>
      <c r="L322" s="62"/>
      <c r="M322" s="209" t="s">
        <v>24</v>
      </c>
      <c r="N322" s="210" t="s">
        <v>50</v>
      </c>
      <c r="O322" s="43"/>
      <c r="P322" s="211">
        <f>O322*H322</f>
        <v>0</v>
      </c>
      <c r="Q322" s="211">
        <v>0</v>
      </c>
      <c r="R322" s="211">
        <f>Q322*H322</f>
        <v>0</v>
      </c>
      <c r="S322" s="211">
        <v>0</v>
      </c>
      <c r="T322" s="212">
        <f>S322*H322</f>
        <v>0</v>
      </c>
      <c r="AR322" s="25" t="s">
        <v>142</v>
      </c>
      <c r="AT322" s="25" t="s">
        <v>212</v>
      </c>
      <c r="AU322" s="25" t="s">
        <v>87</v>
      </c>
      <c r="AY322" s="25" t="s">
        <v>210</v>
      </c>
      <c r="BE322" s="213">
        <f>IF(N322="základní",J322,0)</f>
        <v>0</v>
      </c>
      <c r="BF322" s="213">
        <f>IF(N322="snížená",J322,0)</f>
        <v>17746.03</v>
      </c>
      <c r="BG322" s="213">
        <f>IF(N322="zákl. přenesená",J322,0)</f>
        <v>0</v>
      </c>
      <c r="BH322" s="213">
        <f>IF(N322="sníž. přenesená",J322,0)</f>
        <v>0</v>
      </c>
      <c r="BI322" s="213">
        <f>IF(N322="nulová",J322,0)</f>
        <v>0</v>
      </c>
      <c r="BJ322" s="25" t="s">
        <v>87</v>
      </c>
      <c r="BK322" s="213">
        <f>ROUND(I322*H322,2)</f>
        <v>17746.03</v>
      </c>
      <c r="BL322" s="25" t="s">
        <v>142</v>
      </c>
      <c r="BM322" s="25" t="s">
        <v>2384</v>
      </c>
    </row>
    <row r="323" spans="2:65" s="11" customFormat="1" ht="29.85" customHeight="1">
      <c r="B323" s="186"/>
      <c r="C323" s="187"/>
      <c r="D323" s="188" t="s">
        <v>77</v>
      </c>
      <c r="E323" s="200" t="s">
        <v>1219</v>
      </c>
      <c r="F323" s="200" t="s">
        <v>1220</v>
      </c>
      <c r="G323" s="187"/>
      <c r="H323" s="187"/>
      <c r="I323" s="190"/>
      <c r="J323" s="201">
        <f>BK323</f>
        <v>2427.73</v>
      </c>
      <c r="K323" s="187"/>
      <c r="L323" s="192"/>
      <c r="M323" s="193"/>
      <c r="N323" s="194"/>
      <c r="O323" s="194"/>
      <c r="P323" s="195">
        <f>SUM(P324:P332)</f>
        <v>0</v>
      </c>
      <c r="Q323" s="194"/>
      <c r="R323" s="195">
        <f>SUM(R324:R332)</f>
        <v>5.9664500000000002E-2</v>
      </c>
      <c r="S323" s="194"/>
      <c r="T323" s="196">
        <f>SUM(T324:T332)</f>
        <v>0</v>
      </c>
      <c r="AR323" s="197" t="s">
        <v>87</v>
      </c>
      <c r="AT323" s="198" t="s">
        <v>77</v>
      </c>
      <c r="AU323" s="198" t="s">
        <v>83</v>
      </c>
      <c r="AY323" s="197" t="s">
        <v>210</v>
      </c>
      <c r="BK323" s="199">
        <f>SUM(BK324:BK332)</f>
        <v>2427.73</v>
      </c>
    </row>
    <row r="324" spans="2:65" s="1" customFormat="1" ht="38.25" customHeight="1">
      <c r="B324" s="42"/>
      <c r="C324" s="202" t="s">
        <v>787</v>
      </c>
      <c r="D324" s="202" t="s">
        <v>212</v>
      </c>
      <c r="E324" s="203" t="s">
        <v>1234</v>
      </c>
      <c r="F324" s="204" t="s">
        <v>1235</v>
      </c>
      <c r="G324" s="205" t="s">
        <v>215</v>
      </c>
      <c r="H324" s="206">
        <v>3.5</v>
      </c>
      <c r="I324" s="207">
        <v>619</v>
      </c>
      <c r="J324" s="208">
        <f>ROUND(I324*H324,2)</f>
        <v>2166.5</v>
      </c>
      <c r="K324" s="204" t="s">
        <v>264</v>
      </c>
      <c r="L324" s="62"/>
      <c r="M324" s="209" t="s">
        <v>24</v>
      </c>
      <c r="N324" s="210" t="s">
        <v>50</v>
      </c>
      <c r="O324" s="43"/>
      <c r="P324" s="211">
        <f>O324*H324</f>
        <v>0</v>
      </c>
      <c r="Q324" s="211">
        <v>1.6639999999999999E-2</v>
      </c>
      <c r="R324" s="211">
        <f>Q324*H324</f>
        <v>5.8239999999999993E-2</v>
      </c>
      <c r="S324" s="211">
        <v>0</v>
      </c>
      <c r="T324" s="212">
        <f>S324*H324</f>
        <v>0</v>
      </c>
      <c r="AR324" s="25" t="s">
        <v>142</v>
      </c>
      <c r="AT324" s="25" t="s">
        <v>212</v>
      </c>
      <c r="AU324" s="25" t="s">
        <v>87</v>
      </c>
      <c r="AY324" s="25" t="s">
        <v>210</v>
      </c>
      <c r="BE324" s="213">
        <f>IF(N324="základní",J324,0)</f>
        <v>0</v>
      </c>
      <c r="BF324" s="213">
        <f>IF(N324="snížená",J324,0)</f>
        <v>2166.5</v>
      </c>
      <c r="BG324" s="213">
        <f>IF(N324="zákl. přenesená",J324,0)</f>
        <v>0</v>
      </c>
      <c r="BH324" s="213">
        <f>IF(N324="sníž. přenesená",J324,0)</f>
        <v>0</v>
      </c>
      <c r="BI324" s="213">
        <f>IF(N324="nulová",J324,0)</f>
        <v>0</v>
      </c>
      <c r="BJ324" s="25" t="s">
        <v>87</v>
      </c>
      <c r="BK324" s="213">
        <f>ROUND(I324*H324,2)</f>
        <v>2166.5</v>
      </c>
      <c r="BL324" s="25" t="s">
        <v>142</v>
      </c>
      <c r="BM324" s="25" t="s">
        <v>2385</v>
      </c>
    </row>
    <row r="325" spans="2:65" s="12" customFormat="1">
      <c r="B325" s="217"/>
      <c r="C325" s="218"/>
      <c r="D325" s="214" t="s">
        <v>220</v>
      </c>
      <c r="E325" s="219" t="s">
        <v>24</v>
      </c>
      <c r="F325" s="220" t="s">
        <v>2386</v>
      </c>
      <c r="G325" s="218"/>
      <c r="H325" s="221">
        <v>3.5</v>
      </c>
      <c r="I325" s="222"/>
      <c r="J325" s="218"/>
      <c r="K325" s="218"/>
      <c r="L325" s="223"/>
      <c r="M325" s="224"/>
      <c r="N325" s="225"/>
      <c r="O325" s="225"/>
      <c r="P325" s="225"/>
      <c r="Q325" s="225"/>
      <c r="R325" s="225"/>
      <c r="S325" s="225"/>
      <c r="T325" s="226"/>
      <c r="AT325" s="227" t="s">
        <v>220</v>
      </c>
      <c r="AU325" s="227" t="s">
        <v>87</v>
      </c>
      <c r="AV325" s="12" t="s">
        <v>87</v>
      </c>
      <c r="AW325" s="12" t="s">
        <v>41</v>
      </c>
      <c r="AX325" s="12" t="s">
        <v>83</v>
      </c>
      <c r="AY325" s="227" t="s">
        <v>210</v>
      </c>
    </row>
    <row r="326" spans="2:65" s="1" customFormat="1" ht="25.5" customHeight="1">
      <c r="B326" s="42"/>
      <c r="C326" s="202" t="s">
        <v>792</v>
      </c>
      <c r="D326" s="202" t="s">
        <v>212</v>
      </c>
      <c r="E326" s="203" t="s">
        <v>1241</v>
      </c>
      <c r="F326" s="204" t="s">
        <v>1242</v>
      </c>
      <c r="G326" s="205" t="s">
        <v>215</v>
      </c>
      <c r="H326" s="206">
        <v>3.5</v>
      </c>
      <c r="I326" s="207">
        <v>22.4</v>
      </c>
      <c r="J326" s="208">
        <f>ROUND(I326*H326,2)</f>
        <v>78.400000000000006</v>
      </c>
      <c r="K326" s="204" t="s">
        <v>264</v>
      </c>
      <c r="L326" s="62"/>
      <c r="M326" s="209" t="s">
        <v>24</v>
      </c>
      <c r="N326" s="210" t="s">
        <v>50</v>
      </c>
      <c r="O326" s="43"/>
      <c r="P326" s="211">
        <f>O326*H326</f>
        <v>0</v>
      </c>
      <c r="Q326" s="211">
        <v>1E-4</v>
      </c>
      <c r="R326" s="211">
        <f>Q326*H326</f>
        <v>3.5E-4</v>
      </c>
      <c r="S326" s="211">
        <v>0</v>
      </c>
      <c r="T326" s="212">
        <f>S326*H326</f>
        <v>0</v>
      </c>
      <c r="AR326" s="25" t="s">
        <v>142</v>
      </c>
      <c r="AT326" s="25" t="s">
        <v>212</v>
      </c>
      <c r="AU326" s="25" t="s">
        <v>87</v>
      </c>
      <c r="AY326" s="25" t="s">
        <v>210</v>
      </c>
      <c r="BE326" s="213">
        <f>IF(N326="základní",J326,0)</f>
        <v>0</v>
      </c>
      <c r="BF326" s="213">
        <f>IF(N326="snížená",J326,0)</f>
        <v>78.400000000000006</v>
      </c>
      <c r="BG326" s="213">
        <f>IF(N326="zákl. přenesená",J326,0)</f>
        <v>0</v>
      </c>
      <c r="BH326" s="213">
        <f>IF(N326="sníž. přenesená",J326,0)</f>
        <v>0</v>
      </c>
      <c r="BI326" s="213">
        <f>IF(N326="nulová",J326,0)</f>
        <v>0</v>
      </c>
      <c r="BJ326" s="25" t="s">
        <v>87</v>
      </c>
      <c r="BK326" s="213">
        <f>ROUND(I326*H326,2)</f>
        <v>78.400000000000006</v>
      </c>
      <c r="BL326" s="25" t="s">
        <v>142</v>
      </c>
      <c r="BM326" s="25" t="s">
        <v>2387</v>
      </c>
    </row>
    <row r="327" spans="2:65" s="12" customFormat="1">
      <c r="B327" s="217"/>
      <c r="C327" s="218"/>
      <c r="D327" s="214" t="s">
        <v>220</v>
      </c>
      <c r="E327" s="219" t="s">
        <v>24</v>
      </c>
      <c r="F327" s="220" t="s">
        <v>1828</v>
      </c>
      <c r="G327" s="218"/>
      <c r="H327" s="221">
        <v>3.5</v>
      </c>
      <c r="I327" s="222"/>
      <c r="J327" s="218"/>
      <c r="K327" s="218"/>
      <c r="L327" s="223"/>
      <c r="M327" s="224"/>
      <c r="N327" s="225"/>
      <c r="O327" s="225"/>
      <c r="P327" s="225"/>
      <c r="Q327" s="225"/>
      <c r="R327" s="225"/>
      <c r="S327" s="225"/>
      <c r="T327" s="226"/>
      <c r="AT327" s="227" t="s">
        <v>220</v>
      </c>
      <c r="AU327" s="227" t="s">
        <v>87</v>
      </c>
      <c r="AV327" s="12" t="s">
        <v>87</v>
      </c>
      <c r="AW327" s="12" t="s">
        <v>41</v>
      </c>
      <c r="AX327" s="12" t="s">
        <v>83</v>
      </c>
      <c r="AY327" s="227" t="s">
        <v>210</v>
      </c>
    </row>
    <row r="328" spans="2:65" s="1" customFormat="1" ht="16.5" customHeight="1">
      <c r="B328" s="42"/>
      <c r="C328" s="202" t="s">
        <v>797</v>
      </c>
      <c r="D328" s="202" t="s">
        <v>212</v>
      </c>
      <c r="E328" s="203" t="s">
        <v>2388</v>
      </c>
      <c r="F328" s="204" t="s">
        <v>2389</v>
      </c>
      <c r="G328" s="205" t="s">
        <v>215</v>
      </c>
      <c r="H328" s="206">
        <v>3.5</v>
      </c>
      <c r="I328" s="207">
        <v>20</v>
      </c>
      <c r="J328" s="208">
        <f>ROUND(I328*H328,2)</f>
        <v>70</v>
      </c>
      <c r="K328" s="204" t="s">
        <v>24</v>
      </c>
      <c r="L328" s="62"/>
      <c r="M328" s="209" t="s">
        <v>24</v>
      </c>
      <c r="N328" s="210" t="s">
        <v>50</v>
      </c>
      <c r="O328" s="43"/>
      <c r="P328" s="211">
        <f>O328*H328</f>
        <v>0</v>
      </c>
      <c r="Q328" s="211">
        <v>1E-4</v>
      </c>
      <c r="R328" s="211">
        <f>Q328*H328</f>
        <v>3.5E-4</v>
      </c>
      <c r="S328" s="211">
        <v>0</v>
      </c>
      <c r="T328" s="212">
        <f>S328*H328</f>
        <v>0</v>
      </c>
      <c r="AR328" s="25" t="s">
        <v>142</v>
      </c>
      <c r="AT328" s="25" t="s">
        <v>212</v>
      </c>
      <c r="AU328" s="25" t="s">
        <v>87</v>
      </c>
      <c r="AY328" s="25" t="s">
        <v>210</v>
      </c>
      <c r="BE328" s="213">
        <f>IF(N328="základní",J328,0)</f>
        <v>0</v>
      </c>
      <c r="BF328" s="213">
        <f>IF(N328="snížená",J328,0)</f>
        <v>70</v>
      </c>
      <c r="BG328" s="213">
        <f>IF(N328="zákl. přenesená",J328,0)</f>
        <v>0</v>
      </c>
      <c r="BH328" s="213">
        <f>IF(N328="sníž. přenesená",J328,0)</f>
        <v>0</v>
      </c>
      <c r="BI328" s="213">
        <f>IF(N328="nulová",J328,0)</f>
        <v>0</v>
      </c>
      <c r="BJ328" s="25" t="s">
        <v>87</v>
      </c>
      <c r="BK328" s="213">
        <f>ROUND(I328*H328,2)</f>
        <v>70</v>
      </c>
      <c r="BL328" s="25" t="s">
        <v>142</v>
      </c>
      <c r="BM328" s="25" t="s">
        <v>2390</v>
      </c>
    </row>
    <row r="329" spans="2:65" s="12" customFormat="1">
      <c r="B329" s="217"/>
      <c r="C329" s="218"/>
      <c r="D329" s="214" t="s">
        <v>220</v>
      </c>
      <c r="E329" s="219" t="s">
        <v>24</v>
      </c>
      <c r="F329" s="220" t="s">
        <v>2391</v>
      </c>
      <c r="G329" s="218"/>
      <c r="H329" s="221">
        <v>3.5</v>
      </c>
      <c r="I329" s="222"/>
      <c r="J329" s="218"/>
      <c r="K329" s="218"/>
      <c r="L329" s="223"/>
      <c r="M329" s="224"/>
      <c r="N329" s="225"/>
      <c r="O329" s="225"/>
      <c r="P329" s="225"/>
      <c r="Q329" s="225"/>
      <c r="R329" s="225"/>
      <c r="S329" s="225"/>
      <c r="T329" s="226"/>
      <c r="AT329" s="227" t="s">
        <v>220</v>
      </c>
      <c r="AU329" s="227" t="s">
        <v>87</v>
      </c>
      <c r="AV329" s="12" t="s">
        <v>87</v>
      </c>
      <c r="AW329" s="12" t="s">
        <v>41</v>
      </c>
      <c r="AX329" s="12" t="s">
        <v>83</v>
      </c>
      <c r="AY329" s="227" t="s">
        <v>210</v>
      </c>
    </row>
    <row r="330" spans="2:65" s="1" customFormat="1" ht="38.25" customHeight="1">
      <c r="B330" s="42"/>
      <c r="C330" s="239" t="s">
        <v>804</v>
      </c>
      <c r="D330" s="239" t="s">
        <v>358</v>
      </c>
      <c r="E330" s="240" t="s">
        <v>1260</v>
      </c>
      <c r="F330" s="241" t="s">
        <v>2392</v>
      </c>
      <c r="G330" s="242" t="s">
        <v>215</v>
      </c>
      <c r="H330" s="243">
        <v>4.0250000000000004</v>
      </c>
      <c r="I330" s="244">
        <v>19</v>
      </c>
      <c r="J330" s="245">
        <f>ROUND(I330*H330,2)</f>
        <v>76.48</v>
      </c>
      <c r="K330" s="241" t="s">
        <v>264</v>
      </c>
      <c r="L330" s="246"/>
      <c r="M330" s="247" t="s">
        <v>24</v>
      </c>
      <c r="N330" s="248" t="s">
        <v>50</v>
      </c>
      <c r="O330" s="43"/>
      <c r="P330" s="211">
        <f>O330*H330</f>
        <v>0</v>
      </c>
      <c r="Q330" s="211">
        <v>1.8000000000000001E-4</v>
      </c>
      <c r="R330" s="211">
        <f>Q330*H330</f>
        <v>7.245000000000001E-4</v>
      </c>
      <c r="S330" s="211">
        <v>0</v>
      </c>
      <c r="T330" s="212">
        <f>S330*H330</f>
        <v>0</v>
      </c>
      <c r="AR330" s="25" t="s">
        <v>397</v>
      </c>
      <c r="AT330" s="25" t="s">
        <v>358</v>
      </c>
      <c r="AU330" s="25" t="s">
        <v>87</v>
      </c>
      <c r="AY330" s="25" t="s">
        <v>210</v>
      </c>
      <c r="BE330" s="213">
        <f>IF(N330="základní",J330,0)</f>
        <v>0</v>
      </c>
      <c r="BF330" s="213">
        <f>IF(N330="snížená",J330,0)</f>
        <v>76.48</v>
      </c>
      <c r="BG330" s="213">
        <f>IF(N330="zákl. přenesená",J330,0)</f>
        <v>0</v>
      </c>
      <c r="BH330" s="213">
        <f>IF(N330="sníž. přenesená",J330,0)</f>
        <v>0</v>
      </c>
      <c r="BI330" s="213">
        <f>IF(N330="nulová",J330,0)</f>
        <v>0</v>
      </c>
      <c r="BJ330" s="25" t="s">
        <v>87</v>
      </c>
      <c r="BK330" s="213">
        <f>ROUND(I330*H330,2)</f>
        <v>76.48</v>
      </c>
      <c r="BL330" s="25" t="s">
        <v>142</v>
      </c>
      <c r="BM330" s="25" t="s">
        <v>2393</v>
      </c>
    </row>
    <row r="331" spans="2:65" s="12" customFormat="1">
      <c r="B331" s="217"/>
      <c r="C331" s="218"/>
      <c r="D331" s="214" t="s">
        <v>220</v>
      </c>
      <c r="E331" s="219" t="s">
        <v>24</v>
      </c>
      <c r="F331" s="220" t="s">
        <v>2394</v>
      </c>
      <c r="G331" s="218"/>
      <c r="H331" s="221">
        <v>4.0250000000000004</v>
      </c>
      <c r="I331" s="222"/>
      <c r="J331" s="218"/>
      <c r="K331" s="218"/>
      <c r="L331" s="223"/>
      <c r="M331" s="224"/>
      <c r="N331" s="225"/>
      <c r="O331" s="225"/>
      <c r="P331" s="225"/>
      <c r="Q331" s="225"/>
      <c r="R331" s="225"/>
      <c r="S331" s="225"/>
      <c r="T331" s="226"/>
      <c r="AT331" s="227" t="s">
        <v>220</v>
      </c>
      <c r="AU331" s="227" t="s">
        <v>87</v>
      </c>
      <c r="AV331" s="12" t="s">
        <v>87</v>
      </c>
      <c r="AW331" s="12" t="s">
        <v>41</v>
      </c>
      <c r="AX331" s="12" t="s">
        <v>83</v>
      </c>
      <c r="AY331" s="227" t="s">
        <v>210</v>
      </c>
    </row>
    <row r="332" spans="2:65" s="1" customFormat="1" ht="38.25" customHeight="1">
      <c r="B332" s="42"/>
      <c r="C332" s="202" t="s">
        <v>810</v>
      </c>
      <c r="D332" s="202" t="s">
        <v>212</v>
      </c>
      <c r="E332" s="203" t="s">
        <v>1270</v>
      </c>
      <c r="F332" s="204" t="s">
        <v>1936</v>
      </c>
      <c r="G332" s="205" t="s">
        <v>981</v>
      </c>
      <c r="H332" s="270">
        <f>SUM(J324:J330)/100</f>
        <v>23.913800000000002</v>
      </c>
      <c r="I332" s="207">
        <v>1.52</v>
      </c>
      <c r="J332" s="208">
        <f>ROUND(I332*H332,2)</f>
        <v>36.35</v>
      </c>
      <c r="K332" s="204" t="s">
        <v>264</v>
      </c>
      <c r="L332" s="62"/>
      <c r="M332" s="209" t="s">
        <v>24</v>
      </c>
      <c r="N332" s="210" t="s">
        <v>50</v>
      </c>
      <c r="O332" s="43"/>
      <c r="P332" s="211">
        <f>O332*H332</f>
        <v>0</v>
      </c>
      <c r="Q332" s="211">
        <v>0</v>
      </c>
      <c r="R332" s="211">
        <f>Q332*H332</f>
        <v>0</v>
      </c>
      <c r="S332" s="211">
        <v>0</v>
      </c>
      <c r="T332" s="212">
        <f>S332*H332</f>
        <v>0</v>
      </c>
      <c r="AR332" s="25" t="s">
        <v>142</v>
      </c>
      <c r="AT332" s="25" t="s">
        <v>212</v>
      </c>
      <c r="AU332" s="25" t="s">
        <v>87</v>
      </c>
      <c r="AY332" s="25" t="s">
        <v>210</v>
      </c>
      <c r="BE332" s="213">
        <f>IF(N332="základní",J332,0)</f>
        <v>0</v>
      </c>
      <c r="BF332" s="213">
        <f>IF(N332="snížená",J332,0)</f>
        <v>36.35</v>
      </c>
      <c r="BG332" s="213">
        <f>IF(N332="zákl. přenesená",J332,0)</f>
        <v>0</v>
      </c>
      <c r="BH332" s="213">
        <f>IF(N332="sníž. přenesená",J332,0)</f>
        <v>0</v>
      </c>
      <c r="BI332" s="213">
        <f>IF(N332="nulová",J332,0)</f>
        <v>0</v>
      </c>
      <c r="BJ332" s="25" t="s">
        <v>87</v>
      </c>
      <c r="BK332" s="213">
        <f>ROUND(I332*H332,2)</f>
        <v>36.35</v>
      </c>
      <c r="BL332" s="25" t="s">
        <v>142</v>
      </c>
      <c r="BM332" s="25" t="s">
        <v>2395</v>
      </c>
    </row>
    <row r="333" spans="2:65" s="11" customFormat="1" ht="29.85" customHeight="1">
      <c r="B333" s="186"/>
      <c r="C333" s="187"/>
      <c r="D333" s="188" t="s">
        <v>77</v>
      </c>
      <c r="E333" s="200" t="s">
        <v>1274</v>
      </c>
      <c r="F333" s="200" t="s">
        <v>1275</v>
      </c>
      <c r="G333" s="187"/>
      <c r="H333" s="187"/>
      <c r="I333" s="190"/>
      <c r="J333" s="201">
        <f>BK333</f>
        <v>379576.37000000005</v>
      </c>
      <c r="K333" s="187"/>
      <c r="L333" s="192"/>
      <c r="M333" s="193"/>
      <c r="N333" s="194"/>
      <c r="O333" s="194"/>
      <c r="P333" s="195">
        <f>SUM(P334:P376)</f>
        <v>0</v>
      </c>
      <c r="Q333" s="194"/>
      <c r="R333" s="195">
        <f>SUM(R334:R376)</f>
        <v>2.1181984000000003</v>
      </c>
      <c r="S333" s="194"/>
      <c r="T333" s="196">
        <f>SUM(T334:T376)</f>
        <v>3.1596899999999997E-2</v>
      </c>
      <c r="AR333" s="197" t="s">
        <v>87</v>
      </c>
      <c r="AT333" s="198" t="s">
        <v>77</v>
      </c>
      <c r="AU333" s="198" t="s">
        <v>83</v>
      </c>
      <c r="AY333" s="197" t="s">
        <v>210</v>
      </c>
      <c r="BK333" s="199">
        <f>SUM(BK334:BK376)</f>
        <v>379576.37000000005</v>
      </c>
    </row>
    <row r="334" spans="2:65" s="1" customFormat="1" ht="16.5" customHeight="1">
      <c r="B334" s="42"/>
      <c r="C334" s="202" t="s">
        <v>815</v>
      </c>
      <c r="D334" s="202" t="s">
        <v>212</v>
      </c>
      <c r="E334" s="203" t="s">
        <v>2396</v>
      </c>
      <c r="F334" s="204" t="s">
        <v>2397</v>
      </c>
      <c r="G334" s="205" t="s">
        <v>295</v>
      </c>
      <c r="H334" s="206">
        <v>83</v>
      </c>
      <c r="I334" s="207">
        <v>42.1</v>
      </c>
      <c r="J334" s="208">
        <f>ROUND(I334*H334,2)</f>
        <v>3494.3</v>
      </c>
      <c r="K334" s="204" t="s">
        <v>264</v>
      </c>
      <c r="L334" s="62"/>
      <c r="M334" s="209" t="s">
        <v>24</v>
      </c>
      <c r="N334" s="210" t="s">
        <v>50</v>
      </c>
      <c r="O334" s="43"/>
      <c r="P334" s="211">
        <f>O334*H334</f>
        <v>0</v>
      </c>
      <c r="Q334" s="211">
        <v>0</v>
      </c>
      <c r="R334" s="211">
        <f>Q334*H334</f>
        <v>0</v>
      </c>
      <c r="S334" s="211">
        <v>0</v>
      </c>
      <c r="T334" s="212">
        <f>S334*H334</f>
        <v>0</v>
      </c>
      <c r="AR334" s="25" t="s">
        <v>142</v>
      </c>
      <c r="AT334" s="25" t="s">
        <v>212</v>
      </c>
      <c r="AU334" s="25" t="s">
        <v>87</v>
      </c>
      <c r="AY334" s="25" t="s">
        <v>210</v>
      </c>
      <c r="BE334" s="213">
        <f>IF(N334="základní",J334,0)</f>
        <v>0</v>
      </c>
      <c r="BF334" s="213">
        <f>IF(N334="snížená",J334,0)</f>
        <v>3494.3</v>
      </c>
      <c r="BG334" s="213">
        <f>IF(N334="zákl. přenesená",J334,0)</f>
        <v>0</v>
      </c>
      <c r="BH334" s="213">
        <f>IF(N334="sníž. přenesená",J334,0)</f>
        <v>0</v>
      </c>
      <c r="BI334" s="213">
        <f>IF(N334="nulová",J334,0)</f>
        <v>0</v>
      </c>
      <c r="BJ334" s="25" t="s">
        <v>87</v>
      </c>
      <c r="BK334" s="213">
        <f>ROUND(I334*H334,2)</f>
        <v>3494.3</v>
      </c>
      <c r="BL334" s="25" t="s">
        <v>142</v>
      </c>
      <c r="BM334" s="25" t="s">
        <v>2398</v>
      </c>
    </row>
    <row r="335" spans="2:65" s="12" customFormat="1">
      <c r="B335" s="217"/>
      <c r="C335" s="218"/>
      <c r="D335" s="214" t="s">
        <v>220</v>
      </c>
      <c r="E335" s="219" t="s">
        <v>24</v>
      </c>
      <c r="F335" s="220" t="s">
        <v>2399</v>
      </c>
      <c r="G335" s="218"/>
      <c r="H335" s="221">
        <v>83</v>
      </c>
      <c r="I335" s="222"/>
      <c r="J335" s="218"/>
      <c r="K335" s="218"/>
      <c r="L335" s="223"/>
      <c r="M335" s="224"/>
      <c r="N335" s="225"/>
      <c r="O335" s="225"/>
      <c r="P335" s="225"/>
      <c r="Q335" s="225"/>
      <c r="R335" s="225"/>
      <c r="S335" s="225"/>
      <c r="T335" s="226"/>
      <c r="AT335" s="227" t="s">
        <v>220</v>
      </c>
      <c r="AU335" s="227" t="s">
        <v>87</v>
      </c>
      <c r="AV335" s="12" t="s">
        <v>87</v>
      </c>
      <c r="AW335" s="12" t="s">
        <v>41</v>
      </c>
      <c r="AX335" s="12" t="s">
        <v>83</v>
      </c>
      <c r="AY335" s="227" t="s">
        <v>210</v>
      </c>
    </row>
    <row r="336" spans="2:65" s="1" customFormat="1" ht="38.25" customHeight="1">
      <c r="B336" s="42"/>
      <c r="C336" s="239" t="s">
        <v>820</v>
      </c>
      <c r="D336" s="239" t="s">
        <v>358</v>
      </c>
      <c r="E336" s="240" t="s">
        <v>2400</v>
      </c>
      <c r="F336" s="241" t="s">
        <v>2401</v>
      </c>
      <c r="G336" s="242" t="s">
        <v>215</v>
      </c>
      <c r="H336" s="243">
        <v>95.45</v>
      </c>
      <c r="I336" s="244">
        <v>177</v>
      </c>
      <c r="J336" s="245">
        <f>ROUND(I336*H336,2)</f>
        <v>16894.650000000001</v>
      </c>
      <c r="K336" s="241" t="s">
        <v>264</v>
      </c>
      <c r="L336" s="246"/>
      <c r="M336" s="247" t="s">
        <v>24</v>
      </c>
      <c r="N336" s="248" t="s">
        <v>50</v>
      </c>
      <c r="O336" s="43"/>
      <c r="P336" s="211">
        <f>O336*H336</f>
        <v>0</v>
      </c>
      <c r="Q336" s="211">
        <v>3.8000000000000002E-4</v>
      </c>
      <c r="R336" s="211">
        <f>Q336*H336</f>
        <v>3.6271000000000005E-2</v>
      </c>
      <c r="S336" s="211">
        <v>0</v>
      </c>
      <c r="T336" s="212">
        <f>S336*H336</f>
        <v>0</v>
      </c>
      <c r="AR336" s="25" t="s">
        <v>397</v>
      </c>
      <c r="AT336" s="25" t="s">
        <v>358</v>
      </c>
      <c r="AU336" s="25" t="s">
        <v>87</v>
      </c>
      <c r="AY336" s="25" t="s">
        <v>210</v>
      </c>
      <c r="BE336" s="213">
        <f>IF(N336="základní",J336,0)</f>
        <v>0</v>
      </c>
      <c r="BF336" s="213">
        <f>IF(N336="snížená",J336,0)</f>
        <v>16894.650000000001</v>
      </c>
      <c r="BG336" s="213">
        <f>IF(N336="zákl. přenesená",J336,0)</f>
        <v>0</v>
      </c>
      <c r="BH336" s="213">
        <f>IF(N336="sníž. přenesená",J336,0)</f>
        <v>0</v>
      </c>
      <c r="BI336" s="213">
        <f>IF(N336="nulová",J336,0)</f>
        <v>0</v>
      </c>
      <c r="BJ336" s="25" t="s">
        <v>87</v>
      </c>
      <c r="BK336" s="213">
        <f>ROUND(I336*H336,2)</f>
        <v>16894.650000000001</v>
      </c>
      <c r="BL336" s="25" t="s">
        <v>142</v>
      </c>
      <c r="BM336" s="25" t="s">
        <v>2402</v>
      </c>
    </row>
    <row r="337" spans="2:65" s="1" customFormat="1" ht="94.5">
      <c r="B337" s="42"/>
      <c r="C337" s="64"/>
      <c r="D337" s="214" t="s">
        <v>362</v>
      </c>
      <c r="E337" s="64"/>
      <c r="F337" s="215" t="s">
        <v>2403</v>
      </c>
      <c r="G337" s="64"/>
      <c r="H337" s="64"/>
      <c r="I337" s="173"/>
      <c r="J337" s="64"/>
      <c r="K337" s="64"/>
      <c r="L337" s="62"/>
      <c r="M337" s="216"/>
      <c r="N337" s="43"/>
      <c r="O337" s="43"/>
      <c r="P337" s="43"/>
      <c r="Q337" s="43"/>
      <c r="R337" s="43"/>
      <c r="S337" s="43"/>
      <c r="T337" s="79"/>
      <c r="AT337" s="25" t="s">
        <v>362</v>
      </c>
      <c r="AU337" s="25" t="s">
        <v>87</v>
      </c>
    </row>
    <row r="338" spans="2:65" s="12" customFormat="1">
      <c r="B338" s="217"/>
      <c r="C338" s="218"/>
      <c r="D338" s="214" t="s">
        <v>220</v>
      </c>
      <c r="E338" s="219" t="s">
        <v>24</v>
      </c>
      <c r="F338" s="220" t="s">
        <v>2404</v>
      </c>
      <c r="G338" s="218"/>
      <c r="H338" s="221">
        <v>95.45</v>
      </c>
      <c r="I338" s="222"/>
      <c r="J338" s="218"/>
      <c r="K338" s="218"/>
      <c r="L338" s="223"/>
      <c r="M338" s="224"/>
      <c r="N338" s="225"/>
      <c r="O338" s="225"/>
      <c r="P338" s="225"/>
      <c r="Q338" s="225"/>
      <c r="R338" s="225"/>
      <c r="S338" s="225"/>
      <c r="T338" s="226"/>
      <c r="AT338" s="227" t="s">
        <v>220</v>
      </c>
      <c r="AU338" s="227" t="s">
        <v>87</v>
      </c>
      <c r="AV338" s="12" t="s">
        <v>87</v>
      </c>
      <c r="AW338" s="12" t="s">
        <v>41</v>
      </c>
      <c r="AX338" s="12" t="s">
        <v>83</v>
      </c>
      <c r="AY338" s="227" t="s">
        <v>210</v>
      </c>
    </row>
    <row r="339" spans="2:65" s="1" customFormat="1" ht="16.5" customHeight="1">
      <c r="B339" s="42"/>
      <c r="C339" s="202" t="s">
        <v>826</v>
      </c>
      <c r="D339" s="202" t="s">
        <v>212</v>
      </c>
      <c r="E339" s="203" t="s">
        <v>2405</v>
      </c>
      <c r="F339" s="204" t="s">
        <v>2406</v>
      </c>
      <c r="G339" s="205" t="s">
        <v>348</v>
      </c>
      <c r="H339" s="206">
        <v>2</v>
      </c>
      <c r="I339" s="207">
        <v>66.7</v>
      </c>
      <c r="J339" s="208">
        <f>ROUND(I339*H339,2)</f>
        <v>133.4</v>
      </c>
      <c r="K339" s="204" t="s">
        <v>264</v>
      </c>
      <c r="L339" s="62"/>
      <c r="M339" s="209" t="s">
        <v>24</v>
      </c>
      <c r="N339" s="210" t="s">
        <v>50</v>
      </c>
      <c r="O339" s="43"/>
      <c r="P339" s="211">
        <f>O339*H339</f>
        <v>0</v>
      </c>
      <c r="Q339" s="211">
        <v>0</v>
      </c>
      <c r="R339" s="211">
        <f>Q339*H339</f>
        <v>0</v>
      </c>
      <c r="S339" s="211">
        <v>9.0600000000000003E-3</v>
      </c>
      <c r="T339" s="212">
        <f>S339*H339</f>
        <v>1.8120000000000001E-2</v>
      </c>
      <c r="AR339" s="25" t="s">
        <v>142</v>
      </c>
      <c r="AT339" s="25" t="s">
        <v>212</v>
      </c>
      <c r="AU339" s="25" t="s">
        <v>87</v>
      </c>
      <c r="AY339" s="25" t="s">
        <v>210</v>
      </c>
      <c r="BE339" s="213">
        <f>IF(N339="základní",J339,0)</f>
        <v>0</v>
      </c>
      <c r="BF339" s="213">
        <f>IF(N339="snížená",J339,0)</f>
        <v>133.4</v>
      </c>
      <c r="BG339" s="213">
        <f>IF(N339="zákl. přenesená",J339,0)</f>
        <v>0</v>
      </c>
      <c r="BH339" s="213">
        <f>IF(N339="sníž. přenesená",J339,0)</f>
        <v>0</v>
      </c>
      <c r="BI339" s="213">
        <f>IF(N339="nulová",J339,0)</f>
        <v>0</v>
      </c>
      <c r="BJ339" s="25" t="s">
        <v>87</v>
      </c>
      <c r="BK339" s="213">
        <f>ROUND(I339*H339,2)</f>
        <v>133.4</v>
      </c>
      <c r="BL339" s="25" t="s">
        <v>142</v>
      </c>
      <c r="BM339" s="25" t="s">
        <v>2407</v>
      </c>
    </row>
    <row r="340" spans="2:65" s="1" customFormat="1" ht="16.5" customHeight="1">
      <c r="B340" s="42"/>
      <c r="C340" s="202" t="s">
        <v>832</v>
      </c>
      <c r="D340" s="202" t="s">
        <v>212</v>
      </c>
      <c r="E340" s="203" t="s">
        <v>2408</v>
      </c>
      <c r="F340" s="204" t="s">
        <v>2409</v>
      </c>
      <c r="G340" s="205" t="s">
        <v>295</v>
      </c>
      <c r="H340" s="206">
        <v>8.07</v>
      </c>
      <c r="I340" s="207">
        <v>62.8</v>
      </c>
      <c r="J340" s="208">
        <f>ROUND(I340*H340,2)</f>
        <v>506.8</v>
      </c>
      <c r="K340" s="204" t="s">
        <v>264</v>
      </c>
      <c r="L340" s="62"/>
      <c r="M340" s="209" t="s">
        <v>24</v>
      </c>
      <c r="N340" s="210" t="s">
        <v>50</v>
      </c>
      <c r="O340" s="43"/>
      <c r="P340" s="211">
        <f>O340*H340</f>
        <v>0</v>
      </c>
      <c r="Q340" s="211">
        <v>0</v>
      </c>
      <c r="R340" s="211">
        <f>Q340*H340</f>
        <v>0</v>
      </c>
      <c r="S340" s="211">
        <v>1.67E-3</v>
      </c>
      <c r="T340" s="212">
        <f>S340*H340</f>
        <v>1.34769E-2</v>
      </c>
      <c r="AR340" s="25" t="s">
        <v>142</v>
      </c>
      <c r="AT340" s="25" t="s">
        <v>212</v>
      </c>
      <c r="AU340" s="25" t="s">
        <v>87</v>
      </c>
      <c r="AY340" s="25" t="s">
        <v>210</v>
      </c>
      <c r="BE340" s="213">
        <f>IF(N340="základní",J340,0)</f>
        <v>0</v>
      </c>
      <c r="BF340" s="213">
        <f>IF(N340="snížená",J340,0)</f>
        <v>506.8</v>
      </c>
      <c r="BG340" s="213">
        <f>IF(N340="zákl. přenesená",J340,0)</f>
        <v>0</v>
      </c>
      <c r="BH340" s="213">
        <f>IF(N340="sníž. přenesená",J340,0)</f>
        <v>0</v>
      </c>
      <c r="BI340" s="213">
        <f>IF(N340="nulová",J340,0)</f>
        <v>0</v>
      </c>
      <c r="BJ340" s="25" t="s">
        <v>87</v>
      </c>
      <c r="BK340" s="213">
        <f>ROUND(I340*H340,2)</f>
        <v>506.8</v>
      </c>
      <c r="BL340" s="25" t="s">
        <v>142</v>
      </c>
      <c r="BM340" s="25" t="s">
        <v>2410</v>
      </c>
    </row>
    <row r="341" spans="2:65" s="12" customFormat="1">
      <c r="B341" s="217"/>
      <c r="C341" s="218"/>
      <c r="D341" s="214" t="s">
        <v>220</v>
      </c>
      <c r="E341" s="219" t="s">
        <v>24</v>
      </c>
      <c r="F341" s="220" t="s">
        <v>2411</v>
      </c>
      <c r="G341" s="218"/>
      <c r="H341" s="221">
        <v>8.07</v>
      </c>
      <c r="I341" s="222"/>
      <c r="J341" s="218"/>
      <c r="K341" s="218"/>
      <c r="L341" s="223"/>
      <c r="M341" s="224"/>
      <c r="N341" s="225"/>
      <c r="O341" s="225"/>
      <c r="P341" s="225"/>
      <c r="Q341" s="225"/>
      <c r="R341" s="225"/>
      <c r="S341" s="225"/>
      <c r="T341" s="226"/>
      <c r="AT341" s="227" t="s">
        <v>220</v>
      </c>
      <c r="AU341" s="227" t="s">
        <v>87</v>
      </c>
      <c r="AV341" s="12" t="s">
        <v>87</v>
      </c>
      <c r="AW341" s="12" t="s">
        <v>41</v>
      </c>
      <c r="AX341" s="12" t="s">
        <v>83</v>
      </c>
      <c r="AY341" s="227" t="s">
        <v>210</v>
      </c>
    </row>
    <row r="342" spans="2:65" s="1" customFormat="1" ht="38.25" customHeight="1">
      <c r="B342" s="42"/>
      <c r="C342" s="202" t="s">
        <v>838</v>
      </c>
      <c r="D342" s="202" t="s">
        <v>212</v>
      </c>
      <c r="E342" s="203" t="s">
        <v>1937</v>
      </c>
      <c r="F342" s="204" t="s">
        <v>1938</v>
      </c>
      <c r="G342" s="205" t="s">
        <v>215</v>
      </c>
      <c r="H342" s="206">
        <v>86.5</v>
      </c>
      <c r="I342" s="207">
        <v>1240</v>
      </c>
      <c r="J342" s="208">
        <f>ROUND(I342*H342,2)</f>
        <v>107260</v>
      </c>
      <c r="K342" s="204" t="s">
        <v>264</v>
      </c>
      <c r="L342" s="62"/>
      <c r="M342" s="209" t="s">
        <v>24</v>
      </c>
      <c r="N342" s="210" t="s">
        <v>50</v>
      </c>
      <c r="O342" s="43"/>
      <c r="P342" s="211">
        <f>O342*H342</f>
        <v>0</v>
      </c>
      <c r="Q342" s="211">
        <v>7.6E-3</v>
      </c>
      <c r="R342" s="211">
        <f>Q342*H342</f>
        <v>0.65739999999999998</v>
      </c>
      <c r="S342" s="211">
        <v>0</v>
      </c>
      <c r="T342" s="212">
        <f>S342*H342</f>
        <v>0</v>
      </c>
      <c r="AR342" s="25" t="s">
        <v>142</v>
      </c>
      <c r="AT342" s="25" t="s">
        <v>212</v>
      </c>
      <c r="AU342" s="25" t="s">
        <v>87</v>
      </c>
      <c r="AY342" s="25" t="s">
        <v>210</v>
      </c>
      <c r="BE342" s="213">
        <f>IF(N342="základní",J342,0)</f>
        <v>0</v>
      </c>
      <c r="BF342" s="213">
        <f>IF(N342="snížená",J342,0)</f>
        <v>107260</v>
      </c>
      <c r="BG342" s="213">
        <f>IF(N342="zákl. přenesená",J342,0)</f>
        <v>0</v>
      </c>
      <c r="BH342" s="213">
        <f>IF(N342="sníž. přenesená",J342,0)</f>
        <v>0</v>
      </c>
      <c r="BI342" s="213">
        <f>IF(N342="nulová",J342,0)</f>
        <v>0</v>
      </c>
      <c r="BJ342" s="25" t="s">
        <v>87</v>
      </c>
      <c r="BK342" s="213">
        <f>ROUND(I342*H342,2)</f>
        <v>107260</v>
      </c>
      <c r="BL342" s="25" t="s">
        <v>142</v>
      </c>
      <c r="BM342" s="25" t="s">
        <v>2412</v>
      </c>
    </row>
    <row r="343" spans="2:65" s="12" customFormat="1">
      <c r="B343" s="217"/>
      <c r="C343" s="218"/>
      <c r="D343" s="214" t="s">
        <v>220</v>
      </c>
      <c r="E343" s="219" t="s">
        <v>24</v>
      </c>
      <c r="F343" s="220" t="s">
        <v>2413</v>
      </c>
      <c r="G343" s="218"/>
      <c r="H343" s="221">
        <v>83</v>
      </c>
      <c r="I343" s="222"/>
      <c r="J343" s="218"/>
      <c r="K343" s="218"/>
      <c r="L343" s="223"/>
      <c r="M343" s="224"/>
      <c r="N343" s="225"/>
      <c r="O343" s="225"/>
      <c r="P343" s="225"/>
      <c r="Q343" s="225"/>
      <c r="R343" s="225"/>
      <c r="S343" s="225"/>
      <c r="T343" s="226"/>
      <c r="AT343" s="227" t="s">
        <v>220</v>
      </c>
      <c r="AU343" s="227" t="s">
        <v>87</v>
      </c>
      <c r="AV343" s="12" t="s">
        <v>87</v>
      </c>
      <c r="AW343" s="12" t="s">
        <v>41</v>
      </c>
      <c r="AX343" s="12" t="s">
        <v>78</v>
      </c>
      <c r="AY343" s="227" t="s">
        <v>210</v>
      </c>
    </row>
    <row r="344" spans="2:65" s="12" customFormat="1">
      <c r="B344" s="217"/>
      <c r="C344" s="218"/>
      <c r="D344" s="214" t="s">
        <v>220</v>
      </c>
      <c r="E344" s="219" t="s">
        <v>24</v>
      </c>
      <c r="F344" s="220" t="s">
        <v>2414</v>
      </c>
      <c r="G344" s="218"/>
      <c r="H344" s="221">
        <v>3.5</v>
      </c>
      <c r="I344" s="222"/>
      <c r="J344" s="218"/>
      <c r="K344" s="218"/>
      <c r="L344" s="223"/>
      <c r="M344" s="224"/>
      <c r="N344" s="225"/>
      <c r="O344" s="225"/>
      <c r="P344" s="225"/>
      <c r="Q344" s="225"/>
      <c r="R344" s="225"/>
      <c r="S344" s="225"/>
      <c r="T344" s="226"/>
      <c r="AT344" s="227" t="s">
        <v>220</v>
      </c>
      <c r="AU344" s="227" t="s">
        <v>87</v>
      </c>
      <c r="AV344" s="12" t="s">
        <v>87</v>
      </c>
      <c r="AW344" s="12" t="s">
        <v>41</v>
      </c>
      <c r="AX344" s="12" t="s">
        <v>78</v>
      </c>
      <c r="AY344" s="227" t="s">
        <v>210</v>
      </c>
    </row>
    <row r="345" spans="2:65" s="13" customFormat="1">
      <c r="B345" s="228"/>
      <c r="C345" s="229"/>
      <c r="D345" s="214" t="s">
        <v>220</v>
      </c>
      <c r="E345" s="230" t="s">
        <v>24</v>
      </c>
      <c r="F345" s="231" t="s">
        <v>235</v>
      </c>
      <c r="G345" s="229"/>
      <c r="H345" s="232">
        <v>86.5</v>
      </c>
      <c r="I345" s="233"/>
      <c r="J345" s="229"/>
      <c r="K345" s="229"/>
      <c r="L345" s="234"/>
      <c r="M345" s="235"/>
      <c r="N345" s="236"/>
      <c r="O345" s="236"/>
      <c r="P345" s="236"/>
      <c r="Q345" s="236"/>
      <c r="R345" s="236"/>
      <c r="S345" s="236"/>
      <c r="T345" s="237"/>
      <c r="AT345" s="238" t="s">
        <v>220</v>
      </c>
      <c r="AU345" s="238" t="s">
        <v>87</v>
      </c>
      <c r="AV345" s="13" t="s">
        <v>93</v>
      </c>
      <c r="AW345" s="13" t="s">
        <v>41</v>
      </c>
      <c r="AX345" s="13" t="s">
        <v>83</v>
      </c>
      <c r="AY345" s="238" t="s">
        <v>210</v>
      </c>
    </row>
    <row r="346" spans="2:65" s="1" customFormat="1" ht="38.25" customHeight="1">
      <c r="B346" s="42"/>
      <c r="C346" s="202" t="s">
        <v>845</v>
      </c>
      <c r="D346" s="202" t="s">
        <v>212</v>
      </c>
      <c r="E346" s="203" t="s">
        <v>2415</v>
      </c>
      <c r="F346" s="204" t="s">
        <v>2416</v>
      </c>
      <c r="G346" s="205" t="s">
        <v>215</v>
      </c>
      <c r="H346" s="206">
        <v>2</v>
      </c>
      <c r="I346" s="207">
        <v>1420</v>
      </c>
      <c r="J346" s="208">
        <f>ROUND(I346*H346,2)</f>
        <v>2840</v>
      </c>
      <c r="K346" s="204" t="s">
        <v>264</v>
      </c>
      <c r="L346" s="62"/>
      <c r="M346" s="209" t="s">
        <v>24</v>
      </c>
      <c r="N346" s="210" t="s">
        <v>50</v>
      </c>
      <c r="O346" s="43"/>
      <c r="P346" s="211">
        <f>O346*H346</f>
        <v>0</v>
      </c>
      <c r="Q346" s="211">
        <v>7.7999999999999996E-3</v>
      </c>
      <c r="R346" s="211">
        <f>Q346*H346</f>
        <v>1.5599999999999999E-2</v>
      </c>
      <c r="S346" s="211">
        <v>0</v>
      </c>
      <c r="T346" s="212">
        <f>S346*H346</f>
        <v>0</v>
      </c>
      <c r="AR346" s="25" t="s">
        <v>142</v>
      </c>
      <c r="AT346" s="25" t="s">
        <v>212</v>
      </c>
      <c r="AU346" s="25" t="s">
        <v>87</v>
      </c>
      <c r="AY346" s="25" t="s">
        <v>210</v>
      </c>
      <c r="BE346" s="213">
        <f>IF(N346="základní",J346,0)</f>
        <v>0</v>
      </c>
      <c r="BF346" s="213">
        <f>IF(N346="snížená",J346,0)</f>
        <v>2840</v>
      </c>
      <c r="BG346" s="213">
        <f>IF(N346="zákl. přenesená",J346,0)</f>
        <v>0</v>
      </c>
      <c r="BH346" s="213">
        <f>IF(N346="sníž. přenesená",J346,0)</f>
        <v>0</v>
      </c>
      <c r="BI346" s="213">
        <f>IF(N346="nulová",J346,0)</f>
        <v>0</v>
      </c>
      <c r="BJ346" s="25" t="s">
        <v>87</v>
      </c>
      <c r="BK346" s="213">
        <f>ROUND(I346*H346,2)</f>
        <v>2840</v>
      </c>
      <c r="BL346" s="25" t="s">
        <v>142</v>
      </c>
      <c r="BM346" s="25" t="s">
        <v>2417</v>
      </c>
    </row>
    <row r="347" spans="2:65" s="12" customFormat="1">
      <c r="B347" s="217"/>
      <c r="C347" s="218"/>
      <c r="D347" s="214" t="s">
        <v>220</v>
      </c>
      <c r="E347" s="219" t="s">
        <v>24</v>
      </c>
      <c r="F347" s="220" t="s">
        <v>2418</v>
      </c>
      <c r="G347" s="218"/>
      <c r="H347" s="221">
        <v>2</v>
      </c>
      <c r="I347" s="222"/>
      <c r="J347" s="218"/>
      <c r="K347" s="218"/>
      <c r="L347" s="223"/>
      <c r="M347" s="224"/>
      <c r="N347" s="225"/>
      <c r="O347" s="225"/>
      <c r="P347" s="225"/>
      <c r="Q347" s="225"/>
      <c r="R347" s="225"/>
      <c r="S347" s="225"/>
      <c r="T347" s="226"/>
      <c r="AT347" s="227" t="s">
        <v>220</v>
      </c>
      <c r="AU347" s="227" t="s">
        <v>87</v>
      </c>
      <c r="AV347" s="12" t="s">
        <v>87</v>
      </c>
      <c r="AW347" s="12" t="s">
        <v>41</v>
      </c>
      <c r="AX347" s="12" t="s">
        <v>83</v>
      </c>
      <c r="AY347" s="227" t="s">
        <v>210</v>
      </c>
    </row>
    <row r="348" spans="2:65" s="1" customFormat="1" ht="25.5" customHeight="1">
      <c r="B348" s="42"/>
      <c r="C348" s="202" t="s">
        <v>849</v>
      </c>
      <c r="D348" s="202" t="s">
        <v>212</v>
      </c>
      <c r="E348" s="203" t="s">
        <v>2419</v>
      </c>
      <c r="F348" s="204" t="s">
        <v>2420</v>
      </c>
      <c r="G348" s="205" t="s">
        <v>295</v>
      </c>
      <c r="H348" s="206">
        <v>40</v>
      </c>
      <c r="I348" s="207">
        <v>752</v>
      </c>
      <c r="J348" s="208">
        <f>ROUND(I348*H348,2)</f>
        <v>30080</v>
      </c>
      <c r="K348" s="204" t="s">
        <v>264</v>
      </c>
      <c r="L348" s="62"/>
      <c r="M348" s="209" t="s">
        <v>24</v>
      </c>
      <c r="N348" s="210" t="s">
        <v>50</v>
      </c>
      <c r="O348" s="43"/>
      <c r="P348" s="211">
        <f>O348*H348</f>
        <v>0</v>
      </c>
      <c r="Q348" s="211">
        <v>5.0800000000000003E-3</v>
      </c>
      <c r="R348" s="211">
        <f>Q348*H348</f>
        <v>0.20320000000000002</v>
      </c>
      <c r="S348" s="211">
        <v>0</v>
      </c>
      <c r="T348" s="212">
        <f>S348*H348</f>
        <v>0</v>
      </c>
      <c r="AR348" s="25" t="s">
        <v>142</v>
      </c>
      <c r="AT348" s="25" t="s">
        <v>212</v>
      </c>
      <c r="AU348" s="25" t="s">
        <v>87</v>
      </c>
      <c r="AY348" s="25" t="s">
        <v>210</v>
      </c>
      <c r="BE348" s="213">
        <f>IF(N348="základní",J348,0)</f>
        <v>0</v>
      </c>
      <c r="BF348" s="213">
        <f>IF(N348="snížená",J348,0)</f>
        <v>30080</v>
      </c>
      <c r="BG348" s="213">
        <f>IF(N348="zákl. přenesená",J348,0)</f>
        <v>0</v>
      </c>
      <c r="BH348" s="213">
        <f>IF(N348="sníž. přenesená",J348,0)</f>
        <v>0</v>
      </c>
      <c r="BI348" s="213">
        <f>IF(N348="nulová",J348,0)</f>
        <v>0</v>
      </c>
      <c r="BJ348" s="25" t="s">
        <v>87</v>
      </c>
      <c r="BK348" s="213">
        <f>ROUND(I348*H348,2)</f>
        <v>30080</v>
      </c>
      <c r="BL348" s="25" t="s">
        <v>142</v>
      </c>
      <c r="BM348" s="25" t="s">
        <v>2421</v>
      </c>
    </row>
    <row r="349" spans="2:65" s="12" customFormat="1">
      <c r="B349" s="217"/>
      <c r="C349" s="218"/>
      <c r="D349" s="214" t="s">
        <v>220</v>
      </c>
      <c r="E349" s="219" t="s">
        <v>24</v>
      </c>
      <c r="F349" s="220" t="s">
        <v>2422</v>
      </c>
      <c r="G349" s="218"/>
      <c r="H349" s="221">
        <v>40</v>
      </c>
      <c r="I349" s="222"/>
      <c r="J349" s="218"/>
      <c r="K349" s="218"/>
      <c r="L349" s="223"/>
      <c r="M349" s="224"/>
      <c r="N349" s="225"/>
      <c r="O349" s="225"/>
      <c r="P349" s="225"/>
      <c r="Q349" s="225"/>
      <c r="R349" s="225"/>
      <c r="S349" s="225"/>
      <c r="T349" s="226"/>
      <c r="AT349" s="227" t="s">
        <v>220</v>
      </c>
      <c r="AU349" s="227" t="s">
        <v>87</v>
      </c>
      <c r="AV349" s="12" t="s">
        <v>87</v>
      </c>
      <c r="AW349" s="12" t="s">
        <v>41</v>
      </c>
      <c r="AX349" s="12" t="s">
        <v>83</v>
      </c>
      <c r="AY349" s="227" t="s">
        <v>210</v>
      </c>
    </row>
    <row r="350" spans="2:65" s="1" customFormat="1" ht="25.5" customHeight="1">
      <c r="B350" s="42"/>
      <c r="C350" s="202" t="s">
        <v>855</v>
      </c>
      <c r="D350" s="202" t="s">
        <v>212</v>
      </c>
      <c r="E350" s="203" t="s">
        <v>2423</v>
      </c>
      <c r="F350" s="204" t="s">
        <v>2424</v>
      </c>
      <c r="G350" s="205" t="s">
        <v>295</v>
      </c>
      <c r="H350" s="206">
        <v>40</v>
      </c>
      <c r="I350" s="207">
        <v>482</v>
      </c>
      <c r="J350" s="208">
        <f>ROUND(I350*H350,2)</f>
        <v>19280</v>
      </c>
      <c r="K350" s="204" t="s">
        <v>264</v>
      </c>
      <c r="L350" s="62"/>
      <c r="M350" s="209" t="s">
        <v>24</v>
      </c>
      <c r="N350" s="210" t="s">
        <v>50</v>
      </c>
      <c r="O350" s="43"/>
      <c r="P350" s="211">
        <f>O350*H350</f>
        <v>0</v>
      </c>
      <c r="Q350" s="211">
        <v>4.3899999999999998E-3</v>
      </c>
      <c r="R350" s="211">
        <f>Q350*H350</f>
        <v>0.17559999999999998</v>
      </c>
      <c r="S350" s="211">
        <v>0</v>
      </c>
      <c r="T350" s="212">
        <f>S350*H350</f>
        <v>0</v>
      </c>
      <c r="AR350" s="25" t="s">
        <v>142</v>
      </c>
      <c r="AT350" s="25" t="s">
        <v>212</v>
      </c>
      <c r="AU350" s="25" t="s">
        <v>87</v>
      </c>
      <c r="AY350" s="25" t="s">
        <v>210</v>
      </c>
      <c r="BE350" s="213">
        <f>IF(N350="základní",J350,0)</f>
        <v>0</v>
      </c>
      <c r="BF350" s="213">
        <f>IF(N350="snížená",J350,0)</f>
        <v>19280</v>
      </c>
      <c r="BG350" s="213">
        <f>IF(N350="zákl. přenesená",J350,0)</f>
        <v>0</v>
      </c>
      <c r="BH350" s="213">
        <f>IF(N350="sníž. přenesená",J350,0)</f>
        <v>0</v>
      </c>
      <c r="BI350" s="213">
        <f>IF(N350="nulová",J350,0)</f>
        <v>0</v>
      </c>
      <c r="BJ350" s="25" t="s">
        <v>87</v>
      </c>
      <c r="BK350" s="213">
        <f>ROUND(I350*H350,2)</f>
        <v>19280</v>
      </c>
      <c r="BL350" s="25" t="s">
        <v>142</v>
      </c>
      <c r="BM350" s="25" t="s">
        <v>2425</v>
      </c>
    </row>
    <row r="351" spans="2:65" s="12" customFormat="1">
      <c r="B351" s="217"/>
      <c r="C351" s="218"/>
      <c r="D351" s="214" t="s">
        <v>220</v>
      </c>
      <c r="E351" s="219" t="s">
        <v>24</v>
      </c>
      <c r="F351" s="220" t="s">
        <v>2426</v>
      </c>
      <c r="G351" s="218"/>
      <c r="H351" s="221">
        <v>40</v>
      </c>
      <c r="I351" s="222"/>
      <c r="J351" s="218"/>
      <c r="K351" s="218"/>
      <c r="L351" s="223"/>
      <c r="M351" s="224"/>
      <c r="N351" s="225"/>
      <c r="O351" s="225"/>
      <c r="P351" s="225"/>
      <c r="Q351" s="225"/>
      <c r="R351" s="225"/>
      <c r="S351" s="225"/>
      <c r="T351" s="226"/>
      <c r="AT351" s="227" t="s">
        <v>220</v>
      </c>
      <c r="AU351" s="227" t="s">
        <v>87</v>
      </c>
      <c r="AV351" s="12" t="s">
        <v>87</v>
      </c>
      <c r="AW351" s="12" t="s">
        <v>41</v>
      </c>
      <c r="AX351" s="12" t="s">
        <v>83</v>
      </c>
      <c r="AY351" s="227" t="s">
        <v>210</v>
      </c>
    </row>
    <row r="352" spans="2:65" s="1" customFormat="1" ht="25.5" customHeight="1">
      <c r="B352" s="42"/>
      <c r="C352" s="202" t="s">
        <v>859</v>
      </c>
      <c r="D352" s="202" t="s">
        <v>212</v>
      </c>
      <c r="E352" s="203" t="s">
        <v>2427</v>
      </c>
      <c r="F352" s="204" t="s">
        <v>2428</v>
      </c>
      <c r="G352" s="205" t="s">
        <v>295</v>
      </c>
      <c r="H352" s="206">
        <v>82</v>
      </c>
      <c r="I352" s="207">
        <v>523</v>
      </c>
      <c r="J352" s="208">
        <f>ROUND(I352*H352,2)</f>
        <v>42886</v>
      </c>
      <c r="K352" s="204" t="s">
        <v>264</v>
      </c>
      <c r="L352" s="62"/>
      <c r="M352" s="209" t="s">
        <v>24</v>
      </c>
      <c r="N352" s="210" t="s">
        <v>50</v>
      </c>
      <c r="O352" s="43"/>
      <c r="P352" s="211">
        <f>O352*H352</f>
        <v>0</v>
      </c>
      <c r="Q352" s="211">
        <v>4.4299999999999999E-3</v>
      </c>
      <c r="R352" s="211">
        <f>Q352*H352</f>
        <v>0.36325999999999997</v>
      </c>
      <c r="S352" s="211">
        <v>0</v>
      </c>
      <c r="T352" s="212">
        <f>S352*H352</f>
        <v>0</v>
      </c>
      <c r="AR352" s="25" t="s">
        <v>142</v>
      </c>
      <c r="AT352" s="25" t="s">
        <v>212</v>
      </c>
      <c r="AU352" s="25" t="s">
        <v>87</v>
      </c>
      <c r="AY352" s="25" t="s">
        <v>210</v>
      </c>
      <c r="BE352" s="213">
        <f>IF(N352="základní",J352,0)</f>
        <v>0</v>
      </c>
      <c r="BF352" s="213">
        <f>IF(N352="snížená",J352,0)</f>
        <v>42886</v>
      </c>
      <c r="BG352" s="213">
        <f>IF(N352="zákl. přenesená",J352,0)</f>
        <v>0</v>
      </c>
      <c r="BH352" s="213">
        <f>IF(N352="sníž. přenesená",J352,0)</f>
        <v>0</v>
      </c>
      <c r="BI352" s="213">
        <f>IF(N352="nulová",J352,0)</f>
        <v>0</v>
      </c>
      <c r="BJ352" s="25" t="s">
        <v>87</v>
      </c>
      <c r="BK352" s="213">
        <f>ROUND(I352*H352,2)</f>
        <v>42886</v>
      </c>
      <c r="BL352" s="25" t="s">
        <v>142</v>
      </c>
      <c r="BM352" s="25" t="s">
        <v>2429</v>
      </c>
    </row>
    <row r="353" spans="2:65" s="12" customFormat="1">
      <c r="B353" s="217"/>
      <c r="C353" s="218"/>
      <c r="D353" s="214" t="s">
        <v>220</v>
      </c>
      <c r="E353" s="219" t="s">
        <v>24</v>
      </c>
      <c r="F353" s="220" t="s">
        <v>2430</v>
      </c>
      <c r="G353" s="218"/>
      <c r="H353" s="221">
        <v>82</v>
      </c>
      <c r="I353" s="222"/>
      <c r="J353" s="218"/>
      <c r="K353" s="218"/>
      <c r="L353" s="223"/>
      <c r="M353" s="224"/>
      <c r="N353" s="225"/>
      <c r="O353" s="225"/>
      <c r="P353" s="225"/>
      <c r="Q353" s="225"/>
      <c r="R353" s="225"/>
      <c r="S353" s="225"/>
      <c r="T353" s="226"/>
      <c r="AT353" s="227" t="s">
        <v>220</v>
      </c>
      <c r="AU353" s="227" t="s">
        <v>87</v>
      </c>
      <c r="AV353" s="12" t="s">
        <v>87</v>
      </c>
      <c r="AW353" s="12" t="s">
        <v>41</v>
      </c>
      <c r="AX353" s="12" t="s">
        <v>83</v>
      </c>
      <c r="AY353" s="227" t="s">
        <v>210</v>
      </c>
    </row>
    <row r="354" spans="2:65" s="1" customFormat="1" ht="25.5" customHeight="1">
      <c r="B354" s="42"/>
      <c r="C354" s="202" t="s">
        <v>864</v>
      </c>
      <c r="D354" s="202" t="s">
        <v>212</v>
      </c>
      <c r="E354" s="203" t="s">
        <v>2431</v>
      </c>
      <c r="F354" s="204" t="s">
        <v>2432</v>
      </c>
      <c r="G354" s="205" t="s">
        <v>348</v>
      </c>
      <c r="H354" s="206">
        <v>2</v>
      </c>
      <c r="I354" s="207">
        <v>2130</v>
      </c>
      <c r="J354" s="208">
        <f>ROUND(I354*H354,2)</f>
        <v>4260</v>
      </c>
      <c r="K354" s="204" t="s">
        <v>264</v>
      </c>
      <c r="L354" s="62"/>
      <c r="M354" s="209" t="s">
        <v>24</v>
      </c>
      <c r="N354" s="210" t="s">
        <v>50</v>
      </c>
      <c r="O354" s="43"/>
      <c r="P354" s="211">
        <f>O354*H354</f>
        <v>0</v>
      </c>
      <c r="Q354" s="211">
        <v>9.0600000000000003E-3</v>
      </c>
      <c r="R354" s="211">
        <f>Q354*H354</f>
        <v>1.8120000000000001E-2</v>
      </c>
      <c r="S354" s="211">
        <v>0</v>
      </c>
      <c r="T354" s="212">
        <f>S354*H354</f>
        <v>0</v>
      </c>
      <c r="AR354" s="25" t="s">
        <v>142</v>
      </c>
      <c r="AT354" s="25" t="s">
        <v>212</v>
      </c>
      <c r="AU354" s="25" t="s">
        <v>87</v>
      </c>
      <c r="AY354" s="25" t="s">
        <v>210</v>
      </c>
      <c r="BE354" s="213">
        <f>IF(N354="základní",J354,0)</f>
        <v>0</v>
      </c>
      <c r="BF354" s="213">
        <f>IF(N354="snížená",J354,0)</f>
        <v>4260</v>
      </c>
      <c r="BG354" s="213">
        <f>IF(N354="zákl. přenesená",J354,0)</f>
        <v>0</v>
      </c>
      <c r="BH354" s="213">
        <f>IF(N354="sníž. přenesená",J354,0)</f>
        <v>0</v>
      </c>
      <c r="BI354" s="213">
        <f>IF(N354="nulová",J354,0)</f>
        <v>0</v>
      </c>
      <c r="BJ354" s="25" t="s">
        <v>87</v>
      </c>
      <c r="BK354" s="213">
        <f>ROUND(I354*H354,2)</f>
        <v>4260</v>
      </c>
      <c r="BL354" s="25" t="s">
        <v>142</v>
      </c>
      <c r="BM354" s="25" t="s">
        <v>2433</v>
      </c>
    </row>
    <row r="355" spans="2:65" s="12" customFormat="1">
      <c r="B355" s="217"/>
      <c r="C355" s="218"/>
      <c r="D355" s="214" t="s">
        <v>220</v>
      </c>
      <c r="E355" s="219" t="s">
        <v>24</v>
      </c>
      <c r="F355" s="220" t="s">
        <v>2434</v>
      </c>
      <c r="G355" s="218"/>
      <c r="H355" s="221">
        <v>2</v>
      </c>
      <c r="I355" s="222"/>
      <c r="J355" s="218"/>
      <c r="K355" s="218"/>
      <c r="L355" s="223"/>
      <c r="M355" s="224"/>
      <c r="N355" s="225"/>
      <c r="O355" s="225"/>
      <c r="P355" s="225"/>
      <c r="Q355" s="225"/>
      <c r="R355" s="225"/>
      <c r="S355" s="225"/>
      <c r="T355" s="226"/>
      <c r="AT355" s="227" t="s">
        <v>220</v>
      </c>
      <c r="AU355" s="227" t="s">
        <v>87</v>
      </c>
      <c r="AV355" s="12" t="s">
        <v>87</v>
      </c>
      <c r="AW355" s="12" t="s">
        <v>41</v>
      </c>
      <c r="AX355" s="12" t="s">
        <v>83</v>
      </c>
      <c r="AY355" s="227" t="s">
        <v>210</v>
      </c>
    </row>
    <row r="356" spans="2:65" s="1" customFormat="1" ht="25.5" customHeight="1">
      <c r="B356" s="42"/>
      <c r="C356" s="202" t="s">
        <v>868</v>
      </c>
      <c r="D356" s="202" t="s">
        <v>212</v>
      </c>
      <c r="E356" s="203" t="s">
        <v>2435</v>
      </c>
      <c r="F356" s="204" t="s">
        <v>2436</v>
      </c>
      <c r="G356" s="205" t="s">
        <v>295</v>
      </c>
      <c r="H356" s="206">
        <v>48</v>
      </c>
      <c r="I356" s="207">
        <v>522</v>
      </c>
      <c r="J356" s="208">
        <f>ROUND(I356*H356,2)</f>
        <v>25056</v>
      </c>
      <c r="K356" s="204" t="s">
        <v>264</v>
      </c>
      <c r="L356" s="62"/>
      <c r="M356" s="209" t="s">
        <v>24</v>
      </c>
      <c r="N356" s="210" t="s">
        <v>50</v>
      </c>
      <c r="O356" s="43"/>
      <c r="P356" s="211">
        <f>O356*H356</f>
        <v>0</v>
      </c>
      <c r="Q356" s="211">
        <v>1.5E-3</v>
      </c>
      <c r="R356" s="211">
        <f>Q356*H356</f>
        <v>7.2000000000000008E-2</v>
      </c>
      <c r="S356" s="211">
        <v>0</v>
      </c>
      <c r="T356" s="212">
        <f>S356*H356</f>
        <v>0</v>
      </c>
      <c r="AR356" s="25" t="s">
        <v>142</v>
      </c>
      <c r="AT356" s="25" t="s">
        <v>212</v>
      </c>
      <c r="AU356" s="25" t="s">
        <v>87</v>
      </c>
      <c r="AY356" s="25" t="s">
        <v>210</v>
      </c>
      <c r="BE356" s="213">
        <f>IF(N356="základní",J356,0)</f>
        <v>0</v>
      </c>
      <c r="BF356" s="213">
        <f>IF(N356="snížená",J356,0)</f>
        <v>25056</v>
      </c>
      <c r="BG356" s="213">
        <f>IF(N356="zákl. přenesená",J356,0)</f>
        <v>0</v>
      </c>
      <c r="BH356" s="213">
        <f>IF(N356="sníž. přenesená",J356,0)</f>
        <v>0</v>
      </c>
      <c r="BI356" s="213">
        <f>IF(N356="nulová",J356,0)</f>
        <v>0</v>
      </c>
      <c r="BJ356" s="25" t="s">
        <v>87</v>
      </c>
      <c r="BK356" s="213">
        <f>ROUND(I356*H356,2)</f>
        <v>25056</v>
      </c>
      <c r="BL356" s="25" t="s">
        <v>142</v>
      </c>
      <c r="BM356" s="25" t="s">
        <v>2437</v>
      </c>
    </row>
    <row r="357" spans="2:65" s="12" customFormat="1">
      <c r="B357" s="217"/>
      <c r="C357" s="218"/>
      <c r="D357" s="214" t="s">
        <v>220</v>
      </c>
      <c r="E357" s="219" t="s">
        <v>24</v>
      </c>
      <c r="F357" s="220" t="s">
        <v>2438</v>
      </c>
      <c r="G357" s="218"/>
      <c r="H357" s="221">
        <v>48</v>
      </c>
      <c r="I357" s="222"/>
      <c r="J357" s="218"/>
      <c r="K357" s="218"/>
      <c r="L357" s="223"/>
      <c r="M357" s="224"/>
      <c r="N357" s="225"/>
      <c r="O357" s="225"/>
      <c r="P357" s="225"/>
      <c r="Q357" s="225"/>
      <c r="R357" s="225"/>
      <c r="S357" s="225"/>
      <c r="T357" s="226"/>
      <c r="AT357" s="227" t="s">
        <v>220</v>
      </c>
      <c r="AU357" s="227" t="s">
        <v>87</v>
      </c>
      <c r="AV357" s="12" t="s">
        <v>87</v>
      </c>
      <c r="AW357" s="12" t="s">
        <v>41</v>
      </c>
      <c r="AX357" s="12" t="s">
        <v>83</v>
      </c>
      <c r="AY357" s="227" t="s">
        <v>210</v>
      </c>
    </row>
    <row r="358" spans="2:65" s="1" customFormat="1" ht="25.5" customHeight="1">
      <c r="B358" s="42"/>
      <c r="C358" s="202" t="s">
        <v>872</v>
      </c>
      <c r="D358" s="202" t="s">
        <v>212</v>
      </c>
      <c r="E358" s="203" t="s">
        <v>2439</v>
      </c>
      <c r="F358" s="204" t="s">
        <v>2440</v>
      </c>
      <c r="G358" s="205" t="s">
        <v>295</v>
      </c>
      <c r="H358" s="206">
        <v>26</v>
      </c>
      <c r="I358" s="207">
        <v>791</v>
      </c>
      <c r="J358" s="208">
        <f>ROUND(I358*H358,2)</f>
        <v>20566</v>
      </c>
      <c r="K358" s="204" t="s">
        <v>264</v>
      </c>
      <c r="L358" s="62"/>
      <c r="M358" s="209" t="s">
        <v>24</v>
      </c>
      <c r="N358" s="210" t="s">
        <v>50</v>
      </c>
      <c r="O358" s="43"/>
      <c r="P358" s="211">
        <f>O358*H358</f>
        <v>0</v>
      </c>
      <c r="Q358" s="211">
        <v>4.3699999999999998E-3</v>
      </c>
      <c r="R358" s="211">
        <f>Q358*H358</f>
        <v>0.11362</v>
      </c>
      <c r="S358" s="211">
        <v>0</v>
      </c>
      <c r="T358" s="212">
        <f>S358*H358</f>
        <v>0</v>
      </c>
      <c r="AR358" s="25" t="s">
        <v>142</v>
      </c>
      <c r="AT358" s="25" t="s">
        <v>212</v>
      </c>
      <c r="AU358" s="25" t="s">
        <v>87</v>
      </c>
      <c r="AY358" s="25" t="s">
        <v>210</v>
      </c>
      <c r="BE358" s="213">
        <f>IF(N358="základní",J358,0)</f>
        <v>0</v>
      </c>
      <c r="BF358" s="213">
        <f>IF(N358="snížená",J358,0)</f>
        <v>20566</v>
      </c>
      <c r="BG358" s="213">
        <f>IF(N358="zákl. přenesená",J358,0)</f>
        <v>0</v>
      </c>
      <c r="BH358" s="213">
        <f>IF(N358="sníž. přenesená",J358,0)</f>
        <v>0</v>
      </c>
      <c r="BI358" s="213">
        <f>IF(N358="nulová",J358,0)</f>
        <v>0</v>
      </c>
      <c r="BJ358" s="25" t="s">
        <v>87</v>
      </c>
      <c r="BK358" s="213">
        <f>ROUND(I358*H358,2)</f>
        <v>20566</v>
      </c>
      <c r="BL358" s="25" t="s">
        <v>142</v>
      </c>
      <c r="BM358" s="25" t="s">
        <v>2441</v>
      </c>
    </row>
    <row r="359" spans="2:65" s="12" customFormat="1">
      <c r="B359" s="217"/>
      <c r="C359" s="218"/>
      <c r="D359" s="214" t="s">
        <v>220</v>
      </c>
      <c r="E359" s="219" t="s">
        <v>24</v>
      </c>
      <c r="F359" s="220" t="s">
        <v>2442</v>
      </c>
      <c r="G359" s="218"/>
      <c r="H359" s="221">
        <v>26</v>
      </c>
      <c r="I359" s="222"/>
      <c r="J359" s="218"/>
      <c r="K359" s="218"/>
      <c r="L359" s="223"/>
      <c r="M359" s="224"/>
      <c r="N359" s="225"/>
      <c r="O359" s="225"/>
      <c r="P359" s="225"/>
      <c r="Q359" s="225"/>
      <c r="R359" s="225"/>
      <c r="S359" s="225"/>
      <c r="T359" s="226"/>
      <c r="AT359" s="227" t="s">
        <v>220</v>
      </c>
      <c r="AU359" s="227" t="s">
        <v>87</v>
      </c>
      <c r="AV359" s="12" t="s">
        <v>87</v>
      </c>
      <c r="AW359" s="12" t="s">
        <v>41</v>
      </c>
      <c r="AX359" s="12" t="s">
        <v>83</v>
      </c>
      <c r="AY359" s="227" t="s">
        <v>210</v>
      </c>
    </row>
    <row r="360" spans="2:65" s="1" customFormat="1" ht="25.5" customHeight="1">
      <c r="B360" s="42"/>
      <c r="C360" s="202" t="s">
        <v>876</v>
      </c>
      <c r="D360" s="202" t="s">
        <v>212</v>
      </c>
      <c r="E360" s="203" t="s">
        <v>1277</v>
      </c>
      <c r="F360" s="204" t="s">
        <v>1278</v>
      </c>
      <c r="G360" s="205" t="s">
        <v>295</v>
      </c>
      <c r="H360" s="206">
        <v>3.5</v>
      </c>
      <c r="I360" s="207">
        <v>306</v>
      </c>
      <c r="J360" s="208">
        <f>ROUND(I360*H360,2)</f>
        <v>1071</v>
      </c>
      <c r="K360" s="204" t="s">
        <v>264</v>
      </c>
      <c r="L360" s="62"/>
      <c r="M360" s="209" t="s">
        <v>24</v>
      </c>
      <c r="N360" s="210" t="s">
        <v>50</v>
      </c>
      <c r="O360" s="43"/>
      <c r="P360" s="211">
        <f>O360*H360</f>
        <v>0</v>
      </c>
      <c r="Q360" s="211">
        <v>1.7899999999999999E-3</v>
      </c>
      <c r="R360" s="211">
        <f>Q360*H360</f>
        <v>6.2649999999999997E-3</v>
      </c>
      <c r="S360" s="211">
        <v>0</v>
      </c>
      <c r="T360" s="212">
        <f>S360*H360</f>
        <v>0</v>
      </c>
      <c r="AR360" s="25" t="s">
        <v>142</v>
      </c>
      <c r="AT360" s="25" t="s">
        <v>212</v>
      </c>
      <c r="AU360" s="25" t="s">
        <v>87</v>
      </c>
      <c r="AY360" s="25" t="s">
        <v>210</v>
      </c>
      <c r="BE360" s="213">
        <f>IF(N360="základní",J360,0)</f>
        <v>0</v>
      </c>
      <c r="BF360" s="213">
        <f>IF(N360="snížená",J360,0)</f>
        <v>1071</v>
      </c>
      <c r="BG360" s="213">
        <f>IF(N360="zákl. přenesená",J360,0)</f>
        <v>0</v>
      </c>
      <c r="BH360" s="213">
        <f>IF(N360="sníž. přenesená",J360,0)</f>
        <v>0</v>
      </c>
      <c r="BI360" s="213">
        <f>IF(N360="nulová",J360,0)</f>
        <v>0</v>
      </c>
      <c r="BJ360" s="25" t="s">
        <v>87</v>
      </c>
      <c r="BK360" s="213">
        <f>ROUND(I360*H360,2)</f>
        <v>1071</v>
      </c>
      <c r="BL360" s="25" t="s">
        <v>142</v>
      </c>
      <c r="BM360" s="25" t="s">
        <v>2443</v>
      </c>
    </row>
    <row r="361" spans="2:65" s="12" customFormat="1">
      <c r="B361" s="217"/>
      <c r="C361" s="218"/>
      <c r="D361" s="214" t="s">
        <v>220</v>
      </c>
      <c r="E361" s="219" t="s">
        <v>24</v>
      </c>
      <c r="F361" s="220" t="s">
        <v>2444</v>
      </c>
      <c r="G361" s="218"/>
      <c r="H361" s="221">
        <v>3.5</v>
      </c>
      <c r="I361" s="222"/>
      <c r="J361" s="218"/>
      <c r="K361" s="218"/>
      <c r="L361" s="223"/>
      <c r="M361" s="224"/>
      <c r="N361" s="225"/>
      <c r="O361" s="225"/>
      <c r="P361" s="225"/>
      <c r="Q361" s="225"/>
      <c r="R361" s="225"/>
      <c r="S361" s="225"/>
      <c r="T361" s="226"/>
      <c r="AT361" s="227" t="s">
        <v>220</v>
      </c>
      <c r="AU361" s="227" t="s">
        <v>87</v>
      </c>
      <c r="AV361" s="12" t="s">
        <v>87</v>
      </c>
      <c r="AW361" s="12" t="s">
        <v>41</v>
      </c>
      <c r="AX361" s="12" t="s">
        <v>83</v>
      </c>
      <c r="AY361" s="227" t="s">
        <v>210</v>
      </c>
    </row>
    <row r="362" spans="2:65" s="1" customFormat="1" ht="25.5" customHeight="1">
      <c r="B362" s="42"/>
      <c r="C362" s="202" t="s">
        <v>880</v>
      </c>
      <c r="D362" s="202" t="s">
        <v>212</v>
      </c>
      <c r="E362" s="203" t="s">
        <v>1282</v>
      </c>
      <c r="F362" s="204" t="s">
        <v>1283</v>
      </c>
      <c r="G362" s="205" t="s">
        <v>295</v>
      </c>
      <c r="H362" s="206">
        <v>6</v>
      </c>
      <c r="I362" s="207">
        <v>345</v>
      </c>
      <c r="J362" s="208">
        <f>ROUND(I362*H362,2)</f>
        <v>2070</v>
      </c>
      <c r="K362" s="204" t="s">
        <v>264</v>
      </c>
      <c r="L362" s="62"/>
      <c r="M362" s="209" t="s">
        <v>24</v>
      </c>
      <c r="N362" s="210" t="s">
        <v>50</v>
      </c>
      <c r="O362" s="43"/>
      <c r="P362" s="211">
        <f>O362*H362</f>
        <v>0</v>
      </c>
      <c r="Q362" s="211">
        <v>2.2200000000000002E-3</v>
      </c>
      <c r="R362" s="211">
        <f>Q362*H362</f>
        <v>1.3320000000000002E-2</v>
      </c>
      <c r="S362" s="211">
        <v>0</v>
      </c>
      <c r="T362" s="212">
        <f>S362*H362</f>
        <v>0</v>
      </c>
      <c r="AR362" s="25" t="s">
        <v>142</v>
      </c>
      <c r="AT362" s="25" t="s">
        <v>212</v>
      </c>
      <c r="AU362" s="25" t="s">
        <v>87</v>
      </c>
      <c r="AY362" s="25" t="s">
        <v>210</v>
      </c>
      <c r="BE362" s="213">
        <f>IF(N362="základní",J362,0)</f>
        <v>0</v>
      </c>
      <c r="BF362" s="213">
        <f>IF(N362="snížená",J362,0)</f>
        <v>2070</v>
      </c>
      <c r="BG362" s="213">
        <f>IF(N362="zákl. přenesená",J362,0)</f>
        <v>0</v>
      </c>
      <c r="BH362" s="213">
        <f>IF(N362="sníž. přenesená",J362,0)</f>
        <v>0</v>
      </c>
      <c r="BI362" s="213">
        <f>IF(N362="nulová",J362,0)</f>
        <v>0</v>
      </c>
      <c r="BJ362" s="25" t="s">
        <v>87</v>
      </c>
      <c r="BK362" s="213">
        <f>ROUND(I362*H362,2)</f>
        <v>2070</v>
      </c>
      <c r="BL362" s="25" t="s">
        <v>142</v>
      </c>
      <c r="BM362" s="25" t="s">
        <v>2445</v>
      </c>
    </row>
    <row r="363" spans="2:65" s="12" customFormat="1">
      <c r="B363" s="217"/>
      <c r="C363" s="218"/>
      <c r="D363" s="214" t="s">
        <v>220</v>
      </c>
      <c r="E363" s="219" t="s">
        <v>24</v>
      </c>
      <c r="F363" s="220" t="s">
        <v>2446</v>
      </c>
      <c r="G363" s="218"/>
      <c r="H363" s="221">
        <v>6</v>
      </c>
      <c r="I363" s="222"/>
      <c r="J363" s="218"/>
      <c r="K363" s="218"/>
      <c r="L363" s="223"/>
      <c r="M363" s="224"/>
      <c r="N363" s="225"/>
      <c r="O363" s="225"/>
      <c r="P363" s="225"/>
      <c r="Q363" s="225"/>
      <c r="R363" s="225"/>
      <c r="S363" s="225"/>
      <c r="T363" s="226"/>
      <c r="AT363" s="227" t="s">
        <v>220</v>
      </c>
      <c r="AU363" s="227" t="s">
        <v>87</v>
      </c>
      <c r="AV363" s="12" t="s">
        <v>87</v>
      </c>
      <c r="AW363" s="12" t="s">
        <v>41</v>
      </c>
      <c r="AX363" s="12" t="s">
        <v>83</v>
      </c>
      <c r="AY363" s="227" t="s">
        <v>210</v>
      </c>
    </row>
    <row r="364" spans="2:65" s="1" customFormat="1" ht="25.5" customHeight="1">
      <c r="B364" s="42"/>
      <c r="C364" s="202" t="s">
        <v>884</v>
      </c>
      <c r="D364" s="202" t="s">
        <v>212</v>
      </c>
      <c r="E364" s="203" t="s">
        <v>1287</v>
      </c>
      <c r="F364" s="204" t="s">
        <v>1288</v>
      </c>
      <c r="G364" s="205" t="s">
        <v>295</v>
      </c>
      <c r="H364" s="206">
        <v>5.07</v>
      </c>
      <c r="I364" s="207">
        <v>454</v>
      </c>
      <c r="J364" s="208">
        <f>ROUND(I364*H364,2)</f>
        <v>2301.7800000000002</v>
      </c>
      <c r="K364" s="204" t="s">
        <v>264</v>
      </c>
      <c r="L364" s="62"/>
      <c r="M364" s="209" t="s">
        <v>24</v>
      </c>
      <c r="N364" s="210" t="s">
        <v>50</v>
      </c>
      <c r="O364" s="43"/>
      <c r="P364" s="211">
        <f>O364*H364</f>
        <v>0</v>
      </c>
      <c r="Q364" s="211">
        <v>3.5200000000000001E-3</v>
      </c>
      <c r="R364" s="211">
        <f>Q364*H364</f>
        <v>1.7846400000000002E-2</v>
      </c>
      <c r="S364" s="211">
        <v>0</v>
      </c>
      <c r="T364" s="212">
        <f>S364*H364</f>
        <v>0</v>
      </c>
      <c r="AR364" s="25" t="s">
        <v>142</v>
      </c>
      <c r="AT364" s="25" t="s">
        <v>212</v>
      </c>
      <c r="AU364" s="25" t="s">
        <v>87</v>
      </c>
      <c r="AY364" s="25" t="s">
        <v>210</v>
      </c>
      <c r="BE364" s="213">
        <f>IF(N364="základní",J364,0)</f>
        <v>0</v>
      </c>
      <c r="BF364" s="213">
        <f>IF(N364="snížená",J364,0)</f>
        <v>2301.7800000000002</v>
      </c>
      <c r="BG364" s="213">
        <f>IF(N364="zákl. přenesená",J364,0)</f>
        <v>0</v>
      </c>
      <c r="BH364" s="213">
        <f>IF(N364="sníž. přenesená",J364,0)</f>
        <v>0</v>
      </c>
      <c r="BI364" s="213">
        <f>IF(N364="nulová",J364,0)</f>
        <v>0</v>
      </c>
      <c r="BJ364" s="25" t="s">
        <v>87</v>
      </c>
      <c r="BK364" s="213">
        <f>ROUND(I364*H364,2)</f>
        <v>2301.7800000000002</v>
      </c>
      <c r="BL364" s="25" t="s">
        <v>142</v>
      </c>
      <c r="BM364" s="25" t="s">
        <v>2447</v>
      </c>
    </row>
    <row r="365" spans="2:65" s="12" customFormat="1">
      <c r="B365" s="217"/>
      <c r="C365" s="218"/>
      <c r="D365" s="214" t="s">
        <v>220</v>
      </c>
      <c r="E365" s="219" t="s">
        <v>24</v>
      </c>
      <c r="F365" s="220" t="s">
        <v>2448</v>
      </c>
      <c r="G365" s="218"/>
      <c r="H365" s="221">
        <v>5.07</v>
      </c>
      <c r="I365" s="222"/>
      <c r="J365" s="218"/>
      <c r="K365" s="218"/>
      <c r="L365" s="223"/>
      <c r="M365" s="224"/>
      <c r="N365" s="225"/>
      <c r="O365" s="225"/>
      <c r="P365" s="225"/>
      <c r="Q365" s="225"/>
      <c r="R365" s="225"/>
      <c r="S365" s="225"/>
      <c r="T365" s="226"/>
      <c r="AT365" s="227" t="s">
        <v>220</v>
      </c>
      <c r="AU365" s="227" t="s">
        <v>87</v>
      </c>
      <c r="AV365" s="12" t="s">
        <v>87</v>
      </c>
      <c r="AW365" s="12" t="s">
        <v>41</v>
      </c>
      <c r="AX365" s="12" t="s">
        <v>83</v>
      </c>
      <c r="AY365" s="227" t="s">
        <v>210</v>
      </c>
    </row>
    <row r="366" spans="2:65" s="1" customFormat="1" ht="25.5" customHeight="1">
      <c r="B366" s="42"/>
      <c r="C366" s="202" t="s">
        <v>888</v>
      </c>
      <c r="D366" s="202" t="s">
        <v>212</v>
      </c>
      <c r="E366" s="203" t="s">
        <v>2449</v>
      </c>
      <c r="F366" s="204" t="s">
        <v>2450</v>
      </c>
      <c r="G366" s="205" t="s">
        <v>295</v>
      </c>
      <c r="H366" s="206">
        <v>30</v>
      </c>
      <c r="I366" s="207">
        <v>285</v>
      </c>
      <c r="J366" s="208">
        <f>ROUND(I366*H366,2)</f>
        <v>8550</v>
      </c>
      <c r="K366" s="204" t="s">
        <v>264</v>
      </c>
      <c r="L366" s="62"/>
      <c r="M366" s="209" t="s">
        <v>24</v>
      </c>
      <c r="N366" s="210" t="s">
        <v>50</v>
      </c>
      <c r="O366" s="43"/>
      <c r="P366" s="211">
        <f>O366*H366</f>
        <v>0</v>
      </c>
      <c r="Q366" s="211">
        <v>2.2000000000000001E-3</v>
      </c>
      <c r="R366" s="211">
        <f>Q366*H366</f>
        <v>6.6000000000000003E-2</v>
      </c>
      <c r="S366" s="211">
        <v>0</v>
      </c>
      <c r="T366" s="212">
        <f>S366*H366</f>
        <v>0</v>
      </c>
      <c r="AR366" s="25" t="s">
        <v>142</v>
      </c>
      <c r="AT366" s="25" t="s">
        <v>212</v>
      </c>
      <c r="AU366" s="25" t="s">
        <v>87</v>
      </c>
      <c r="AY366" s="25" t="s">
        <v>210</v>
      </c>
      <c r="BE366" s="213">
        <f>IF(N366="základní",J366,0)</f>
        <v>0</v>
      </c>
      <c r="BF366" s="213">
        <f>IF(N366="snížená",J366,0)</f>
        <v>8550</v>
      </c>
      <c r="BG366" s="213">
        <f>IF(N366="zákl. přenesená",J366,0)</f>
        <v>0</v>
      </c>
      <c r="BH366" s="213">
        <f>IF(N366="sníž. přenesená",J366,0)</f>
        <v>0</v>
      </c>
      <c r="BI366" s="213">
        <f>IF(N366="nulová",J366,0)</f>
        <v>0</v>
      </c>
      <c r="BJ366" s="25" t="s">
        <v>87</v>
      </c>
      <c r="BK366" s="213">
        <f>ROUND(I366*H366,2)</f>
        <v>8550</v>
      </c>
      <c r="BL366" s="25" t="s">
        <v>142</v>
      </c>
      <c r="BM366" s="25" t="s">
        <v>2451</v>
      </c>
    </row>
    <row r="367" spans="2:65" s="12" customFormat="1">
      <c r="B367" s="217"/>
      <c r="C367" s="218"/>
      <c r="D367" s="214" t="s">
        <v>220</v>
      </c>
      <c r="E367" s="219" t="s">
        <v>24</v>
      </c>
      <c r="F367" s="220" t="s">
        <v>2452</v>
      </c>
      <c r="G367" s="218"/>
      <c r="H367" s="221">
        <v>30</v>
      </c>
      <c r="I367" s="222"/>
      <c r="J367" s="218"/>
      <c r="K367" s="218"/>
      <c r="L367" s="223"/>
      <c r="M367" s="224"/>
      <c r="N367" s="225"/>
      <c r="O367" s="225"/>
      <c r="P367" s="225"/>
      <c r="Q367" s="225"/>
      <c r="R367" s="225"/>
      <c r="S367" s="225"/>
      <c r="T367" s="226"/>
      <c r="AT367" s="227" t="s">
        <v>220</v>
      </c>
      <c r="AU367" s="227" t="s">
        <v>87</v>
      </c>
      <c r="AV367" s="12" t="s">
        <v>87</v>
      </c>
      <c r="AW367" s="12" t="s">
        <v>41</v>
      </c>
      <c r="AX367" s="12" t="s">
        <v>83</v>
      </c>
      <c r="AY367" s="227" t="s">
        <v>210</v>
      </c>
    </row>
    <row r="368" spans="2:65" s="1" customFormat="1" ht="25.5" customHeight="1">
      <c r="B368" s="42"/>
      <c r="C368" s="202" t="s">
        <v>892</v>
      </c>
      <c r="D368" s="202" t="s">
        <v>212</v>
      </c>
      <c r="E368" s="203" t="s">
        <v>2453</v>
      </c>
      <c r="F368" s="204" t="s">
        <v>2454</v>
      </c>
      <c r="G368" s="205" t="s">
        <v>295</v>
      </c>
      <c r="H368" s="206">
        <v>15</v>
      </c>
      <c r="I368" s="207">
        <v>395</v>
      </c>
      <c r="J368" s="208">
        <f>ROUND(I368*H368,2)</f>
        <v>5925</v>
      </c>
      <c r="K368" s="204" t="s">
        <v>264</v>
      </c>
      <c r="L368" s="62"/>
      <c r="M368" s="209" t="s">
        <v>24</v>
      </c>
      <c r="N368" s="210" t="s">
        <v>50</v>
      </c>
      <c r="O368" s="43"/>
      <c r="P368" s="211">
        <f>O368*H368</f>
        <v>0</v>
      </c>
      <c r="Q368" s="211">
        <v>3.5000000000000001E-3</v>
      </c>
      <c r="R368" s="211">
        <f>Q368*H368</f>
        <v>5.2499999999999998E-2</v>
      </c>
      <c r="S368" s="211">
        <v>0</v>
      </c>
      <c r="T368" s="212">
        <f>S368*H368</f>
        <v>0</v>
      </c>
      <c r="AR368" s="25" t="s">
        <v>142</v>
      </c>
      <c r="AT368" s="25" t="s">
        <v>212</v>
      </c>
      <c r="AU368" s="25" t="s">
        <v>87</v>
      </c>
      <c r="AY368" s="25" t="s">
        <v>210</v>
      </c>
      <c r="BE368" s="213">
        <f>IF(N368="základní",J368,0)</f>
        <v>0</v>
      </c>
      <c r="BF368" s="213">
        <f>IF(N368="snížená",J368,0)</f>
        <v>5925</v>
      </c>
      <c r="BG368" s="213">
        <f>IF(N368="zákl. přenesená",J368,0)</f>
        <v>0</v>
      </c>
      <c r="BH368" s="213">
        <f>IF(N368="sníž. přenesená",J368,0)</f>
        <v>0</v>
      </c>
      <c r="BI368" s="213">
        <f>IF(N368="nulová",J368,0)</f>
        <v>0</v>
      </c>
      <c r="BJ368" s="25" t="s">
        <v>87</v>
      </c>
      <c r="BK368" s="213">
        <f>ROUND(I368*H368,2)</f>
        <v>5925</v>
      </c>
      <c r="BL368" s="25" t="s">
        <v>142</v>
      </c>
      <c r="BM368" s="25" t="s">
        <v>2455</v>
      </c>
    </row>
    <row r="369" spans="2:65" s="12" customFormat="1">
      <c r="B369" s="217"/>
      <c r="C369" s="218"/>
      <c r="D369" s="214" t="s">
        <v>220</v>
      </c>
      <c r="E369" s="219" t="s">
        <v>24</v>
      </c>
      <c r="F369" s="220" t="s">
        <v>2456</v>
      </c>
      <c r="G369" s="218"/>
      <c r="H369" s="221">
        <v>15</v>
      </c>
      <c r="I369" s="222"/>
      <c r="J369" s="218"/>
      <c r="K369" s="218"/>
      <c r="L369" s="223"/>
      <c r="M369" s="224"/>
      <c r="N369" s="225"/>
      <c r="O369" s="225"/>
      <c r="P369" s="225"/>
      <c r="Q369" s="225"/>
      <c r="R369" s="225"/>
      <c r="S369" s="225"/>
      <c r="T369" s="226"/>
      <c r="AT369" s="227" t="s">
        <v>220</v>
      </c>
      <c r="AU369" s="227" t="s">
        <v>87</v>
      </c>
      <c r="AV369" s="12" t="s">
        <v>87</v>
      </c>
      <c r="AW369" s="12" t="s">
        <v>41</v>
      </c>
      <c r="AX369" s="12" t="s">
        <v>83</v>
      </c>
      <c r="AY369" s="227" t="s">
        <v>210</v>
      </c>
    </row>
    <row r="370" spans="2:65" s="1" customFormat="1" ht="25.5" customHeight="1">
      <c r="B370" s="42"/>
      <c r="C370" s="202" t="s">
        <v>896</v>
      </c>
      <c r="D370" s="202" t="s">
        <v>212</v>
      </c>
      <c r="E370" s="203" t="s">
        <v>2457</v>
      </c>
      <c r="F370" s="204" t="s">
        <v>2458</v>
      </c>
      <c r="G370" s="205" t="s">
        <v>215</v>
      </c>
      <c r="H370" s="206">
        <v>8.8000000000000007</v>
      </c>
      <c r="I370" s="207">
        <v>1620</v>
      </c>
      <c r="J370" s="208">
        <f>ROUND(I370*H370,2)</f>
        <v>14256</v>
      </c>
      <c r="K370" s="204" t="s">
        <v>264</v>
      </c>
      <c r="L370" s="62"/>
      <c r="M370" s="209" t="s">
        <v>24</v>
      </c>
      <c r="N370" s="210" t="s">
        <v>50</v>
      </c>
      <c r="O370" s="43"/>
      <c r="P370" s="211">
        <f>O370*H370</f>
        <v>0</v>
      </c>
      <c r="Q370" s="211">
        <v>1.082E-2</v>
      </c>
      <c r="R370" s="211">
        <f>Q370*H370</f>
        <v>9.5216000000000009E-2</v>
      </c>
      <c r="S370" s="211">
        <v>0</v>
      </c>
      <c r="T370" s="212">
        <f>S370*H370</f>
        <v>0</v>
      </c>
      <c r="AR370" s="25" t="s">
        <v>142</v>
      </c>
      <c r="AT370" s="25" t="s">
        <v>212</v>
      </c>
      <c r="AU370" s="25" t="s">
        <v>87</v>
      </c>
      <c r="AY370" s="25" t="s">
        <v>210</v>
      </c>
      <c r="BE370" s="213">
        <f>IF(N370="základní",J370,0)</f>
        <v>0</v>
      </c>
      <c r="BF370" s="213">
        <f>IF(N370="snížená",J370,0)</f>
        <v>14256</v>
      </c>
      <c r="BG370" s="213">
        <f>IF(N370="zákl. přenesená",J370,0)</f>
        <v>0</v>
      </c>
      <c r="BH370" s="213">
        <f>IF(N370="sníž. přenesená",J370,0)</f>
        <v>0</v>
      </c>
      <c r="BI370" s="213">
        <f>IF(N370="nulová",J370,0)</f>
        <v>0</v>
      </c>
      <c r="BJ370" s="25" t="s">
        <v>87</v>
      </c>
      <c r="BK370" s="213">
        <f>ROUND(I370*H370,2)</f>
        <v>14256</v>
      </c>
      <c r="BL370" s="25" t="s">
        <v>142</v>
      </c>
      <c r="BM370" s="25" t="s">
        <v>2459</v>
      </c>
    </row>
    <row r="371" spans="2:65" s="12" customFormat="1">
      <c r="B371" s="217"/>
      <c r="C371" s="218"/>
      <c r="D371" s="214" t="s">
        <v>220</v>
      </c>
      <c r="E371" s="219" t="s">
        <v>24</v>
      </c>
      <c r="F371" s="220" t="s">
        <v>2460</v>
      </c>
      <c r="G371" s="218"/>
      <c r="H371" s="221">
        <v>8.8000000000000007</v>
      </c>
      <c r="I371" s="222"/>
      <c r="J371" s="218"/>
      <c r="K371" s="218"/>
      <c r="L371" s="223"/>
      <c r="M371" s="224"/>
      <c r="N371" s="225"/>
      <c r="O371" s="225"/>
      <c r="P371" s="225"/>
      <c r="Q371" s="225"/>
      <c r="R371" s="225"/>
      <c r="S371" s="225"/>
      <c r="T371" s="226"/>
      <c r="AT371" s="227" t="s">
        <v>220</v>
      </c>
      <c r="AU371" s="227" t="s">
        <v>87</v>
      </c>
      <c r="AV371" s="12" t="s">
        <v>87</v>
      </c>
      <c r="AW371" s="12" t="s">
        <v>41</v>
      </c>
      <c r="AX371" s="12" t="s">
        <v>83</v>
      </c>
      <c r="AY371" s="227" t="s">
        <v>210</v>
      </c>
    </row>
    <row r="372" spans="2:65" s="1" customFormat="1" ht="25.5" customHeight="1">
      <c r="B372" s="42"/>
      <c r="C372" s="202" t="s">
        <v>902</v>
      </c>
      <c r="D372" s="202" t="s">
        <v>212</v>
      </c>
      <c r="E372" s="203" t="s">
        <v>2461</v>
      </c>
      <c r="F372" s="204" t="s">
        <v>2462</v>
      </c>
      <c r="G372" s="205" t="s">
        <v>295</v>
      </c>
      <c r="H372" s="206">
        <v>67</v>
      </c>
      <c r="I372" s="207">
        <v>525</v>
      </c>
      <c r="J372" s="208">
        <f>ROUND(I372*H372,2)</f>
        <v>35175</v>
      </c>
      <c r="K372" s="204" t="s">
        <v>264</v>
      </c>
      <c r="L372" s="62"/>
      <c r="M372" s="209" t="s">
        <v>24</v>
      </c>
      <c r="N372" s="210" t="s">
        <v>50</v>
      </c>
      <c r="O372" s="43"/>
      <c r="P372" s="211">
        <f>O372*H372</f>
        <v>0</v>
      </c>
      <c r="Q372" s="211">
        <v>1.74E-3</v>
      </c>
      <c r="R372" s="211">
        <f>Q372*H372</f>
        <v>0.11658</v>
      </c>
      <c r="S372" s="211">
        <v>0</v>
      </c>
      <c r="T372" s="212">
        <f>S372*H372</f>
        <v>0</v>
      </c>
      <c r="AR372" s="25" t="s">
        <v>142</v>
      </c>
      <c r="AT372" s="25" t="s">
        <v>212</v>
      </c>
      <c r="AU372" s="25" t="s">
        <v>87</v>
      </c>
      <c r="AY372" s="25" t="s">
        <v>210</v>
      </c>
      <c r="BE372" s="213">
        <f>IF(N372="základní",J372,0)</f>
        <v>0</v>
      </c>
      <c r="BF372" s="213">
        <f>IF(N372="snížená",J372,0)</f>
        <v>35175</v>
      </c>
      <c r="BG372" s="213">
        <f>IF(N372="zákl. přenesená",J372,0)</f>
        <v>0</v>
      </c>
      <c r="BH372" s="213">
        <f>IF(N372="sníž. přenesená",J372,0)</f>
        <v>0</v>
      </c>
      <c r="BI372" s="213">
        <f>IF(N372="nulová",J372,0)</f>
        <v>0</v>
      </c>
      <c r="BJ372" s="25" t="s">
        <v>87</v>
      </c>
      <c r="BK372" s="213">
        <f>ROUND(I372*H372,2)</f>
        <v>35175</v>
      </c>
      <c r="BL372" s="25" t="s">
        <v>142</v>
      </c>
      <c r="BM372" s="25" t="s">
        <v>2463</v>
      </c>
    </row>
    <row r="373" spans="2:65" s="12" customFormat="1">
      <c r="B373" s="217"/>
      <c r="C373" s="218"/>
      <c r="D373" s="214" t="s">
        <v>220</v>
      </c>
      <c r="E373" s="219" t="s">
        <v>24</v>
      </c>
      <c r="F373" s="220" t="s">
        <v>2464</v>
      </c>
      <c r="G373" s="218"/>
      <c r="H373" s="221">
        <v>67</v>
      </c>
      <c r="I373" s="222"/>
      <c r="J373" s="218"/>
      <c r="K373" s="218"/>
      <c r="L373" s="223"/>
      <c r="M373" s="224"/>
      <c r="N373" s="225"/>
      <c r="O373" s="225"/>
      <c r="P373" s="225"/>
      <c r="Q373" s="225"/>
      <c r="R373" s="225"/>
      <c r="S373" s="225"/>
      <c r="T373" s="226"/>
      <c r="AT373" s="227" t="s">
        <v>220</v>
      </c>
      <c r="AU373" s="227" t="s">
        <v>87</v>
      </c>
      <c r="AV373" s="12" t="s">
        <v>87</v>
      </c>
      <c r="AW373" s="12" t="s">
        <v>41</v>
      </c>
      <c r="AX373" s="12" t="s">
        <v>83</v>
      </c>
      <c r="AY373" s="227" t="s">
        <v>210</v>
      </c>
    </row>
    <row r="374" spans="2:65" s="1" customFormat="1" ht="25.5" customHeight="1">
      <c r="B374" s="42"/>
      <c r="C374" s="202" t="s">
        <v>907</v>
      </c>
      <c r="D374" s="202" t="s">
        <v>212</v>
      </c>
      <c r="E374" s="203" t="s">
        <v>2465</v>
      </c>
      <c r="F374" s="204" t="s">
        <v>2466</v>
      </c>
      <c r="G374" s="205" t="s">
        <v>295</v>
      </c>
      <c r="H374" s="206">
        <v>45</v>
      </c>
      <c r="I374" s="207">
        <v>692</v>
      </c>
      <c r="J374" s="208">
        <f>ROUND(I374*H374,2)</f>
        <v>31140</v>
      </c>
      <c r="K374" s="204" t="s">
        <v>264</v>
      </c>
      <c r="L374" s="62"/>
      <c r="M374" s="209" t="s">
        <v>24</v>
      </c>
      <c r="N374" s="210" t="s">
        <v>50</v>
      </c>
      <c r="O374" s="43"/>
      <c r="P374" s="211">
        <f>O374*H374</f>
        <v>0</v>
      </c>
      <c r="Q374" s="211">
        <v>2.1199999999999999E-3</v>
      </c>
      <c r="R374" s="211">
        <f>Q374*H374</f>
        <v>9.5399999999999999E-2</v>
      </c>
      <c r="S374" s="211">
        <v>0</v>
      </c>
      <c r="T374" s="212">
        <f>S374*H374</f>
        <v>0</v>
      </c>
      <c r="AR374" s="25" t="s">
        <v>142</v>
      </c>
      <c r="AT374" s="25" t="s">
        <v>212</v>
      </c>
      <c r="AU374" s="25" t="s">
        <v>87</v>
      </c>
      <c r="AY374" s="25" t="s">
        <v>210</v>
      </c>
      <c r="BE374" s="213">
        <f>IF(N374="základní",J374,0)</f>
        <v>0</v>
      </c>
      <c r="BF374" s="213">
        <f>IF(N374="snížená",J374,0)</f>
        <v>31140</v>
      </c>
      <c r="BG374" s="213">
        <f>IF(N374="zákl. přenesená",J374,0)</f>
        <v>0</v>
      </c>
      <c r="BH374" s="213">
        <f>IF(N374="sníž. přenesená",J374,0)</f>
        <v>0</v>
      </c>
      <c r="BI374" s="213">
        <f>IF(N374="nulová",J374,0)</f>
        <v>0</v>
      </c>
      <c r="BJ374" s="25" t="s">
        <v>87</v>
      </c>
      <c r="BK374" s="213">
        <f>ROUND(I374*H374,2)</f>
        <v>31140</v>
      </c>
      <c r="BL374" s="25" t="s">
        <v>142</v>
      </c>
      <c r="BM374" s="25" t="s">
        <v>2467</v>
      </c>
    </row>
    <row r="375" spans="2:65" s="12" customFormat="1">
      <c r="B375" s="217"/>
      <c r="C375" s="218"/>
      <c r="D375" s="214" t="s">
        <v>220</v>
      </c>
      <c r="E375" s="219" t="s">
        <v>24</v>
      </c>
      <c r="F375" s="220" t="s">
        <v>2468</v>
      </c>
      <c r="G375" s="218"/>
      <c r="H375" s="221">
        <v>45</v>
      </c>
      <c r="I375" s="222"/>
      <c r="J375" s="218"/>
      <c r="K375" s="218"/>
      <c r="L375" s="223"/>
      <c r="M375" s="224"/>
      <c r="N375" s="225"/>
      <c r="O375" s="225"/>
      <c r="P375" s="225"/>
      <c r="Q375" s="225"/>
      <c r="R375" s="225"/>
      <c r="S375" s="225"/>
      <c r="T375" s="226"/>
      <c r="AT375" s="227" t="s">
        <v>220</v>
      </c>
      <c r="AU375" s="227" t="s">
        <v>87</v>
      </c>
      <c r="AV375" s="12" t="s">
        <v>87</v>
      </c>
      <c r="AW375" s="12" t="s">
        <v>41</v>
      </c>
      <c r="AX375" s="12" t="s">
        <v>83</v>
      </c>
      <c r="AY375" s="227" t="s">
        <v>210</v>
      </c>
    </row>
    <row r="376" spans="2:65" s="1" customFormat="1" ht="38.25" customHeight="1">
      <c r="B376" s="42"/>
      <c r="C376" s="202" t="s">
        <v>911</v>
      </c>
      <c r="D376" s="202" t="s">
        <v>212</v>
      </c>
      <c r="E376" s="203" t="s">
        <v>1297</v>
      </c>
      <c r="F376" s="204" t="s">
        <v>1944</v>
      </c>
      <c r="G376" s="205" t="s">
        <v>981</v>
      </c>
      <c r="H376" s="270">
        <f>SUM(J334:J374)/100</f>
        <v>3737.4593000000004</v>
      </c>
      <c r="I376" s="207">
        <v>1.56</v>
      </c>
      <c r="J376" s="208">
        <f>ROUND(I376*H376,2)</f>
        <v>5830.44</v>
      </c>
      <c r="K376" s="204" t="s">
        <v>264</v>
      </c>
      <c r="L376" s="62"/>
      <c r="M376" s="209" t="s">
        <v>24</v>
      </c>
      <c r="N376" s="210" t="s">
        <v>50</v>
      </c>
      <c r="O376" s="43"/>
      <c r="P376" s="211">
        <f>O376*H376</f>
        <v>0</v>
      </c>
      <c r="Q376" s="211">
        <v>0</v>
      </c>
      <c r="R376" s="211">
        <f>Q376*H376</f>
        <v>0</v>
      </c>
      <c r="S376" s="211">
        <v>0</v>
      </c>
      <c r="T376" s="212">
        <f>S376*H376</f>
        <v>0</v>
      </c>
      <c r="AR376" s="25" t="s">
        <v>142</v>
      </c>
      <c r="AT376" s="25" t="s">
        <v>212</v>
      </c>
      <c r="AU376" s="25" t="s">
        <v>87</v>
      </c>
      <c r="AY376" s="25" t="s">
        <v>210</v>
      </c>
      <c r="BE376" s="213">
        <f>IF(N376="základní",J376,0)</f>
        <v>0</v>
      </c>
      <c r="BF376" s="213">
        <f>IF(N376="snížená",J376,0)</f>
        <v>5830.44</v>
      </c>
      <c r="BG376" s="213">
        <f>IF(N376="zákl. přenesená",J376,0)</f>
        <v>0</v>
      </c>
      <c r="BH376" s="213">
        <f>IF(N376="sníž. přenesená",J376,0)</f>
        <v>0</v>
      </c>
      <c r="BI376" s="213">
        <f>IF(N376="nulová",J376,0)</f>
        <v>0</v>
      </c>
      <c r="BJ376" s="25" t="s">
        <v>87</v>
      </c>
      <c r="BK376" s="213">
        <f>ROUND(I376*H376,2)</f>
        <v>5830.44</v>
      </c>
      <c r="BL376" s="25" t="s">
        <v>142</v>
      </c>
      <c r="BM376" s="25" t="s">
        <v>2469</v>
      </c>
    </row>
    <row r="377" spans="2:65" s="11" customFormat="1" ht="29.85" customHeight="1">
      <c r="B377" s="186"/>
      <c r="C377" s="187"/>
      <c r="D377" s="188" t="s">
        <v>77</v>
      </c>
      <c r="E377" s="200" t="s">
        <v>2470</v>
      </c>
      <c r="F377" s="200" t="s">
        <v>2471</v>
      </c>
      <c r="G377" s="187"/>
      <c r="H377" s="187"/>
      <c r="I377" s="190"/>
      <c r="J377" s="201">
        <f>BK377</f>
        <v>462632.43</v>
      </c>
      <c r="K377" s="187"/>
      <c r="L377" s="192"/>
      <c r="M377" s="193"/>
      <c r="N377" s="194"/>
      <c r="O377" s="194"/>
      <c r="P377" s="195">
        <f>SUM(P378:P397)</f>
        <v>0</v>
      </c>
      <c r="Q377" s="194"/>
      <c r="R377" s="195">
        <f>SUM(R378:R397)</f>
        <v>0.1221</v>
      </c>
      <c r="S377" s="194"/>
      <c r="T377" s="196">
        <f>SUM(T378:T397)</f>
        <v>12.682499999999999</v>
      </c>
      <c r="AR377" s="197" t="s">
        <v>87</v>
      </c>
      <c r="AT377" s="198" t="s">
        <v>77</v>
      </c>
      <c r="AU377" s="198" t="s">
        <v>83</v>
      </c>
      <c r="AY377" s="197" t="s">
        <v>210</v>
      </c>
      <c r="BK377" s="199">
        <f>SUM(BK378:BK397)</f>
        <v>462632.43</v>
      </c>
    </row>
    <row r="378" spans="2:65" s="1" customFormat="1" ht="16.5" customHeight="1">
      <c r="B378" s="42"/>
      <c r="C378" s="202" t="s">
        <v>916</v>
      </c>
      <c r="D378" s="202" t="s">
        <v>212</v>
      </c>
      <c r="E378" s="203" t="s">
        <v>2472</v>
      </c>
      <c r="F378" s="204" t="s">
        <v>2473</v>
      </c>
      <c r="G378" s="205" t="s">
        <v>215</v>
      </c>
      <c r="H378" s="206">
        <v>285</v>
      </c>
      <c r="I378" s="207">
        <v>91.8</v>
      </c>
      <c r="J378" s="208">
        <f>ROUND(I378*H378,2)</f>
        <v>26163</v>
      </c>
      <c r="K378" s="204" t="s">
        <v>264</v>
      </c>
      <c r="L378" s="62"/>
      <c r="M378" s="209" t="s">
        <v>24</v>
      </c>
      <c r="N378" s="210" t="s">
        <v>50</v>
      </c>
      <c r="O378" s="43"/>
      <c r="P378" s="211">
        <f>O378*H378</f>
        <v>0</v>
      </c>
      <c r="Q378" s="211">
        <v>0</v>
      </c>
      <c r="R378" s="211">
        <f>Q378*H378</f>
        <v>0</v>
      </c>
      <c r="S378" s="211">
        <v>4.4499999999999998E-2</v>
      </c>
      <c r="T378" s="212">
        <f>S378*H378</f>
        <v>12.682499999999999</v>
      </c>
      <c r="AR378" s="25" t="s">
        <v>142</v>
      </c>
      <c r="AT378" s="25" t="s">
        <v>212</v>
      </c>
      <c r="AU378" s="25" t="s">
        <v>87</v>
      </c>
      <c r="AY378" s="25" t="s">
        <v>210</v>
      </c>
      <c r="BE378" s="213">
        <f>IF(N378="základní",J378,0)</f>
        <v>0</v>
      </c>
      <c r="BF378" s="213">
        <f>IF(N378="snížená",J378,0)</f>
        <v>26163</v>
      </c>
      <c r="BG378" s="213">
        <f>IF(N378="zákl. přenesená",J378,0)</f>
        <v>0</v>
      </c>
      <c r="BH378" s="213">
        <f>IF(N378="sníž. přenesená",J378,0)</f>
        <v>0</v>
      </c>
      <c r="BI378" s="213">
        <f>IF(N378="nulová",J378,0)</f>
        <v>0</v>
      </c>
      <c r="BJ378" s="25" t="s">
        <v>87</v>
      </c>
      <c r="BK378" s="213">
        <f>ROUND(I378*H378,2)</f>
        <v>26163</v>
      </c>
      <c r="BL378" s="25" t="s">
        <v>142</v>
      </c>
      <c r="BM378" s="25" t="s">
        <v>2474</v>
      </c>
    </row>
    <row r="379" spans="2:65" s="12" customFormat="1">
      <c r="B379" s="217"/>
      <c r="C379" s="218"/>
      <c r="D379" s="214" t="s">
        <v>220</v>
      </c>
      <c r="E379" s="219" t="s">
        <v>24</v>
      </c>
      <c r="F379" s="220" t="s">
        <v>2475</v>
      </c>
      <c r="G379" s="218"/>
      <c r="H379" s="221">
        <v>285</v>
      </c>
      <c r="I379" s="222"/>
      <c r="J379" s="218"/>
      <c r="K379" s="218"/>
      <c r="L379" s="223"/>
      <c r="M379" s="224"/>
      <c r="N379" s="225"/>
      <c r="O379" s="225"/>
      <c r="P379" s="225"/>
      <c r="Q379" s="225"/>
      <c r="R379" s="225"/>
      <c r="S379" s="225"/>
      <c r="T379" s="226"/>
      <c r="AT379" s="227" t="s">
        <v>220</v>
      </c>
      <c r="AU379" s="227" t="s">
        <v>87</v>
      </c>
      <c r="AV379" s="12" t="s">
        <v>87</v>
      </c>
      <c r="AW379" s="12" t="s">
        <v>41</v>
      </c>
      <c r="AX379" s="12" t="s">
        <v>83</v>
      </c>
      <c r="AY379" s="227" t="s">
        <v>210</v>
      </c>
    </row>
    <row r="380" spans="2:65" s="1" customFormat="1" ht="25.5" customHeight="1">
      <c r="B380" s="42"/>
      <c r="C380" s="202" t="s">
        <v>921</v>
      </c>
      <c r="D380" s="202" t="s">
        <v>212</v>
      </c>
      <c r="E380" s="203" t="s">
        <v>2476</v>
      </c>
      <c r="F380" s="204" t="s">
        <v>2477</v>
      </c>
      <c r="G380" s="205" t="s">
        <v>215</v>
      </c>
      <c r="H380" s="206">
        <v>360</v>
      </c>
      <c r="I380" s="207">
        <v>10.4</v>
      </c>
      <c r="J380" s="208">
        <f>ROUND(I380*H380,2)</f>
        <v>3744</v>
      </c>
      <c r="K380" s="204" t="s">
        <v>264</v>
      </c>
      <c r="L380" s="62"/>
      <c r="M380" s="209" t="s">
        <v>24</v>
      </c>
      <c r="N380" s="210" t="s">
        <v>50</v>
      </c>
      <c r="O380" s="43"/>
      <c r="P380" s="211">
        <f>O380*H380</f>
        <v>0</v>
      </c>
      <c r="Q380" s="211">
        <v>0</v>
      </c>
      <c r="R380" s="211">
        <f>Q380*H380</f>
        <v>0</v>
      </c>
      <c r="S380" s="211">
        <v>0</v>
      </c>
      <c r="T380" s="212">
        <f>S380*H380</f>
        <v>0</v>
      </c>
      <c r="AR380" s="25" t="s">
        <v>142</v>
      </c>
      <c r="AT380" s="25" t="s">
        <v>212</v>
      </c>
      <c r="AU380" s="25" t="s">
        <v>87</v>
      </c>
      <c r="AY380" s="25" t="s">
        <v>210</v>
      </c>
      <c r="BE380" s="213">
        <f>IF(N380="základní",J380,0)</f>
        <v>0</v>
      </c>
      <c r="BF380" s="213">
        <f>IF(N380="snížená",J380,0)</f>
        <v>3744</v>
      </c>
      <c r="BG380" s="213">
        <f>IF(N380="zákl. přenesená",J380,0)</f>
        <v>0</v>
      </c>
      <c r="BH380" s="213">
        <f>IF(N380="sníž. přenesená",J380,0)</f>
        <v>0</v>
      </c>
      <c r="BI380" s="213">
        <f>IF(N380="nulová",J380,0)</f>
        <v>0</v>
      </c>
      <c r="BJ380" s="25" t="s">
        <v>87</v>
      </c>
      <c r="BK380" s="213">
        <f>ROUND(I380*H380,2)</f>
        <v>3744</v>
      </c>
      <c r="BL380" s="25" t="s">
        <v>142</v>
      </c>
      <c r="BM380" s="25" t="s">
        <v>2478</v>
      </c>
    </row>
    <row r="381" spans="2:65" s="1" customFormat="1" ht="16.5" customHeight="1">
      <c r="B381" s="42"/>
      <c r="C381" s="202" t="s">
        <v>928</v>
      </c>
      <c r="D381" s="202" t="s">
        <v>212</v>
      </c>
      <c r="E381" s="203" t="s">
        <v>2479</v>
      </c>
      <c r="F381" s="204" t="s">
        <v>2480</v>
      </c>
      <c r="G381" s="205" t="s">
        <v>215</v>
      </c>
      <c r="H381" s="206">
        <v>360</v>
      </c>
      <c r="I381" s="207">
        <v>1010</v>
      </c>
      <c r="J381" s="208">
        <f>ROUND(I381*H381,2)</f>
        <v>363600</v>
      </c>
      <c r="K381" s="204" t="s">
        <v>24</v>
      </c>
      <c r="L381" s="62"/>
      <c r="M381" s="209" t="s">
        <v>24</v>
      </c>
      <c r="N381" s="210" t="s">
        <v>50</v>
      </c>
      <c r="O381" s="43"/>
      <c r="P381" s="211">
        <f>O381*H381</f>
        <v>0</v>
      </c>
      <c r="Q381" s="211">
        <v>0</v>
      </c>
      <c r="R381" s="211">
        <f>Q381*H381</f>
        <v>0</v>
      </c>
      <c r="S381" s="211">
        <v>0</v>
      </c>
      <c r="T381" s="212">
        <f>S381*H381</f>
        <v>0</v>
      </c>
      <c r="AR381" s="25" t="s">
        <v>142</v>
      </c>
      <c r="AT381" s="25" t="s">
        <v>212</v>
      </c>
      <c r="AU381" s="25" t="s">
        <v>87</v>
      </c>
      <c r="AY381" s="25" t="s">
        <v>210</v>
      </c>
      <c r="BE381" s="213">
        <f>IF(N381="základní",J381,0)</f>
        <v>0</v>
      </c>
      <c r="BF381" s="213">
        <f>IF(N381="snížená",J381,0)</f>
        <v>363600</v>
      </c>
      <c r="BG381" s="213">
        <f>IF(N381="zákl. přenesená",J381,0)</f>
        <v>0</v>
      </c>
      <c r="BH381" s="213">
        <f>IF(N381="sníž. přenesená",J381,0)</f>
        <v>0</v>
      </c>
      <c r="BI381" s="213">
        <f>IF(N381="nulová",J381,0)</f>
        <v>0</v>
      </c>
      <c r="BJ381" s="25" t="s">
        <v>87</v>
      </c>
      <c r="BK381" s="213">
        <f>ROUND(I381*H381,2)</f>
        <v>363600</v>
      </c>
      <c r="BL381" s="25" t="s">
        <v>142</v>
      </c>
      <c r="BM381" s="25" t="s">
        <v>2481</v>
      </c>
    </row>
    <row r="382" spans="2:65" s="12" customFormat="1">
      <c r="B382" s="217"/>
      <c r="C382" s="218"/>
      <c r="D382" s="214" t="s">
        <v>220</v>
      </c>
      <c r="E382" s="219" t="s">
        <v>24</v>
      </c>
      <c r="F382" s="220" t="s">
        <v>2482</v>
      </c>
      <c r="G382" s="218"/>
      <c r="H382" s="221">
        <v>360</v>
      </c>
      <c r="I382" s="222"/>
      <c r="J382" s="218"/>
      <c r="K382" s="218"/>
      <c r="L382" s="223"/>
      <c r="M382" s="224"/>
      <c r="N382" s="225"/>
      <c r="O382" s="225"/>
      <c r="P382" s="225"/>
      <c r="Q382" s="225"/>
      <c r="R382" s="225"/>
      <c r="S382" s="225"/>
      <c r="T382" s="226"/>
      <c r="AT382" s="227" t="s">
        <v>220</v>
      </c>
      <c r="AU382" s="227" t="s">
        <v>87</v>
      </c>
      <c r="AV382" s="12" t="s">
        <v>87</v>
      </c>
      <c r="AW382" s="12" t="s">
        <v>41</v>
      </c>
      <c r="AX382" s="12" t="s">
        <v>83</v>
      </c>
      <c r="AY382" s="227" t="s">
        <v>210</v>
      </c>
    </row>
    <row r="383" spans="2:65" s="1" customFormat="1" ht="16.5" customHeight="1">
      <c r="B383" s="42"/>
      <c r="C383" s="202" t="s">
        <v>937</v>
      </c>
      <c r="D383" s="202" t="s">
        <v>212</v>
      </c>
      <c r="E383" s="203" t="s">
        <v>2483</v>
      </c>
      <c r="F383" s="204" t="s">
        <v>2484</v>
      </c>
      <c r="G383" s="205" t="s">
        <v>295</v>
      </c>
      <c r="H383" s="206">
        <v>40</v>
      </c>
      <c r="I383" s="207">
        <v>36.9</v>
      </c>
      <c r="J383" s="208">
        <f>ROUND(I383*H383,2)</f>
        <v>1476</v>
      </c>
      <c r="K383" s="204" t="s">
        <v>264</v>
      </c>
      <c r="L383" s="62"/>
      <c r="M383" s="209" t="s">
        <v>24</v>
      </c>
      <c r="N383" s="210" t="s">
        <v>50</v>
      </c>
      <c r="O383" s="43"/>
      <c r="P383" s="211">
        <f>O383*H383</f>
        <v>0</v>
      </c>
      <c r="Q383" s="211">
        <v>1.0000000000000001E-5</v>
      </c>
      <c r="R383" s="211">
        <f>Q383*H383</f>
        <v>4.0000000000000002E-4</v>
      </c>
      <c r="S383" s="211">
        <v>0</v>
      </c>
      <c r="T383" s="212">
        <f>S383*H383</f>
        <v>0</v>
      </c>
      <c r="AR383" s="25" t="s">
        <v>142</v>
      </c>
      <c r="AT383" s="25" t="s">
        <v>212</v>
      </c>
      <c r="AU383" s="25" t="s">
        <v>87</v>
      </c>
      <c r="AY383" s="25" t="s">
        <v>210</v>
      </c>
      <c r="BE383" s="213">
        <f>IF(N383="základní",J383,0)</f>
        <v>0</v>
      </c>
      <c r="BF383" s="213">
        <f>IF(N383="snížená",J383,0)</f>
        <v>1476</v>
      </c>
      <c r="BG383" s="213">
        <f>IF(N383="zákl. přenesená",J383,0)</f>
        <v>0</v>
      </c>
      <c r="BH383" s="213">
        <f>IF(N383="sníž. přenesená",J383,0)</f>
        <v>0</v>
      </c>
      <c r="BI383" s="213">
        <f>IF(N383="nulová",J383,0)</f>
        <v>0</v>
      </c>
      <c r="BJ383" s="25" t="s">
        <v>87</v>
      </c>
      <c r="BK383" s="213">
        <f>ROUND(I383*H383,2)</f>
        <v>1476</v>
      </c>
      <c r="BL383" s="25" t="s">
        <v>142</v>
      </c>
      <c r="BM383" s="25" t="s">
        <v>2485</v>
      </c>
    </row>
    <row r="384" spans="2:65" s="12" customFormat="1">
      <c r="B384" s="217"/>
      <c r="C384" s="218"/>
      <c r="D384" s="214" t="s">
        <v>220</v>
      </c>
      <c r="E384" s="219" t="s">
        <v>24</v>
      </c>
      <c r="F384" s="220" t="s">
        <v>2486</v>
      </c>
      <c r="G384" s="218"/>
      <c r="H384" s="221">
        <v>40</v>
      </c>
      <c r="I384" s="222"/>
      <c r="J384" s="218"/>
      <c r="K384" s="218"/>
      <c r="L384" s="223"/>
      <c r="M384" s="224"/>
      <c r="N384" s="225"/>
      <c r="O384" s="225"/>
      <c r="P384" s="225"/>
      <c r="Q384" s="225"/>
      <c r="R384" s="225"/>
      <c r="S384" s="225"/>
      <c r="T384" s="226"/>
      <c r="AT384" s="227" t="s">
        <v>220</v>
      </c>
      <c r="AU384" s="227" t="s">
        <v>87</v>
      </c>
      <c r="AV384" s="12" t="s">
        <v>87</v>
      </c>
      <c r="AW384" s="12" t="s">
        <v>41</v>
      </c>
      <c r="AX384" s="12" t="s">
        <v>83</v>
      </c>
      <c r="AY384" s="227" t="s">
        <v>210</v>
      </c>
    </row>
    <row r="385" spans="2:65" s="1" customFormat="1" ht="38.25" customHeight="1">
      <c r="B385" s="42"/>
      <c r="C385" s="239" t="s">
        <v>944</v>
      </c>
      <c r="D385" s="239" t="s">
        <v>358</v>
      </c>
      <c r="E385" s="240" t="s">
        <v>2487</v>
      </c>
      <c r="F385" s="241" t="s">
        <v>2488</v>
      </c>
      <c r="G385" s="242" t="s">
        <v>348</v>
      </c>
      <c r="H385" s="243">
        <v>9.1999999999999993</v>
      </c>
      <c r="I385" s="244">
        <v>65</v>
      </c>
      <c r="J385" s="245">
        <f>ROUND(I385*H385,2)</f>
        <v>598</v>
      </c>
      <c r="K385" s="241" t="s">
        <v>264</v>
      </c>
      <c r="L385" s="246"/>
      <c r="M385" s="247" t="s">
        <v>24</v>
      </c>
      <c r="N385" s="248" t="s">
        <v>50</v>
      </c>
      <c r="O385" s="43"/>
      <c r="P385" s="211">
        <f>O385*H385</f>
        <v>0</v>
      </c>
      <c r="Q385" s="211">
        <v>2.3500000000000001E-3</v>
      </c>
      <c r="R385" s="211">
        <f>Q385*H385</f>
        <v>2.162E-2</v>
      </c>
      <c r="S385" s="211">
        <v>0</v>
      </c>
      <c r="T385" s="212">
        <f>S385*H385</f>
        <v>0</v>
      </c>
      <c r="AR385" s="25" t="s">
        <v>397</v>
      </c>
      <c r="AT385" s="25" t="s">
        <v>358</v>
      </c>
      <c r="AU385" s="25" t="s">
        <v>87</v>
      </c>
      <c r="AY385" s="25" t="s">
        <v>210</v>
      </c>
      <c r="BE385" s="213">
        <f>IF(N385="základní",J385,0)</f>
        <v>0</v>
      </c>
      <c r="BF385" s="213">
        <f>IF(N385="snížená",J385,0)</f>
        <v>598</v>
      </c>
      <c r="BG385" s="213">
        <f>IF(N385="zákl. přenesená",J385,0)</f>
        <v>0</v>
      </c>
      <c r="BH385" s="213">
        <f>IF(N385="sníž. přenesená",J385,0)</f>
        <v>0</v>
      </c>
      <c r="BI385" s="213">
        <f>IF(N385="nulová",J385,0)</f>
        <v>0</v>
      </c>
      <c r="BJ385" s="25" t="s">
        <v>87</v>
      </c>
      <c r="BK385" s="213">
        <f>ROUND(I385*H385,2)</f>
        <v>598</v>
      </c>
      <c r="BL385" s="25" t="s">
        <v>142</v>
      </c>
      <c r="BM385" s="25" t="s">
        <v>2489</v>
      </c>
    </row>
    <row r="386" spans="2:65" s="1" customFormat="1" ht="27">
      <c r="B386" s="42"/>
      <c r="C386" s="64"/>
      <c r="D386" s="214" t="s">
        <v>362</v>
      </c>
      <c r="E386" s="64"/>
      <c r="F386" s="215" t="s">
        <v>2490</v>
      </c>
      <c r="G386" s="64"/>
      <c r="H386" s="64"/>
      <c r="I386" s="173"/>
      <c r="J386" s="64"/>
      <c r="K386" s="64"/>
      <c r="L386" s="62"/>
      <c r="M386" s="216"/>
      <c r="N386" s="43"/>
      <c r="O386" s="43"/>
      <c r="P386" s="43"/>
      <c r="Q386" s="43"/>
      <c r="R386" s="43"/>
      <c r="S386" s="43"/>
      <c r="T386" s="79"/>
      <c r="AT386" s="25" t="s">
        <v>362</v>
      </c>
      <c r="AU386" s="25" t="s">
        <v>87</v>
      </c>
    </row>
    <row r="387" spans="2:65" s="12" customFormat="1">
      <c r="B387" s="217"/>
      <c r="C387" s="218"/>
      <c r="D387" s="214" t="s">
        <v>220</v>
      </c>
      <c r="E387" s="219" t="s">
        <v>24</v>
      </c>
      <c r="F387" s="220" t="s">
        <v>2491</v>
      </c>
      <c r="G387" s="218"/>
      <c r="H387" s="221">
        <v>9.1999999999999993</v>
      </c>
      <c r="I387" s="222"/>
      <c r="J387" s="218"/>
      <c r="K387" s="218"/>
      <c r="L387" s="223"/>
      <c r="M387" s="224"/>
      <c r="N387" s="225"/>
      <c r="O387" s="225"/>
      <c r="P387" s="225"/>
      <c r="Q387" s="225"/>
      <c r="R387" s="225"/>
      <c r="S387" s="225"/>
      <c r="T387" s="226"/>
      <c r="AT387" s="227" t="s">
        <v>220</v>
      </c>
      <c r="AU387" s="227" t="s">
        <v>87</v>
      </c>
      <c r="AV387" s="12" t="s">
        <v>87</v>
      </c>
      <c r="AW387" s="12" t="s">
        <v>41</v>
      </c>
      <c r="AX387" s="12" t="s">
        <v>83</v>
      </c>
      <c r="AY387" s="227" t="s">
        <v>210</v>
      </c>
    </row>
    <row r="388" spans="2:65" s="1" customFormat="1" ht="16.5" customHeight="1">
      <c r="B388" s="42"/>
      <c r="C388" s="202" t="s">
        <v>950</v>
      </c>
      <c r="D388" s="202" t="s">
        <v>212</v>
      </c>
      <c r="E388" s="203" t="s">
        <v>2492</v>
      </c>
      <c r="F388" s="204" t="s">
        <v>2493</v>
      </c>
      <c r="G388" s="205" t="s">
        <v>295</v>
      </c>
      <c r="H388" s="206">
        <v>18</v>
      </c>
      <c r="I388" s="207">
        <v>419</v>
      </c>
      <c r="J388" s="208">
        <f>ROUND(I388*H388,2)</f>
        <v>7542</v>
      </c>
      <c r="K388" s="204" t="s">
        <v>264</v>
      </c>
      <c r="L388" s="62"/>
      <c r="M388" s="209" t="s">
        <v>24</v>
      </c>
      <c r="N388" s="210" t="s">
        <v>50</v>
      </c>
      <c r="O388" s="43"/>
      <c r="P388" s="211">
        <f>O388*H388</f>
        <v>0</v>
      </c>
      <c r="Q388" s="211">
        <v>1.1900000000000001E-3</v>
      </c>
      <c r="R388" s="211">
        <f>Q388*H388</f>
        <v>2.1420000000000002E-2</v>
      </c>
      <c r="S388" s="211">
        <v>0</v>
      </c>
      <c r="T388" s="212">
        <f>S388*H388</f>
        <v>0</v>
      </c>
      <c r="AR388" s="25" t="s">
        <v>142</v>
      </c>
      <c r="AT388" s="25" t="s">
        <v>212</v>
      </c>
      <c r="AU388" s="25" t="s">
        <v>87</v>
      </c>
      <c r="AY388" s="25" t="s">
        <v>210</v>
      </c>
      <c r="BE388" s="213">
        <f>IF(N388="základní",J388,0)</f>
        <v>0</v>
      </c>
      <c r="BF388" s="213">
        <f>IF(N388="snížená",J388,0)</f>
        <v>7542</v>
      </c>
      <c r="BG388" s="213">
        <f>IF(N388="zákl. přenesená",J388,0)</f>
        <v>0</v>
      </c>
      <c r="BH388" s="213">
        <f>IF(N388="sníž. přenesená",J388,0)</f>
        <v>0</v>
      </c>
      <c r="BI388" s="213">
        <f>IF(N388="nulová",J388,0)</f>
        <v>0</v>
      </c>
      <c r="BJ388" s="25" t="s">
        <v>87</v>
      </c>
      <c r="BK388" s="213">
        <f>ROUND(I388*H388,2)</f>
        <v>7542</v>
      </c>
      <c r="BL388" s="25" t="s">
        <v>142</v>
      </c>
      <c r="BM388" s="25" t="s">
        <v>2494</v>
      </c>
    </row>
    <row r="389" spans="2:65" s="12" customFormat="1">
      <c r="B389" s="217"/>
      <c r="C389" s="218"/>
      <c r="D389" s="214" t="s">
        <v>220</v>
      </c>
      <c r="E389" s="219" t="s">
        <v>24</v>
      </c>
      <c r="F389" s="220" t="s">
        <v>2495</v>
      </c>
      <c r="G389" s="218"/>
      <c r="H389" s="221">
        <v>18</v>
      </c>
      <c r="I389" s="222"/>
      <c r="J389" s="218"/>
      <c r="K389" s="218"/>
      <c r="L389" s="223"/>
      <c r="M389" s="224"/>
      <c r="N389" s="225"/>
      <c r="O389" s="225"/>
      <c r="P389" s="225"/>
      <c r="Q389" s="225"/>
      <c r="R389" s="225"/>
      <c r="S389" s="225"/>
      <c r="T389" s="226"/>
      <c r="AT389" s="227" t="s">
        <v>220</v>
      </c>
      <c r="AU389" s="227" t="s">
        <v>87</v>
      </c>
      <c r="AV389" s="12" t="s">
        <v>87</v>
      </c>
      <c r="AW389" s="12" t="s">
        <v>41</v>
      </c>
      <c r="AX389" s="12" t="s">
        <v>83</v>
      </c>
      <c r="AY389" s="227" t="s">
        <v>210</v>
      </c>
    </row>
    <row r="390" spans="2:65" s="1" customFormat="1" ht="16.5" customHeight="1">
      <c r="B390" s="42"/>
      <c r="C390" s="239" t="s">
        <v>956</v>
      </c>
      <c r="D390" s="239" t="s">
        <v>358</v>
      </c>
      <c r="E390" s="240" t="s">
        <v>2496</v>
      </c>
      <c r="F390" s="241" t="s">
        <v>2497</v>
      </c>
      <c r="G390" s="242" t="s">
        <v>348</v>
      </c>
      <c r="H390" s="243">
        <v>4.1399999999999997</v>
      </c>
      <c r="I390" s="244">
        <v>1520</v>
      </c>
      <c r="J390" s="245">
        <f>ROUND(I390*H390,2)</f>
        <v>6292.8</v>
      </c>
      <c r="K390" s="241" t="s">
        <v>264</v>
      </c>
      <c r="L390" s="246"/>
      <c r="M390" s="247" t="s">
        <v>24</v>
      </c>
      <c r="N390" s="248" t="s">
        <v>50</v>
      </c>
      <c r="O390" s="43"/>
      <c r="P390" s="211">
        <f>O390*H390</f>
        <v>0</v>
      </c>
      <c r="Q390" s="211">
        <v>2E-3</v>
      </c>
      <c r="R390" s="211">
        <f>Q390*H390</f>
        <v>8.2799999999999992E-3</v>
      </c>
      <c r="S390" s="211">
        <v>0</v>
      </c>
      <c r="T390" s="212">
        <f>S390*H390</f>
        <v>0</v>
      </c>
      <c r="AR390" s="25" t="s">
        <v>397</v>
      </c>
      <c r="AT390" s="25" t="s">
        <v>358</v>
      </c>
      <c r="AU390" s="25" t="s">
        <v>87</v>
      </c>
      <c r="AY390" s="25" t="s">
        <v>210</v>
      </c>
      <c r="BE390" s="213">
        <f>IF(N390="základní",J390,0)</f>
        <v>0</v>
      </c>
      <c r="BF390" s="213">
        <f>IF(N390="snížená",J390,0)</f>
        <v>6292.8</v>
      </c>
      <c r="BG390" s="213">
        <f>IF(N390="zákl. přenesená",J390,0)</f>
        <v>0</v>
      </c>
      <c r="BH390" s="213">
        <f>IF(N390="sníž. přenesená",J390,0)</f>
        <v>0</v>
      </c>
      <c r="BI390" s="213">
        <f>IF(N390="nulová",J390,0)</f>
        <v>0</v>
      </c>
      <c r="BJ390" s="25" t="s">
        <v>87</v>
      </c>
      <c r="BK390" s="213">
        <f>ROUND(I390*H390,2)</f>
        <v>6292.8</v>
      </c>
      <c r="BL390" s="25" t="s">
        <v>142</v>
      </c>
      <c r="BM390" s="25" t="s">
        <v>2498</v>
      </c>
    </row>
    <row r="391" spans="2:65" s="1" customFormat="1" ht="27">
      <c r="B391" s="42"/>
      <c r="C391" s="64"/>
      <c r="D391" s="214" t="s">
        <v>362</v>
      </c>
      <c r="E391" s="64"/>
      <c r="F391" s="215" t="s">
        <v>2490</v>
      </c>
      <c r="G391" s="64"/>
      <c r="H391" s="64"/>
      <c r="I391" s="173"/>
      <c r="J391" s="64"/>
      <c r="K391" s="64"/>
      <c r="L391" s="62"/>
      <c r="M391" s="216"/>
      <c r="N391" s="43"/>
      <c r="O391" s="43"/>
      <c r="P391" s="43"/>
      <c r="Q391" s="43"/>
      <c r="R391" s="43"/>
      <c r="S391" s="43"/>
      <c r="T391" s="79"/>
      <c r="AT391" s="25" t="s">
        <v>362</v>
      </c>
      <c r="AU391" s="25" t="s">
        <v>87</v>
      </c>
    </row>
    <row r="392" spans="2:65" s="12" customFormat="1">
      <c r="B392" s="217"/>
      <c r="C392" s="218"/>
      <c r="D392" s="214" t="s">
        <v>220</v>
      </c>
      <c r="E392" s="219" t="s">
        <v>24</v>
      </c>
      <c r="F392" s="220" t="s">
        <v>2499</v>
      </c>
      <c r="G392" s="218"/>
      <c r="H392" s="221">
        <v>4.1399999999999997</v>
      </c>
      <c r="I392" s="222"/>
      <c r="J392" s="218"/>
      <c r="K392" s="218"/>
      <c r="L392" s="223"/>
      <c r="M392" s="224"/>
      <c r="N392" s="225"/>
      <c r="O392" s="225"/>
      <c r="P392" s="225"/>
      <c r="Q392" s="225"/>
      <c r="R392" s="225"/>
      <c r="S392" s="225"/>
      <c r="T392" s="226"/>
      <c r="AT392" s="227" t="s">
        <v>220</v>
      </c>
      <c r="AU392" s="227" t="s">
        <v>87</v>
      </c>
      <c r="AV392" s="12" t="s">
        <v>87</v>
      </c>
      <c r="AW392" s="12" t="s">
        <v>41</v>
      </c>
      <c r="AX392" s="12" t="s">
        <v>83</v>
      </c>
      <c r="AY392" s="227" t="s">
        <v>210</v>
      </c>
    </row>
    <row r="393" spans="2:65" s="1" customFormat="1" ht="25.5" customHeight="1">
      <c r="B393" s="42"/>
      <c r="C393" s="202" t="s">
        <v>961</v>
      </c>
      <c r="D393" s="202" t="s">
        <v>212</v>
      </c>
      <c r="E393" s="203" t="s">
        <v>2500</v>
      </c>
      <c r="F393" s="204" t="s">
        <v>2501</v>
      </c>
      <c r="G393" s="205" t="s">
        <v>215</v>
      </c>
      <c r="H393" s="206">
        <v>360</v>
      </c>
      <c r="I393" s="207">
        <v>33.799999999999997</v>
      </c>
      <c r="J393" s="208">
        <f>ROUND(I393*H393,2)</f>
        <v>12168</v>
      </c>
      <c r="K393" s="204" t="s">
        <v>264</v>
      </c>
      <c r="L393" s="62"/>
      <c r="M393" s="209" t="s">
        <v>24</v>
      </c>
      <c r="N393" s="210" t="s">
        <v>50</v>
      </c>
      <c r="O393" s="43"/>
      <c r="P393" s="211">
        <f>O393*H393</f>
        <v>0</v>
      </c>
      <c r="Q393" s="211">
        <v>0</v>
      </c>
      <c r="R393" s="211">
        <f>Q393*H393</f>
        <v>0</v>
      </c>
      <c r="S393" s="211">
        <v>0</v>
      </c>
      <c r="T393" s="212">
        <f>S393*H393</f>
        <v>0</v>
      </c>
      <c r="AR393" s="25" t="s">
        <v>142</v>
      </c>
      <c r="AT393" s="25" t="s">
        <v>212</v>
      </c>
      <c r="AU393" s="25" t="s">
        <v>87</v>
      </c>
      <c r="AY393" s="25" t="s">
        <v>210</v>
      </c>
      <c r="BE393" s="213">
        <f>IF(N393="základní",J393,0)</f>
        <v>0</v>
      </c>
      <c r="BF393" s="213">
        <f>IF(N393="snížená",J393,0)</f>
        <v>12168</v>
      </c>
      <c r="BG393" s="213">
        <f>IF(N393="zákl. přenesená",J393,0)</f>
        <v>0</v>
      </c>
      <c r="BH393" s="213">
        <f>IF(N393="sníž. přenesená",J393,0)</f>
        <v>0</v>
      </c>
      <c r="BI393" s="213">
        <f>IF(N393="nulová",J393,0)</f>
        <v>0</v>
      </c>
      <c r="BJ393" s="25" t="s">
        <v>87</v>
      </c>
      <c r="BK393" s="213">
        <f>ROUND(I393*H393,2)</f>
        <v>12168</v>
      </c>
      <c r="BL393" s="25" t="s">
        <v>142</v>
      </c>
      <c r="BM393" s="25" t="s">
        <v>2502</v>
      </c>
    </row>
    <row r="394" spans="2:65" s="12" customFormat="1">
      <c r="B394" s="217"/>
      <c r="C394" s="218"/>
      <c r="D394" s="214" t="s">
        <v>220</v>
      </c>
      <c r="E394" s="219" t="s">
        <v>24</v>
      </c>
      <c r="F394" s="220" t="s">
        <v>2503</v>
      </c>
      <c r="G394" s="218"/>
      <c r="H394" s="221">
        <v>360</v>
      </c>
      <c r="I394" s="222"/>
      <c r="J394" s="218"/>
      <c r="K394" s="218"/>
      <c r="L394" s="223"/>
      <c r="M394" s="224"/>
      <c r="N394" s="225"/>
      <c r="O394" s="225"/>
      <c r="P394" s="225"/>
      <c r="Q394" s="225"/>
      <c r="R394" s="225"/>
      <c r="S394" s="225"/>
      <c r="T394" s="226"/>
      <c r="AT394" s="227" t="s">
        <v>220</v>
      </c>
      <c r="AU394" s="227" t="s">
        <v>87</v>
      </c>
      <c r="AV394" s="12" t="s">
        <v>87</v>
      </c>
      <c r="AW394" s="12" t="s">
        <v>41</v>
      </c>
      <c r="AX394" s="12" t="s">
        <v>83</v>
      </c>
      <c r="AY394" s="227" t="s">
        <v>210</v>
      </c>
    </row>
    <row r="395" spans="2:65" s="1" customFormat="1" ht="16.5" customHeight="1">
      <c r="B395" s="42"/>
      <c r="C395" s="239" t="s">
        <v>967</v>
      </c>
      <c r="D395" s="239" t="s">
        <v>358</v>
      </c>
      <c r="E395" s="240" t="s">
        <v>2289</v>
      </c>
      <c r="F395" s="241" t="s">
        <v>2290</v>
      </c>
      <c r="G395" s="242" t="s">
        <v>215</v>
      </c>
      <c r="H395" s="243">
        <v>414</v>
      </c>
      <c r="I395" s="244">
        <v>35.6</v>
      </c>
      <c r="J395" s="245">
        <f>ROUND(I395*H395,2)</f>
        <v>14738.4</v>
      </c>
      <c r="K395" s="241" t="s">
        <v>264</v>
      </c>
      <c r="L395" s="246"/>
      <c r="M395" s="247" t="s">
        <v>24</v>
      </c>
      <c r="N395" s="248" t="s">
        <v>50</v>
      </c>
      <c r="O395" s="43"/>
      <c r="P395" s="211">
        <f>O395*H395</f>
        <v>0</v>
      </c>
      <c r="Q395" s="211">
        <v>1.7000000000000001E-4</v>
      </c>
      <c r="R395" s="211">
        <f>Q395*H395</f>
        <v>7.0379999999999998E-2</v>
      </c>
      <c r="S395" s="211">
        <v>0</v>
      </c>
      <c r="T395" s="212">
        <f>S395*H395</f>
        <v>0</v>
      </c>
      <c r="AR395" s="25" t="s">
        <v>397</v>
      </c>
      <c r="AT395" s="25" t="s">
        <v>358</v>
      </c>
      <c r="AU395" s="25" t="s">
        <v>87</v>
      </c>
      <c r="AY395" s="25" t="s">
        <v>210</v>
      </c>
      <c r="BE395" s="213">
        <f>IF(N395="základní",J395,0)</f>
        <v>0</v>
      </c>
      <c r="BF395" s="213">
        <f>IF(N395="snížená",J395,0)</f>
        <v>14738.4</v>
      </c>
      <c r="BG395" s="213">
        <f>IF(N395="zákl. přenesená",J395,0)</f>
        <v>0</v>
      </c>
      <c r="BH395" s="213">
        <f>IF(N395="sníž. přenesená",J395,0)</f>
        <v>0</v>
      </c>
      <c r="BI395" s="213">
        <f>IF(N395="nulová",J395,0)</f>
        <v>0</v>
      </c>
      <c r="BJ395" s="25" t="s">
        <v>87</v>
      </c>
      <c r="BK395" s="213">
        <f>ROUND(I395*H395,2)</f>
        <v>14738.4</v>
      </c>
      <c r="BL395" s="25" t="s">
        <v>142</v>
      </c>
      <c r="BM395" s="25" t="s">
        <v>2504</v>
      </c>
    </row>
    <row r="396" spans="2:65" s="12" customFormat="1">
      <c r="B396" s="217"/>
      <c r="C396" s="218"/>
      <c r="D396" s="214" t="s">
        <v>220</v>
      </c>
      <c r="E396" s="219" t="s">
        <v>24</v>
      </c>
      <c r="F396" s="220" t="s">
        <v>2505</v>
      </c>
      <c r="G396" s="218"/>
      <c r="H396" s="221">
        <v>414</v>
      </c>
      <c r="I396" s="222"/>
      <c r="J396" s="218"/>
      <c r="K396" s="218"/>
      <c r="L396" s="223"/>
      <c r="M396" s="224"/>
      <c r="N396" s="225"/>
      <c r="O396" s="225"/>
      <c r="P396" s="225"/>
      <c r="Q396" s="225"/>
      <c r="R396" s="225"/>
      <c r="S396" s="225"/>
      <c r="T396" s="226"/>
      <c r="AT396" s="227" t="s">
        <v>220</v>
      </c>
      <c r="AU396" s="227" t="s">
        <v>87</v>
      </c>
      <c r="AV396" s="12" t="s">
        <v>87</v>
      </c>
      <c r="AW396" s="12" t="s">
        <v>41</v>
      </c>
      <c r="AX396" s="12" t="s">
        <v>83</v>
      </c>
      <c r="AY396" s="227" t="s">
        <v>210</v>
      </c>
    </row>
    <row r="397" spans="2:65" s="1" customFormat="1" ht="38.25" customHeight="1">
      <c r="B397" s="42"/>
      <c r="C397" s="202" t="s">
        <v>973</v>
      </c>
      <c r="D397" s="202" t="s">
        <v>212</v>
      </c>
      <c r="E397" s="203" t="s">
        <v>2506</v>
      </c>
      <c r="F397" s="204" t="s">
        <v>2507</v>
      </c>
      <c r="G397" s="205" t="s">
        <v>981</v>
      </c>
      <c r="H397" s="270">
        <f>SUM(J378:J395)/100</f>
        <v>4363.2219999999998</v>
      </c>
      <c r="I397" s="207">
        <v>6.03</v>
      </c>
      <c r="J397" s="208">
        <f>ROUND(I397*H397,2)</f>
        <v>26310.23</v>
      </c>
      <c r="K397" s="204" t="s">
        <v>264</v>
      </c>
      <c r="L397" s="62"/>
      <c r="M397" s="209" t="s">
        <v>24</v>
      </c>
      <c r="N397" s="210" t="s">
        <v>50</v>
      </c>
      <c r="O397" s="43"/>
      <c r="P397" s="211">
        <f>O397*H397</f>
        <v>0</v>
      </c>
      <c r="Q397" s="211">
        <v>0</v>
      </c>
      <c r="R397" s="211">
        <f>Q397*H397</f>
        <v>0</v>
      </c>
      <c r="S397" s="211">
        <v>0</v>
      </c>
      <c r="T397" s="212">
        <f>S397*H397</f>
        <v>0</v>
      </c>
      <c r="AR397" s="25" t="s">
        <v>142</v>
      </c>
      <c r="AT397" s="25" t="s">
        <v>212</v>
      </c>
      <c r="AU397" s="25" t="s">
        <v>87</v>
      </c>
      <c r="AY397" s="25" t="s">
        <v>210</v>
      </c>
      <c r="BE397" s="213">
        <f>IF(N397="základní",J397,0)</f>
        <v>0</v>
      </c>
      <c r="BF397" s="213">
        <f>IF(N397="snížená",J397,0)</f>
        <v>26310.23</v>
      </c>
      <c r="BG397" s="213">
        <f>IF(N397="zákl. přenesená",J397,0)</f>
        <v>0</v>
      </c>
      <c r="BH397" s="213">
        <f>IF(N397="sníž. přenesená",J397,0)</f>
        <v>0</v>
      </c>
      <c r="BI397" s="213">
        <f>IF(N397="nulová",J397,0)</f>
        <v>0</v>
      </c>
      <c r="BJ397" s="25" t="s">
        <v>87</v>
      </c>
      <c r="BK397" s="213">
        <f>ROUND(I397*H397,2)</f>
        <v>26310.23</v>
      </c>
      <c r="BL397" s="25" t="s">
        <v>142</v>
      </c>
      <c r="BM397" s="25" t="s">
        <v>2508</v>
      </c>
    </row>
    <row r="398" spans="2:65" s="11" customFormat="1" ht="29.85" customHeight="1">
      <c r="B398" s="186"/>
      <c r="C398" s="187"/>
      <c r="D398" s="188" t="s">
        <v>77</v>
      </c>
      <c r="E398" s="200" t="s">
        <v>1301</v>
      </c>
      <c r="F398" s="200" t="s">
        <v>1302</v>
      </c>
      <c r="G398" s="187"/>
      <c r="H398" s="187"/>
      <c r="I398" s="190"/>
      <c r="J398" s="201">
        <f>BK398</f>
        <v>395254.77999999997</v>
      </c>
      <c r="K398" s="187"/>
      <c r="L398" s="192"/>
      <c r="M398" s="193"/>
      <c r="N398" s="194"/>
      <c r="O398" s="194"/>
      <c r="P398" s="195">
        <f>SUM(P399:P435)</f>
        <v>0</v>
      </c>
      <c r="Q398" s="194"/>
      <c r="R398" s="195">
        <f>SUM(R399:R435)</f>
        <v>5.6460000000000003E-2</v>
      </c>
      <c r="S398" s="194"/>
      <c r="T398" s="196">
        <f>SUM(T399:T435)</f>
        <v>0</v>
      </c>
      <c r="AR398" s="197" t="s">
        <v>87</v>
      </c>
      <c r="AT398" s="198" t="s">
        <v>77</v>
      </c>
      <c r="AU398" s="198" t="s">
        <v>83</v>
      </c>
      <c r="AY398" s="197" t="s">
        <v>210</v>
      </c>
      <c r="BK398" s="199">
        <f>SUM(BK399:BK435)</f>
        <v>395254.77999999997</v>
      </c>
    </row>
    <row r="399" spans="2:65" s="1" customFormat="1" ht="25.5" customHeight="1">
      <c r="B399" s="42"/>
      <c r="C399" s="202" t="s">
        <v>978</v>
      </c>
      <c r="D399" s="202" t="s">
        <v>212</v>
      </c>
      <c r="E399" s="203" t="s">
        <v>2509</v>
      </c>
      <c r="F399" s="204" t="s">
        <v>2510</v>
      </c>
      <c r="G399" s="205" t="s">
        <v>215</v>
      </c>
      <c r="H399" s="206">
        <v>3.5</v>
      </c>
      <c r="I399" s="207">
        <v>168</v>
      </c>
      <c r="J399" s="208">
        <f>ROUND(I399*H399,2)</f>
        <v>588</v>
      </c>
      <c r="K399" s="204" t="s">
        <v>264</v>
      </c>
      <c r="L399" s="62"/>
      <c r="M399" s="209" t="s">
        <v>24</v>
      </c>
      <c r="N399" s="210" t="s">
        <v>50</v>
      </c>
      <c r="O399" s="43"/>
      <c r="P399" s="211">
        <f>O399*H399</f>
        <v>0</v>
      </c>
      <c r="Q399" s="211">
        <v>0</v>
      </c>
      <c r="R399" s="211">
        <f>Q399*H399</f>
        <v>0</v>
      </c>
      <c r="S399" s="211">
        <v>0</v>
      </c>
      <c r="T399" s="212">
        <f>S399*H399</f>
        <v>0</v>
      </c>
      <c r="AR399" s="25" t="s">
        <v>142</v>
      </c>
      <c r="AT399" s="25" t="s">
        <v>212</v>
      </c>
      <c r="AU399" s="25" t="s">
        <v>87</v>
      </c>
      <c r="AY399" s="25" t="s">
        <v>210</v>
      </c>
      <c r="BE399" s="213">
        <f>IF(N399="základní",J399,0)</f>
        <v>0</v>
      </c>
      <c r="BF399" s="213">
        <f>IF(N399="snížená",J399,0)</f>
        <v>588</v>
      </c>
      <c r="BG399" s="213">
        <f>IF(N399="zákl. přenesená",J399,0)</f>
        <v>0</v>
      </c>
      <c r="BH399" s="213">
        <f>IF(N399="sníž. přenesená",J399,0)</f>
        <v>0</v>
      </c>
      <c r="BI399" s="213">
        <f>IF(N399="nulová",J399,0)</f>
        <v>0</v>
      </c>
      <c r="BJ399" s="25" t="s">
        <v>87</v>
      </c>
      <c r="BK399" s="213">
        <f>ROUND(I399*H399,2)</f>
        <v>588</v>
      </c>
      <c r="BL399" s="25" t="s">
        <v>142</v>
      </c>
      <c r="BM399" s="25" t="s">
        <v>2511</v>
      </c>
    </row>
    <row r="400" spans="2:65" s="12" customFormat="1">
      <c r="B400" s="217"/>
      <c r="C400" s="218"/>
      <c r="D400" s="214" t="s">
        <v>220</v>
      </c>
      <c r="E400" s="219" t="s">
        <v>24</v>
      </c>
      <c r="F400" s="220" t="s">
        <v>2512</v>
      </c>
      <c r="G400" s="218"/>
      <c r="H400" s="221">
        <v>3.5</v>
      </c>
      <c r="I400" s="222"/>
      <c r="J400" s="218"/>
      <c r="K400" s="218"/>
      <c r="L400" s="223"/>
      <c r="M400" s="224"/>
      <c r="N400" s="225"/>
      <c r="O400" s="225"/>
      <c r="P400" s="225"/>
      <c r="Q400" s="225"/>
      <c r="R400" s="225"/>
      <c r="S400" s="225"/>
      <c r="T400" s="226"/>
      <c r="AT400" s="227" t="s">
        <v>220</v>
      </c>
      <c r="AU400" s="227" t="s">
        <v>87</v>
      </c>
      <c r="AV400" s="12" t="s">
        <v>87</v>
      </c>
      <c r="AW400" s="12" t="s">
        <v>41</v>
      </c>
      <c r="AX400" s="12" t="s">
        <v>83</v>
      </c>
      <c r="AY400" s="227" t="s">
        <v>210</v>
      </c>
    </row>
    <row r="401" spans="2:65" s="1" customFormat="1" ht="25.5" customHeight="1">
      <c r="B401" s="42"/>
      <c r="C401" s="239" t="s">
        <v>986</v>
      </c>
      <c r="D401" s="239" t="s">
        <v>358</v>
      </c>
      <c r="E401" s="240" t="s">
        <v>2513</v>
      </c>
      <c r="F401" s="241" t="s">
        <v>2514</v>
      </c>
      <c r="G401" s="242" t="s">
        <v>215</v>
      </c>
      <c r="H401" s="243">
        <v>3.85</v>
      </c>
      <c r="I401" s="244">
        <v>112</v>
      </c>
      <c r="J401" s="245">
        <f>ROUND(I401*H401,2)</f>
        <v>431.2</v>
      </c>
      <c r="K401" s="241" t="s">
        <v>264</v>
      </c>
      <c r="L401" s="246"/>
      <c r="M401" s="247" t="s">
        <v>24</v>
      </c>
      <c r="N401" s="248" t="s">
        <v>50</v>
      </c>
      <c r="O401" s="43"/>
      <c r="P401" s="211">
        <f>O401*H401</f>
        <v>0</v>
      </c>
      <c r="Q401" s="211">
        <v>7.1999999999999998E-3</v>
      </c>
      <c r="R401" s="211">
        <f>Q401*H401</f>
        <v>2.7720000000000002E-2</v>
      </c>
      <c r="S401" s="211">
        <v>0</v>
      </c>
      <c r="T401" s="212">
        <f>S401*H401</f>
        <v>0</v>
      </c>
      <c r="AR401" s="25" t="s">
        <v>397</v>
      </c>
      <c r="AT401" s="25" t="s">
        <v>358</v>
      </c>
      <c r="AU401" s="25" t="s">
        <v>87</v>
      </c>
      <c r="AY401" s="25" t="s">
        <v>210</v>
      </c>
      <c r="BE401" s="213">
        <f>IF(N401="základní",J401,0)</f>
        <v>0</v>
      </c>
      <c r="BF401" s="213">
        <f>IF(N401="snížená",J401,0)</f>
        <v>431.2</v>
      </c>
      <c r="BG401" s="213">
        <f>IF(N401="zákl. přenesená",J401,0)</f>
        <v>0</v>
      </c>
      <c r="BH401" s="213">
        <f>IF(N401="sníž. přenesená",J401,0)</f>
        <v>0</v>
      </c>
      <c r="BI401" s="213">
        <f>IF(N401="nulová",J401,0)</f>
        <v>0</v>
      </c>
      <c r="BJ401" s="25" t="s">
        <v>87</v>
      </c>
      <c r="BK401" s="213">
        <f>ROUND(I401*H401,2)</f>
        <v>431.2</v>
      </c>
      <c r="BL401" s="25" t="s">
        <v>142</v>
      </c>
      <c r="BM401" s="25" t="s">
        <v>2515</v>
      </c>
    </row>
    <row r="402" spans="2:65" s="1" customFormat="1" ht="16.5" customHeight="1">
      <c r="B402" s="42"/>
      <c r="C402" s="202" t="s">
        <v>991</v>
      </c>
      <c r="D402" s="202" t="s">
        <v>212</v>
      </c>
      <c r="E402" s="203" t="s">
        <v>1320</v>
      </c>
      <c r="F402" s="204" t="s">
        <v>1321</v>
      </c>
      <c r="G402" s="205" t="s">
        <v>348</v>
      </c>
      <c r="H402" s="206">
        <v>2</v>
      </c>
      <c r="I402" s="207">
        <v>11220</v>
      </c>
      <c r="J402" s="208">
        <f>ROUND(I402*H402,2)</f>
        <v>22440</v>
      </c>
      <c r="K402" s="204" t="s">
        <v>24</v>
      </c>
      <c r="L402" s="62"/>
      <c r="M402" s="209" t="s">
        <v>24</v>
      </c>
      <c r="N402" s="210" t="s">
        <v>50</v>
      </c>
      <c r="O402" s="43"/>
      <c r="P402" s="211">
        <f>O402*H402</f>
        <v>0</v>
      </c>
      <c r="Q402" s="211">
        <v>0</v>
      </c>
      <c r="R402" s="211">
        <f>Q402*H402</f>
        <v>0</v>
      </c>
      <c r="S402" s="211">
        <v>0</v>
      </c>
      <c r="T402" s="212">
        <f>S402*H402</f>
        <v>0</v>
      </c>
      <c r="AR402" s="25" t="s">
        <v>142</v>
      </c>
      <c r="AT402" s="25" t="s">
        <v>212</v>
      </c>
      <c r="AU402" s="25" t="s">
        <v>87</v>
      </c>
      <c r="AY402" s="25" t="s">
        <v>210</v>
      </c>
      <c r="BE402" s="213">
        <f>IF(N402="základní",J402,0)</f>
        <v>0</v>
      </c>
      <c r="BF402" s="213">
        <f>IF(N402="snížená",J402,0)</f>
        <v>22440</v>
      </c>
      <c r="BG402" s="213">
        <f>IF(N402="zákl. přenesená",J402,0)</f>
        <v>0</v>
      </c>
      <c r="BH402" s="213">
        <f>IF(N402="sníž. přenesená",J402,0)</f>
        <v>0</v>
      </c>
      <c r="BI402" s="213">
        <f>IF(N402="nulová",J402,0)</f>
        <v>0</v>
      </c>
      <c r="BJ402" s="25" t="s">
        <v>87</v>
      </c>
      <c r="BK402" s="213">
        <f>ROUND(I402*H402,2)</f>
        <v>22440</v>
      </c>
      <c r="BL402" s="25" t="s">
        <v>142</v>
      </c>
      <c r="BM402" s="25" t="s">
        <v>2516</v>
      </c>
    </row>
    <row r="403" spans="2:65" s="12" customFormat="1">
      <c r="B403" s="217"/>
      <c r="C403" s="218"/>
      <c r="D403" s="214" t="s">
        <v>220</v>
      </c>
      <c r="E403" s="219" t="s">
        <v>24</v>
      </c>
      <c r="F403" s="220" t="s">
        <v>87</v>
      </c>
      <c r="G403" s="218"/>
      <c r="H403" s="221">
        <v>2</v>
      </c>
      <c r="I403" s="222"/>
      <c r="J403" s="218"/>
      <c r="K403" s="218"/>
      <c r="L403" s="223"/>
      <c r="M403" s="224"/>
      <c r="N403" s="225"/>
      <c r="O403" s="225"/>
      <c r="P403" s="225"/>
      <c r="Q403" s="225"/>
      <c r="R403" s="225"/>
      <c r="S403" s="225"/>
      <c r="T403" s="226"/>
      <c r="AT403" s="227" t="s">
        <v>220</v>
      </c>
      <c r="AU403" s="227" t="s">
        <v>87</v>
      </c>
      <c r="AV403" s="12" t="s">
        <v>87</v>
      </c>
      <c r="AW403" s="12" t="s">
        <v>41</v>
      </c>
      <c r="AX403" s="12" t="s">
        <v>83</v>
      </c>
      <c r="AY403" s="227" t="s">
        <v>210</v>
      </c>
    </row>
    <row r="404" spans="2:65" s="1" customFormat="1" ht="16.5" customHeight="1">
      <c r="B404" s="42"/>
      <c r="C404" s="202" t="s">
        <v>996</v>
      </c>
      <c r="D404" s="202" t="s">
        <v>212</v>
      </c>
      <c r="E404" s="203" t="s">
        <v>2517</v>
      </c>
      <c r="F404" s="204" t="s">
        <v>2518</v>
      </c>
      <c r="G404" s="205" t="s">
        <v>348</v>
      </c>
      <c r="H404" s="206">
        <v>2</v>
      </c>
      <c r="I404" s="207">
        <v>16830</v>
      </c>
      <c r="J404" s="208">
        <f>ROUND(I404*H404,2)</f>
        <v>33660</v>
      </c>
      <c r="K404" s="204" t="s">
        <v>24</v>
      </c>
      <c r="L404" s="62"/>
      <c r="M404" s="209" t="s">
        <v>24</v>
      </c>
      <c r="N404" s="210" t="s">
        <v>50</v>
      </c>
      <c r="O404" s="43"/>
      <c r="P404" s="211">
        <f>O404*H404</f>
        <v>0</v>
      </c>
      <c r="Q404" s="211">
        <v>0</v>
      </c>
      <c r="R404" s="211">
        <f>Q404*H404</f>
        <v>0</v>
      </c>
      <c r="S404" s="211">
        <v>0</v>
      </c>
      <c r="T404" s="212">
        <f>S404*H404</f>
        <v>0</v>
      </c>
      <c r="AR404" s="25" t="s">
        <v>142</v>
      </c>
      <c r="AT404" s="25" t="s">
        <v>212</v>
      </c>
      <c r="AU404" s="25" t="s">
        <v>87</v>
      </c>
      <c r="AY404" s="25" t="s">
        <v>210</v>
      </c>
      <c r="BE404" s="213">
        <f>IF(N404="základní",J404,0)</f>
        <v>0</v>
      </c>
      <c r="BF404" s="213">
        <f>IF(N404="snížená",J404,0)</f>
        <v>33660</v>
      </c>
      <c r="BG404" s="213">
        <f>IF(N404="zákl. přenesená",J404,0)</f>
        <v>0</v>
      </c>
      <c r="BH404" s="213">
        <f>IF(N404="sníž. přenesená",J404,0)</f>
        <v>0</v>
      </c>
      <c r="BI404" s="213">
        <f>IF(N404="nulová",J404,0)</f>
        <v>0</v>
      </c>
      <c r="BJ404" s="25" t="s">
        <v>87</v>
      </c>
      <c r="BK404" s="213">
        <f>ROUND(I404*H404,2)</f>
        <v>33660</v>
      </c>
      <c r="BL404" s="25" t="s">
        <v>142</v>
      </c>
      <c r="BM404" s="25" t="s">
        <v>2519</v>
      </c>
    </row>
    <row r="405" spans="2:65" s="12" customFormat="1">
      <c r="B405" s="217"/>
      <c r="C405" s="218"/>
      <c r="D405" s="214" t="s">
        <v>220</v>
      </c>
      <c r="E405" s="219" t="s">
        <v>24</v>
      </c>
      <c r="F405" s="220" t="s">
        <v>87</v>
      </c>
      <c r="G405" s="218"/>
      <c r="H405" s="221">
        <v>2</v>
      </c>
      <c r="I405" s="222"/>
      <c r="J405" s="218"/>
      <c r="K405" s="218"/>
      <c r="L405" s="223"/>
      <c r="M405" s="224"/>
      <c r="N405" s="225"/>
      <c r="O405" s="225"/>
      <c r="P405" s="225"/>
      <c r="Q405" s="225"/>
      <c r="R405" s="225"/>
      <c r="S405" s="225"/>
      <c r="T405" s="226"/>
      <c r="AT405" s="227" t="s">
        <v>220</v>
      </c>
      <c r="AU405" s="227" t="s">
        <v>87</v>
      </c>
      <c r="AV405" s="12" t="s">
        <v>87</v>
      </c>
      <c r="AW405" s="12" t="s">
        <v>41</v>
      </c>
      <c r="AX405" s="12" t="s">
        <v>83</v>
      </c>
      <c r="AY405" s="227" t="s">
        <v>210</v>
      </c>
    </row>
    <row r="406" spans="2:65" s="1" customFormat="1" ht="16.5" customHeight="1">
      <c r="B406" s="42"/>
      <c r="C406" s="202" t="s">
        <v>1004</v>
      </c>
      <c r="D406" s="202" t="s">
        <v>212</v>
      </c>
      <c r="E406" s="203" t="s">
        <v>2520</v>
      </c>
      <c r="F406" s="204" t="s">
        <v>2521</v>
      </c>
      <c r="G406" s="205" t="s">
        <v>348</v>
      </c>
      <c r="H406" s="206">
        <v>1</v>
      </c>
      <c r="I406" s="207">
        <v>41324.800000000003</v>
      </c>
      <c r="J406" s="208">
        <f>ROUND(I406*H406,2)</f>
        <v>41324.800000000003</v>
      </c>
      <c r="K406" s="204" t="s">
        <v>24</v>
      </c>
      <c r="L406" s="62"/>
      <c r="M406" s="209" t="s">
        <v>24</v>
      </c>
      <c r="N406" s="210" t="s">
        <v>50</v>
      </c>
      <c r="O406" s="43"/>
      <c r="P406" s="211">
        <f>O406*H406</f>
        <v>0</v>
      </c>
      <c r="Q406" s="211">
        <v>0</v>
      </c>
      <c r="R406" s="211">
        <f>Q406*H406</f>
        <v>0</v>
      </c>
      <c r="S406" s="211">
        <v>0</v>
      </c>
      <c r="T406" s="212">
        <f>S406*H406</f>
        <v>0</v>
      </c>
      <c r="AR406" s="25" t="s">
        <v>142</v>
      </c>
      <c r="AT406" s="25" t="s">
        <v>212</v>
      </c>
      <c r="AU406" s="25" t="s">
        <v>87</v>
      </c>
      <c r="AY406" s="25" t="s">
        <v>210</v>
      </c>
      <c r="BE406" s="213">
        <f>IF(N406="základní",J406,0)</f>
        <v>0</v>
      </c>
      <c r="BF406" s="213">
        <f>IF(N406="snížená",J406,0)</f>
        <v>41324.800000000003</v>
      </c>
      <c r="BG406" s="213">
        <f>IF(N406="zákl. přenesená",J406,0)</f>
        <v>0</v>
      </c>
      <c r="BH406" s="213">
        <f>IF(N406="sníž. přenesená",J406,0)</f>
        <v>0</v>
      </c>
      <c r="BI406" s="213">
        <f>IF(N406="nulová",J406,0)</f>
        <v>0</v>
      </c>
      <c r="BJ406" s="25" t="s">
        <v>87</v>
      </c>
      <c r="BK406" s="213">
        <f>ROUND(I406*H406,2)</f>
        <v>41324.800000000003</v>
      </c>
      <c r="BL406" s="25" t="s">
        <v>142</v>
      </c>
      <c r="BM406" s="25" t="s">
        <v>2522</v>
      </c>
    </row>
    <row r="407" spans="2:65" s="12" customFormat="1">
      <c r="B407" s="217"/>
      <c r="C407" s="218"/>
      <c r="D407" s="214" t="s">
        <v>220</v>
      </c>
      <c r="E407" s="219" t="s">
        <v>24</v>
      </c>
      <c r="F407" s="220" t="s">
        <v>83</v>
      </c>
      <c r="G407" s="218"/>
      <c r="H407" s="221">
        <v>1</v>
      </c>
      <c r="I407" s="222"/>
      <c r="J407" s="218"/>
      <c r="K407" s="218"/>
      <c r="L407" s="223"/>
      <c r="M407" s="224"/>
      <c r="N407" s="225"/>
      <c r="O407" s="225"/>
      <c r="P407" s="225"/>
      <c r="Q407" s="225"/>
      <c r="R407" s="225"/>
      <c r="S407" s="225"/>
      <c r="T407" s="226"/>
      <c r="AT407" s="227" t="s">
        <v>220</v>
      </c>
      <c r="AU407" s="227" t="s">
        <v>87</v>
      </c>
      <c r="AV407" s="12" t="s">
        <v>87</v>
      </c>
      <c r="AW407" s="12" t="s">
        <v>41</v>
      </c>
      <c r="AX407" s="12" t="s">
        <v>83</v>
      </c>
      <c r="AY407" s="227" t="s">
        <v>210</v>
      </c>
    </row>
    <row r="408" spans="2:65" s="1" customFormat="1" ht="16.5" customHeight="1">
      <c r="B408" s="42"/>
      <c r="C408" s="202" t="s">
        <v>1010</v>
      </c>
      <c r="D408" s="202" t="s">
        <v>212</v>
      </c>
      <c r="E408" s="203" t="s">
        <v>2523</v>
      </c>
      <c r="F408" s="204" t="s">
        <v>2524</v>
      </c>
      <c r="G408" s="205" t="s">
        <v>348</v>
      </c>
      <c r="H408" s="206">
        <v>2</v>
      </c>
      <c r="I408" s="207">
        <v>15838.9</v>
      </c>
      <c r="J408" s="208">
        <f>ROUND(I408*H408,2)</f>
        <v>31677.8</v>
      </c>
      <c r="K408" s="204" t="s">
        <v>24</v>
      </c>
      <c r="L408" s="62"/>
      <c r="M408" s="209" t="s">
        <v>24</v>
      </c>
      <c r="N408" s="210" t="s">
        <v>50</v>
      </c>
      <c r="O408" s="43"/>
      <c r="P408" s="211">
        <f>O408*H408</f>
        <v>0</v>
      </c>
      <c r="Q408" s="211">
        <v>0</v>
      </c>
      <c r="R408" s="211">
        <f>Q408*H408</f>
        <v>0</v>
      </c>
      <c r="S408" s="211">
        <v>0</v>
      </c>
      <c r="T408" s="212">
        <f>S408*H408</f>
        <v>0</v>
      </c>
      <c r="AR408" s="25" t="s">
        <v>142</v>
      </c>
      <c r="AT408" s="25" t="s">
        <v>212</v>
      </c>
      <c r="AU408" s="25" t="s">
        <v>87</v>
      </c>
      <c r="AY408" s="25" t="s">
        <v>210</v>
      </c>
      <c r="BE408" s="213">
        <f>IF(N408="základní",J408,0)</f>
        <v>0</v>
      </c>
      <c r="BF408" s="213">
        <f>IF(N408="snížená",J408,0)</f>
        <v>31677.8</v>
      </c>
      <c r="BG408" s="213">
        <f>IF(N408="zákl. přenesená",J408,0)</f>
        <v>0</v>
      </c>
      <c r="BH408" s="213">
        <f>IF(N408="sníž. přenesená",J408,0)</f>
        <v>0</v>
      </c>
      <c r="BI408" s="213">
        <f>IF(N408="nulová",J408,0)</f>
        <v>0</v>
      </c>
      <c r="BJ408" s="25" t="s">
        <v>87</v>
      </c>
      <c r="BK408" s="213">
        <f>ROUND(I408*H408,2)</f>
        <v>31677.8</v>
      </c>
      <c r="BL408" s="25" t="s">
        <v>142</v>
      </c>
      <c r="BM408" s="25" t="s">
        <v>2525</v>
      </c>
    </row>
    <row r="409" spans="2:65" s="12" customFormat="1">
      <c r="B409" s="217"/>
      <c r="C409" s="218"/>
      <c r="D409" s="214" t="s">
        <v>220</v>
      </c>
      <c r="E409" s="219" t="s">
        <v>24</v>
      </c>
      <c r="F409" s="220" t="s">
        <v>87</v>
      </c>
      <c r="G409" s="218"/>
      <c r="H409" s="221">
        <v>2</v>
      </c>
      <c r="I409" s="222"/>
      <c r="J409" s="218"/>
      <c r="K409" s="218"/>
      <c r="L409" s="223"/>
      <c r="M409" s="224"/>
      <c r="N409" s="225"/>
      <c r="O409" s="225"/>
      <c r="P409" s="225"/>
      <c r="Q409" s="225"/>
      <c r="R409" s="225"/>
      <c r="S409" s="225"/>
      <c r="T409" s="226"/>
      <c r="AT409" s="227" t="s">
        <v>220</v>
      </c>
      <c r="AU409" s="227" t="s">
        <v>87</v>
      </c>
      <c r="AV409" s="12" t="s">
        <v>87</v>
      </c>
      <c r="AW409" s="12" t="s">
        <v>41</v>
      </c>
      <c r="AX409" s="12" t="s">
        <v>83</v>
      </c>
      <c r="AY409" s="227" t="s">
        <v>210</v>
      </c>
    </row>
    <row r="410" spans="2:65" s="1" customFormat="1" ht="16.5" customHeight="1">
      <c r="B410" s="42"/>
      <c r="C410" s="202" t="s">
        <v>1015</v>
      </c>
      <c r="D410" s="202" t="s">
        <v>212</v>
      </c>
      <c r="E410" s="203" t="s">
        <v>2526</v>
      </c>
      <c r="F410" s="204" t="s">
        <v>2527</v>
      </c>
      <c r="G410" s="205" t="s">
        <v>348</v>
      </c>
      <c r="H410" s="206">
        <v>1</v>
      </c>
      <c r="I410" s="207">
        <v>16830</v>
      </c>
      <c r="J410" s="208">
        <f>ROUND(I410*H410,2)</f>
        <v>16830</v>
      </c>
      <c r="K410" s="204" t="s">
        <v>24</v>
      </c>
      <c r="L410" s="62"/>
      <c r="M410" s="209" t="s">
        <v>24</v>
      </c>
      <c r="N410" s="210" t="s">
        <v>50</v>
      </c>
      <c r="O410" s="43"/>
      <c r="P410" s="211">
        <f>O410*H410</f>
        <v>0</v>
      </c>
      <c r="Q410" s="211">
        <v>0</v>
      </c>
      <c r="R410" s="211">
        <f>Q410*H410</f>
        <v>0</v>
      </c>
      <c r="S410" s="211">
        <v>0</v>
      </c>
      <c r="T410" s="212">
        <f>S410*H410</f>
        <v>0</v>
      </c>
      <c r="AR410" s="25" t="s">
        <v>142</v>
      </c>
      <c r="AT410" s="25" t="s">
        <v>212</v>
      </c>
      <c r="AU410" s="25" t="s">
        <v>87</v>
      </c>
      <c r="AY410" s="25" t="s">
        <v>210</v>
      </c>
      <c r="BE410" s="213">
        <f>IF(N410="základní",J410,0)</f>
        <v>0</v>
      </c>
      <c r="BF410" s="213">
        <f>IF(N410="snížená",J410,0)</f>
        <v>16830</v>
      </c>
      <c r="BG410" s="213">
        <f>IF(N410="zákl. přenesená",J410,0)</f>
        <v>0</v>
      </c>
      <c r="BH410" s="213">
        <f>IF(N410="sníž. přenesená",J410,0)</f>
        <v>0</v>
      </c>
      <c r="BI410" s="213">
        <f>IF(N410="nulová",J410,0)</f>
        <v>0</v>
      </c>
      <c r="BJ410" s="25" t="s">
        <v>87</v>
      </c>
      <c r="BK410" s="213">
        <f>ROUND(I410*H410,2)</f>
        <v>16830</v>
      </c>
      <c r="BL410" s="25" t="s">
        <v>142</v>
      </c>
      <c r="BM410" s="25" t="s">
        <v>2528</v>
      </c>
    </row>
    <row r="411" spans="2:65" s="12" customFormat="1">
      <c r="B411" s="217"/>
      <c r="C411" s="218"/>
      <c r="D411" s="214" t="s">
        <v>220</v>
      </c>
      <c r="E411" s="219" t="s">
        <v>24</v>
      </c>
      <c r="F411" s="220" t="s">
        <v>83</v>
      </c>
      <c r="G411" s="218"/>
      <c r="H411" s="221">
        <v>1</v>
      </c>
      <c r="I411" s="222"/>
      <c r="J411" s="218"/>
      <c r="K411" s="218"/>
      <c r="L411" s="223"/>
      <c r="M411" s="224"/>
      <c r="N411" s="225"/>
      <c r="O411" s="225"/>
      <c r="P411" s="225"/>
      <c r="Q411" s="225"/>
      <c r="R411" s="225"/>
      <c r="S411" s="225"/>
      <c r="T411" s="226"/>
      <c r="AT411" s="227" t="s">
        <v>220</v>
      </c>
      <c r="AU411" s="227" t="s">
        <v>87</v>
      </c>
      <c r="AV411" s="12" t="s">
        <v>87</v>
      </c>
      <c r="AW411" s="12" t="s">
        <v>41</v>
      </c>
      <c r="AX411" s="12" t="s">
        <v>83</v>
      </c>
      <c r="AY411" s="227" t="s">
        <v>210</v>
      </c>
    </row>
    <row r="412" spans="2:65" s="1" customFormat="1" ht="16.5" customHeight="1">
      <c r="B412" s="42"/>
      <c r="C412" s="202" t="s">
        <v>1020</v>
      </c>
      <c r="D412" s="202" t="s">
        <v>212</v>
      </c>
      <c r="E412" s="203" t="s">
        <v>1345</v>
      </c>
      <c r="F412" s="204" t="s">
        <v>1346</v>
      </c>
      <c r="G412" s="205" t="s">
        <v>348</v>
      </c>
      <c r="H412" s="206">
        <v>4</v>
      </c>
      <c r="I412" s="207">
        <v>9570</v>
      </c>
      <c r="J412" s="208">
        <f>ROUND(I412*H412,2)</f>
        <v>38280</v>
      </c>
      <c r="K412" s="204" t="s">
        <v>24</v>
      </c>
      <c r="L412" s="62"/>
      <c r="M412" s="209" t="s">
        <v>24</v>
      </c>
      <c r="N412" s="210" t="s">
        <v>50</v>
      </c>
      <c r="O412" s="43"/>
      <c r="P412" s="211">
        <f>O412*H412</f>
        <v>0</v>
      </c>
      <c r="Q412" s="211">
        <v>0</v>
      </c>
      <c r="R412" s="211">
        <f>Q412*H412</f>
        <v>0</v>
      </c>
      <c r="S412" s="211">
        <v>0</v>
      </c>
      <c r="T412" s="212">
        <f>S412*H412</f>
        <v>0</v>
      </c>
      <c r="AR412" s="25" t="s">
        <v>142</v>
      </c>
      <c r="AT412" s="25" t="s">
        <v>212</v>
      </c>
      <c r="AU412" s="25" t="s">
        <v>87</v>
      </c>
      <c r="AY412" s="25" t="s">
        <v>210</v>
      </c>
      <c r="BE412" s="213">
        <f>IF(N412="základní",J412,0)</f>
        <v>0</v>
      </c>
      <c r="BF412" s="213">
        <f>IF(N412="snížená",J412,0)</f>
        <v>38280</v>
      </c>
      <c r="BG412" s="213">
        <f>IF(N412="zákl. přenesená",J412,0)</f>
        <v>0</v>
      </c>
      <c r="BH412" s="213">
        <f>IF(N412="sníž. přenesená",J412,0)</f>
        <v>0</v>
      </c>
      <c r="BI412" s="213">
        <f>IF(N412="nulová",J412,0)</f>
        <v>0</v>
      </c>
      <c r="BJ412" s="25" t="s">
        <v>87</v>
      </c>
      <c r="BK412" s="213">
        <f>ROUND(I412*H412,2)</f>
        <v>38280</v>
      </c>
      <c r="BL412" s="25" t="s">
        <v>142</v>
      </c>
      <c r="BM412" s="25" t="s">
        <v>2529</v>
      </c>
    </row>
    <row r="413" spans="2:65" s="12" customFormat="1">
      <c r="B413" s="217"/>
      <c r="C413" s="218"/>
      <c r="D413" s="214" t="s">
        <v>220</v>
      </c>
      <c r="E413" s="219" t="s">
        <v>24</v>
      </c>
      <c r="F413" s="220" t="s">
        <v>93</v>
      </c>
      <c r="G413" s="218"/>
      <c r="H413" s="221">
        <v>4</v>
      </c>
      <c r="I413" s="222"/>
      <c r="J413" s="218"/>
      <c r="K413" s="218"/>
      <c r="L413" s="223"/>
      <c r="M413" s="224"/>
      <c r="N413" s="225"/>
      <c r="O413" s="225"/>
      <c r="P413" s="225"/>
      <c r="Q413" s="225"/>
      <c r="R413" s="225"/>
      <c r="S413" s="225"/>
      <c r="T413" s="226"/>
      <c r="AT413" s="227" t="s">
        <v>220</v>
      </c>
      <c r="AU413" s="227" t="s">
        <v>87</v>
      </c>
      <c r="AV413" s="12" t="s">
        <v>87</v>
      </c>
      <c r="AW413" s="12" t="s">
        <v>41</v>
      </c>
      <c r="AX413" s="12" t="s">
        <v>83</v>
      </c>
      <c r="AY413" s="227" t="s">
        <v>210</v>
      </c>
    </row>
    <row r="414" spans="2:65" s="1" customFormat="1" ht="16.5" customHeight="1">
      <c r="B414" s="42"/>
      <c r="C414" s="202" t="s">
        <v>1026</v>
      </c>
      <c r="D414" s="202" t="s">
        <v>212</v>
      </c>
      <c r="E414" s="203" t="s">
        <v>1359</v>
      </c>
      <c r="F414" s="204" t="s">
        <v>1360</v>
      </c>
      <c r="G414" s="205" t="s">
        <v>348</v>
      </c>
      <c r="H414" s="206">
        <v>1</v>
      </c>
      <c r="I414" s="207">
        <v>5280</v>
      </c>
      <c r="J414" s="208">
        <f>ROUND(I414*H414,2)</f>
        <v>5280</v>
      </c>
      <c r="K414" s="204" t="s">
        <v>24</v>
      </c>
      <c r="L414" s="62"/>
      <c r="M414" s="209" t="s">
        <v>24</v>
      </c>
      <c r="N414" s="210" t="s">
        <v>50</v>
      </c>
      <c r="O414" s="43"/>
      <c r="P414" s="211">
        <f>O414*H414</f>
        <v>0</v>
      </c>
      <c r="Q414" s="211">
        <v>0</v>
      </c>
      <c r="R414" s="211">
        <f>Q414*H414</f>
        <v>0</v>
      </c>
      <c r="S414" s="211">
        <v>0</v>
      </c>
      <c r="T414" s="212">
        <f>S414*H414</f>
        <v>0</v>
      </c>
      <c r="AR414" s="25" t="s">
        <v>142</v>
      </c>
      <c r="AT414" s="25" t="s">
        <v>212</v>
      </c>
      <c r="AU414" s="25" t="s">
        <v>87</v>
      </c>
      <c r="AY414" s="25" t="s">
        <v>210</v>
      </c>
      <c r="BE414" s="213">
        <f>IF(N414="základní",J414,0)</f>
        <v>0</v>
      </c>
      <c r="BF414" s="213">
        <f>IF(N414="snížená",J414,0)</f>
        <v>5280</v>
      </c>
      <c r="BG414" s="213">
        <f>IF(N414="zákl. přenesená",J414,0)</f>
        <v>0</v>
      </c>
      <c r="BH414" s="213">
        <f>IF(N414="sníž. přenesená",J414,0)</f>
        <v>0</v>
      </c>
      <c r="BI414" s="213">
        <f>IF(N414="nulová",J414,0)</f>
        <v>0</v>
      </c>
      <c r="BJ414" s="25" t="s">
        <v>87</v>
      </c>
      <c r="BK414" s="213">
        <f>ROUND(I414*H414,2)</f>
        <v>5280</v>
      </c>
      <c r="BL414" s="25" t="s">
        <v>142</v>
      </c>
      <c r="BM414" s="25" t="s">
        <v>2530</v>
      </c>
    </row>
    <row r="415" spans="2:65" s="12" customFormat="1">
      <c r="B415" s="217"/>
      <c r="C415" s="218"/>
      <c r="D415" s="214" t="s">
        <v>220</v>
      </c>
      <c r="E415" s="219" t="s">
        <v>24</v>
      </c>
      <c r="F415" s="220" t="s">
        <v>83</v>
      </c>
      <c r="G415" s="218"/>
      <c r="H415" s="221">
        <v>1</v>
      </c>
      <c r="I415" s="222"/>
      <c r="J415" s="218"/>
      <c r="K415" s="218"/>
      <c r="L415" s="223"/>
      <c r="M415" s="224"/>
      <c r="N415" s="225"/>
      <c r="O415" s="225"/>
      <c r="P415" s="225"/>
      <c r="Q415" s="225"/>
      <c r="R415" s="225"/>
      <c r="S415" s="225"/>
      <c r="T415" s="226"/>
      <c r="AT415" s="227" t="s">
        <v>220</v>
      </c>
      <c r="AU415" s="227" t="s">
        <v>87</v>
      </c>
      <c r="AV415" s="12" t="s">
        <v>87</v>
      </c>
      <c r="AW415" s="12" t="s">
        <v>41</v>
      </c>
      <c r="AX415" s="12" t="s">
        <v>83</v>
      </c>
      <c r="AY415" s="227" t="s">
        <v>210</v>
      </c>
    </row>
    <row r="416" spans="2:65" s="1" customFormat="1" ht="16.5" customHeight="1">
      <c r="B416" s="42"/>
      <c r="C416" s="202" t="s">
        <v>1031</v>
      </c>
      <c r="D416" s="202" t="s">
        <v>212</v>
      </c>
      <c r="E416" s="203" t="s">
        <v>2531</v>
      </c>
      <c r="F416" s="204" t="s">
        <v>2532</v>
      </c>
      <c r="G416" s="205" t="s">
        <v>348</v>
      </c>
      <c r="H416" s="206">
        <v>6</v>
      </c>
      <c r="I416" s="207">
        <v>32800</v>
      </c>
      <c r="J416" s="208">
        <f>ROUND(I416*H416,2)</f>
        <v>196800</v>
      </c>
      <c r="K416" s="204" t="s">
        <v>24</v>
      </c>
      <c r="L416" s="62"/>
      <c r="M416" s="209" t="s">
        <v>24</v>
      </c>
      <c r="N416" s="210" t="s">
        <v>50</v>
      </c>
      <c r="O416" s="43"/>
      <c r="P416" s="211">
        <f>O416*H416</f>
        <v>0</v>
      </c>
      <c r="Q416" s="211">
        <v>2.5000000000000001E-4</v>
      </c>
      <c r="R416" s="211">
        <f>Q416*H416</f>
        <v>1.5E-3</v>
      </c>
      <c r="S416" s="211">
        <v>0</v>
      </c>
      <c r="T416" s="212">
        <f>S416*H416</f>
        <v>0</v>
      </c>
      <c r="AR416" s="25" t="s">
        <v>142</v>
      </c>
      <c r="AT416" s="25" t="s">
        <v>212</v>
      </c>
      <c r="AU416" s="25" t="s">
        <v>87</v>
      </c>
      <c r="AY416" s="25" t="s">
        <v>210</v>
      </c>
      <c r="BE416" s="213">
        <f>IF(N416="základní",J416,0)</f>
        <v>0</v>
      </c>
      <c r="BF416" s="213">
        <f>IF(N416="snížená",J416,0)</f>
        <v>196800</v>
      </c>
      <c r="BG416" s="213">
        <f>IF(N416="zákl. přenesená",J416,0)</f>
        <v>0</v>
      </c>
      <c r="BH416" s="213">
        <f>IF(N416="sníž. přenesená",J416,0)</f>
        <v>0</v>
      </c>
      <c r="BI416" s="213">
        <f>IF(N416="nulová",J416,0)</f>
        <v>0</v>
      </c>
      <c r="BJ416" s="25" t="s">
        <v>87</v>
      </c>
      <c r="BK416" s="213">
        <f>ROUND(I416*H416,2)</f>
        <v>196800</v>
      </c>
      <c r="BL416" s="25" t="s">
        <v>142</v>
      </c>
      <c r="BM416" s="25" t="s">
        <v>2533</v>
      </c>
    </row>
    <row r="417" spans="2:65" s="1" customFormat="1" ht="25.5" customHeight="1">
      <c r="B417" s="42"/>
      <c r="C417" s="202" t="s">
        <v>1039</v>
      </c>
      <c r="D417" s="202" t="s">
        <v>212</v>
      </c>
      <c r="E417" s="203" t="s">
        <v>2007</v>
      </c>
      <c r="F417" s="204" t="s">
        <v>2008</v>
      </c>
      <c r="G417" s="205" t="s">
        <v>348</v>
      </c>
      <c r="H417" s="206">
        <v>0.9</v>
      </c>
      <c r="I417" s="207">
        <v>122</v>
      </c>
      <c r="J417" s="208">
        <f>ROUND(I417*H417,2)</f>
        <v>109.8</v>
      </c>
      <c r="K417" s="204" t="s">
        <v>264</v>
      </c>
      <c r="L417" s="62"/>
      <c r="M417" s="209" t="s">
        <v>24</v>
      </c>
      <c r="N417" s="210" t="s">
        <v>50</v>
      </c>
      <c r="O417" s="43"/>
      <c r="P417" s="211">
        <f>O417*H417</f>
        <v>0</v>
      </c>
      <c r="Q417" s="211">
        <v>0</v>
      </c>
      <c r="R417" s="211">
        <f>Q417*H417</f>
        <v>0</v>
      </c>
      <c r="S417" s="211">
        <v>0</v>
      </c>
      <c r="T417" s="212">
        <f>S417*H417</f>
        <v>0</v>
      </c>
      <c r="AR417" s="25" t="s">
        <v>142</v>
      </c>
      <c r="AT417" s="25" t="s">
        <v>212</v>
      </c>
      <c r="AU417" s="25" t="s">
        <v>87</v>
      </c>
      <c r="AY417" s="25" t="s">
        <v>210</v>
      </c>
      <c r="BE417" s="213">
        <f>IF(N417="základní",J417,0)</f>
        <v>0</v>
      </c>
      <c r="BF417" s="213">
        <f>IF(N417="snížená",J417,0)</f>
        <v>109.8</v>
      </c>
      <c r="BG417" s="213">
        <f>IF(N417="zákl. přenesená",J417,0)</f>
        <v>0</v>
      </c>
      <c r="BH417" s="213">
        <f>IF(N417="sníž. přenesená",J417,0)</f>
        <v>0</v>
      </c>
      <c r="BI417" s="213">
        <f>IF(N417="nulová",J417,0)</f>
        <v>0</v>
      </c>
      <c r="BJ417" s="25" t="s">
        <v>87</v>
      </c>
      <c r="BK417" s="213">
        <f>ROUND(I417*H417,2)</f>
        <v>109.8</v>
      </c>
      <c r="BL417" s="25" t="s">
        <v>142</v>
      </c>
      <c r="BM417" s="25" t="s">
        <v>2534</v>
      </c>
    </row>
    <row r="418" spans="2:65" s="12" customFormat="1">
      <c r="B418" s="217"/>
      <c r="C418" s="218"/>
      <c r="D418" s="214" t="s">
        <v>220</v>
      </c>
      <c r="E418" s="219" t="s">
        <v>24</v>
      </c>
      <c r="F418" s="220" t="s">
        <v>2535</v>
      </c>
      <c r="G418" s="218"/>
      <c r="H418" s="221">
        <v>0.9</v>
      </c>
      <c r="I418" s="222"/>
      <c r="J418" s="218"/>
      <c r="K418" s="218"/>
      <c r="L418" s="223"/>
      <c r="M418" s="224"/>
      <c r="N418" s="225"/>
      <c r="O418" s="225"/>
      <c r="P418" s="225"/>
      <c r="Q418" s="225"/>
      <c r="R418" s="225"/>
      <c r="S418" s="225"/>
      <c r="T418" s="226"/>
      <c r="AT418" s="227" t="s">
        <v>220</v>
      </c>
      <c r="AU418" s="227" t="s">
        <v>87</v>
      </c>
      <c r="AV418" s="12" t="s">
        <v>87</v>
      </c>
      <c r="AW418" s="12" t="s">
        <v>41</v>
      </c>
      <c r="AX418" s="12" t="s">
        <v>83</v>
      </c>
      <c r="AY418" s="227" t="s">
        <v>210</v>
      </c>
    </row>
    <row r="419" spans="2:65" s="1" customFormat="1" ht="25.5" customHeight="1">
      <c r="B419" s="42"/>
      <c r="C419" s="202" t="s">
        <v>1045</v>
      </c>
      <c r="D419" s="202" t="s">
        <v>212</v>
      </c>
      <c r="E419" s="203" t="s">
        <v>2536</v>
      </c>
      <c r="F419" s="204" t="s">
        <v>2537</v>
      </c>
      <c r="G419" s="205" t="s">
        <v>348</v>
      </c>
      <c r="H419" s="206">
        <v>3</v>
      </c>
      <c r="I419" s="207">
        <v>163</v>
      </c>
      <c r="J419" s="208">
        <f>ROUND(I419*H419,2)</f>
        <v>489</v>
      </c>
      <c r="K419" s="204" t="s">
        <v>264</v>
      </c>
      <c r="L419" s="62"/>
      <c r="M419" s="209" t="s">
        <v>24</v>
      </c>
      <c r="N419" s="210" t="s">
        <v>50</v>
      </c>
      <c r="O419" s="43"/>
      <c r="P419" s="211">
        <f>O419*H419</f>
        <v>0</v>
      </c>
      <c r="Q419" s="211">
        <v>0</v>
      </c>
      <c r="R419" s="211">
        <f>Q419*H419</f>
        <v>0</v>
      </c>
      <c r="S419" s="211">
        <v>0</v>
      </c>
      <c r="T419" s="212">
        <f>S419*H419</f>
        <v>0</v>
      </c>
      <c r="AR419" s="25" t="s">
        <v>142</v>
      </c>
      <c r="AT419" s="25" t="s">
        <v>212</v>
      </c>
      <c r="AU419" s="25" t="s">
        <v>87</v>
      </c>
      <c r="AY419" s="25" t="s">
        <v>210</v>
      </c>
      <c r="BE419" s="213">
        <f>IF(N419="základní",J419,0)</f>
        <v>0</v>
      </c>
      <c r="BF419" s="213">
        <f>IF(N419="snížená",J419,0)</f>
        <v>489</v>
      </c>
      <c r="BG419" s="213">
        <f>IF(N419="zákl. přenesená",J419,0)</f>
        <v>0</v>
      </c>
      <c r="BH419" s="213">
        <f>IF(N419="sníž. přenesená",J419,0)</f>
        <v>0</v>
      </c>
      <c r="BI419" s="213">
        <f>IF(N419="nulová",J419,0)</f>
        <v>0</v>
      </c>
      <c r="BJ419" s="25" t="s">
        <v>87</v>
      </c>
      <c r="BK419" s="213">
        <f>ROUND(I419*H419,2)</f>
        <v>489</v>
      </c>
      <c r="BL419" s="25" t="s">
        <v>142</v>
      </c>
      <c r="BM419" s="25" t="s">
        <v>2538</v>
      </c>
    </row>
    <row r="420" spans="2:65" s="12" customFormat="1">
      <c r="B420" s="217"/>
      <c r="C420" s="218"/>
      <c r="D420" s="214" t="s">
        <v>220</v>
      </c>
      <c r="E420" s="219" t="s">
        <v>24</v>
      </c>
      <c r="F420" s="220" t="s">
        <v>2539</v>
      </c>
      <c r="G420" s="218"/>
      <c r="H420" s="221">
        <v>3</v>
      </c>
      <c r="I420" s="222"/>
      <c r="J420" s="218"/>
      <c r="K420" s="218"/>
      <c r="L420" s="223"/>
      <c r="M420" s="224"/>
      <c r="N420" s="225"/>
      <c r="O420" s="225"/>
      <c r="P420" s="225"/>
      <c r="Q420" s="225"/>
      <c r="R420" s="225"/>
      <c r="S420" s="225"/>
      <c r="T420" s="226"/>
      <c r="AT420" s="227" t="s">
        <v>220</v>
      </c>
      <c r="AU420" s="227" t="s">
        <v>87</v>
      </c>
      <c r="AV420" s="12" t="s">
        <v>87</v>
      </c>
      <c r="AW420" s="12" t="s">
        <v>41</v>
      </c>
      <c r="AX420" s="12" t="s">
        <v>83</v>
      </c>
      <c r="AY420" s="227" t="s">
        <v>210</v>
      </c>
    </row>
    <row r="421" spans="2:65" s="1" customFormat="1" ht="25.5" customHeight="1">
      <c r="B421" s="42"/>
      <c r="C421" s="202" t="s">
        <v>1050</v>
      </c>
      <c r="D421" s="202" t="s">
        <v>212</v>
      </c>
      <c r="E421" s="203" t="s">
        <v>1368</v>
      </c>
      <c r="F421" s="204" t="s">
        <v>1369</v>
      </c>
      <c r="G421" s="205" t="s">
        <v>348</v>
      </c>
      <c r="H421" s="206">
        <v>1</v>
      </c>
      <c r="I421" s="207">
        <v>184</v>
      </c>
      <c r="J421" s="208">
        <f>ROUND(I421*H421,2)</f>
        <v>184</v>
      </c>
      <c r="K421" s="204" t="s">
        <v>264</v>
      </c>
      <c r="L421" s="62"/>
      <c r="M421" s="209" t="s">
        <v>24</v>
      </c>
      <c r="N421" s="210" t="s">
        <v>50</v>
      </c>
      <c r="O421" s="43"/>
      <c r="P421" s="211">
        <f>O421*H421</f>
        <v>0</v>
      </c>
      <c r="Q421" s="211">
        <v>0</v>
      </c>
      <c r="R421" s="211">
        <f>Q421*H421</f>
        <v>0</v>
      </c>
      <c r="S421" s="211">
        <v>0</v>
      </c>
      <c r="T421" s="212">
        <f>S421*H421</f>
        <v>0</v>
      </c>
      <c r="AR421" s="25" t="s">
        <v>142</v>
      </c>
      <c r="AT421" s="25" t="s">
        <v>212</v>
      </c>
      <c r="AU421" s="25" t="s">
        <v>87</v>
      </c>
      <c r="AY421" s="25" t="s">
        <v>210</v>
      </c>
      <c r="BE421" s="213">
        <f>IF(N421="základní",J421,0)</f>
        <v>0</v>
      </c>
      <c r="BF421" s="213">
        <f>IF(N421="snížená",J421,0)</f>
        <v>184</v>
      </c>
      <c r="BG421" s="213">
        <f>IF(N421="zákl. přenesená",J421,0)</f>
        <v>0</v>
      </c>
      <c r="BH421" s="213">
        <f>IF(N421="sníž. přenesená",J421,0)</f>
        <v>0</v>
      </c>
      <c r="BI421" s="213">
        <f>IF(N421="nulová",J421,0)</f>
        <v>0</v>
      </c>
      <c r="BJ421" s="25" t="s">
        <v>87</v>
      </c>
      <c r="BK421" s="213">
        <f>ROUND(I421*H421,2)</f>
        <v>184</v>
      </c>
      <c r="BL421" s="25" t="s">
        <v>142</v>
      </c>
      <c r="BM421" s="25" t="s">
        <v>2540</v>
      </c>
    </row>
    <row r="422" spans="2:65" s="12" customFormat="1">
      <c r="B422" s="217"/>
      <c r="C422" s="218"/>
      <c r="D422" s="214" t="s">
        <v>220</v>
      </c>
      <c r="E422" s="219" t="s">
        <v>24</v>
      </c>
      <c r="F422" s="220" t="s">
        <v>2541</v>
      </c>
      <c r="G422" s="218"/>
      <c r="H422" s="221">
        <v>1</v>
      </c>
      <c r="I422" s="222"/>
      <c r="J422" s="218"/>
      <c r="K422" s="218"/>
      <c r="L422" s="223"/>
      <c r="M422" s="224"/>
      <c r="N422" s="225"/>
      <c r="O422" s="225"/>
      <c r="P422" s="225"/>
      <c r="Q422" s="225"/>
      <c r="R422" s="225"/>
      <c r="S422" s="225"/>
      <c r="T422" s="226"/>
      <c r="AT422" s="227" t="s">
        <v>220</v>
      </c>
      <c r="AU422" s="227" t="s">
        <v>87</v>
      </c>
      <c r="AV422" s="12" t="s">
        <v>87</v>
      </c>
      <c r="AW422" s="12" t="s">
        <v>41</v>
      </c>
      <c r="AX422" s="12" t="s">
        <v>83</v>
      </c>
      <c r="AY422" s="227" t="s">
        <v>210</v>
      </c>
    </row>
    <row r="423" spans="2:65" s="1" customFormat="1" ht="25.5" customHeight="1">
      <c r="B423" s="42"/>
      <c r="C423" s="239" t="s">
        <v>1055</v>
      </c>
      <c r="D423" s="239" t="s">
        <v>358</v>
      </c>
      <c r="E423" s="240" t="s">
        <v>2542</v>
      </c>
      <c r="F423" s="241" t="s">
        <v>2543</v>
      </c>
      <c r="G423" s="242" t="s">
        <v>295</v>
      </c>
      <c r="H423" s="243">
        <v>3</v>
      </c>
      <c r="I423" s="244">
        <v>348</v>
      </c>
      <c r="J423" s="245">
        <f>ROUND(I423*H423,2)</f>
        <v>1044</v>
      </c>
      <c r="K423" s="241" t="s">
        <v>264</v>
      </c>
      <c r="L423" s="246"/>
      <c r="M423" s="247" t="s">
        <v>24</v>
      </c>
      <c r="N423" s="248" t="s">
        <v>50</v>
      </c>
      <c r="O423" s="43"/>
      <c r="P423" s="211">
        <f>O423*H423</f>
        <v>0</v>
      </c>
      <c r="Q423" s="211">
        <v>3.0000000000000001E-3</v>
      </c>
      <c r="R423" s="211">
        <f>Q423*H423</f>
        <v>9.0000000000000011E-3</v>
      </c>
      <c r="S423" s="211">
        <v>0</v>
      </c>
      <c r="T423" s="212">
        <f>S423*H423</f>
        <v>0</v>
      </c>
      <c r="AR423" s="25" t="s">
        <v>397</v>
      </c>
      <c r="AT423" s="25" t="s">
        <v>358</v>
      </c>
      <c r="AU423" s="25" t="s">
        <v>87</v>
      </c>
      <c r="AY423" s="25" t="s">
        <v>210</v>
      </c>
      <c r="BE423" s="213">
        <f>IF(N423="základní",J423,0)</f>
        <v>0</v>
      </c>
      <c r="BF423" s="213">
        <f>IF(N423="snížená",J423,0)</f>
        <v>1044</v>
      </c>
      <c r="BG423" s="213">
        <f>IF(N423="zákl. přenesená",J423,0)</f>
        <v>0</v>
      </c>
      <c r="BH423" s="213">
        <f>IF(N423="sníž. přenesená",J423,0)</f>
        <v>0</v>
      </c>
      <c r="BI423" s="213">
        <f>IF(N423="nulová",J423,0)</f>
        <v>0</v>
      </c>
      <c r="BJ423" s="25" t="s">
        <v>87</v>
      </c>
      <c r="BK423" s="213">
        <f>ROUND(I423*H423,2)</f>
        <v>1044</v>
      </c>
      <c r="BL423" s="25" t="s">
        <v>142</v>
      </c>
      <c r="BM423" s="25" t="s">
        <v>2544</v>
      </c>
    </row>
    <row r="424" spans="2:65" s="12" customFormat="1">
      <c r="B424" s="217"/>
      <c r="C424" s="218"/>
      <c r="D424" s="214" t="s">
        <v>220</v>
      </c>
      <c r="E424" s="219" t="s">
        <v>24</v>
      </c>
      <c r="F424" s="220" t="s">
        <v>2539</v>
      </c>
      <c r="G424" s="218"/>
      <c r="H424" s="221">
        <v>3</v>
      </c>
      <c r="I424" s="222"/>
      <c r="J424" s="218"/>
      <c r="K424" s="218"/>
      <c r="L424" s="223"/>
      <c r="M424" s="224"/>
      <c r="N424" s="225"/>
      <c r="O424" s="225"/>
      <c r="P424" s="225"/>
      <c r="Q424" s="225"/>
      <c r="R424" s="225"/>
      <c r="S424" s="225"/>
      <c r="T424" s="226"/>
      <c r="AT424" s="227" t="s">
        <v>220</v>
      </c>
      <c r="AU424" s="227" t="s">
        <v>87</v>
      </c>
      <c r="AV424" s="12" t="s">
        <v>87</v>
      </c>
      <c r="AW424" s="12" t="s">
        <v>41</v>
      </c>
      <c r="AX424" s="12" t="s">
        <v>83</v>
      </c>
      <c r="AY424" s="227" t="s">
        <v>210</v>
      </c>
    </row>
    <row r="425" spans="2:65" s="1" customFormat="1" ht="25.5" customHeight="1">
      <c r="B425" s="42"/>
      <c r="C425" s="239" t="s">
        <v>1060</v>
      </c>
      <c r="D425" s="239" t="s">
        <v>358</v>
      </c>
      <c r="E425" s="240" t="s">
        <v>2015</v>
      </c>
      <c r="F425" s="241" t="s">
        <v>2016</v>
      </c>
      <c r="G425" s="242" t="s">
        <v>295</v>
      </c>
      <c r="H425" s="243">
        <v>0.9</v>
      </c>
      <c r="I425" s="244">
        <v>393.6</v>
      </c>
      <c r="J425" s="245">
        <f>ROUND(I425*H425,2)</f>
        <v>354.24</v>
      </c>
      <c r="K425" s="241" t="s">
        <v>264</v>
      </c>
      <c r="L425" s="246"/>
      <c r="M425" s="247" t="s">
        <v>24</v>
      </c>
      <c r="N425" s="248" t="s">
        <v>50</v>
      </c>
      <c r="O425" s="43"/>
      <c r="P425" s="211">
        <f>O425*H425</f>
        <v>0</v>
      </c>
      <c r="Q425" s="211">
        <v>4.0000000000000001E-3</v>
      </c>
      <c r="R425" s="211">
        <f>Q425*H425</f>
        <v>3.6000000000000003E-3</v>
      </c>
      <c r="S425" s="211">
        <v>0</v>
      </c>
      <c r="T425" s="212">
        <f>S425*H425</f>
        <v>0</v>
      </c>
      <c r="AR425" s="25" t="s">
        <v>397</v>
      </c>
      <c r="AT425" s="25" t="s">
        <v>358</v>
      </c>
      <c r="AU425" s="25" t="s">
        <v>87</v>
      </c>
      <c r="AY425" s="25" t="s">
        <v>210</v>
      </c>
      <c r="BE425" s="213">
        <f>IF(N425="základní",J425,0)</f>
        <v>0</v>
      </c>
      <c r="BF425" s="213">
        <f>IF(N425="snížená",J425,0)</f>
        <v>354.24</v>
      </c>
      <c r="BG425" s="213">
        <f>IF(N425="zákl. přenesená",J425,0)</f>
        <v>0</v>
      </c>
      <c r="BH425" s="213">
        <f>IF(N425="sníž. přenesená",J425,0)</f>
        <v>0</v>
      </c>
      <c r="BI425" s="213">
        <f>IF(N425="nulová",J425,0)</f>
        <v>0</v>
      </c>
      <c r="BJ425" s="25" t="s">
        <v>87</v>
      </c>
      <c r="BK425" s="213">
        <f>ROUND(I425*H425,2)</f>
        <v>354.24</v>
      </c>
      <c r="BL425" s="25" t="s">
        <v>142</v>
      </c>
      <c r="BM425" s="25" t="s">
        <v>2545</v>
      </c>
    </row>
    <row r="426" spans="2:65" s="12" customFormat="1">
      <c r="B426" s="217"/>
      <c r="C426" s="218"/>
      <c r="D426" s="214" t="s">
        <v>220</v>
      </c>
      <c r="E426" s="219" t="s">
        <v>24</v>
      </c>
      <c r="F426" s="220" t="s">
        <v>2535</v>
      </c>
      <c r="G426" s="218"/>
      <c r="H426" s="221">
        <v>0.9</v>
      </c>
      <c r="I426" s="222"/>
      <c r="J426" s="218"/>
      <c r="K426" s="218"/>
      <c r="L426" s="223"/>
      <c r="M426" s="224"/>
      <c r="N426" s="225"/>
      <c r="O426" s="225"/>
      <c r="P426" s="225"/>
      <c r="Q426" s="225"/>
      <c r="R426" s="225"/>
      <c r="S426" s="225"/>
      <c r="T426" s="226"/>
      <c r="AT426" s="227" t="s">
        <v>220</v>
      </c>
      <c r="AU426" s="227" t="s">
        <v>87</v>
      </c>
      <c r="AV426" s="12" t="s">
        <v>87</v>
      </c>
      <c r="AW426" s="12" t="s">
        <v>41</v>
      </c>
      <c r="AX426" s="12" t="s">
        <v>83</v>
      </c>
      <c r="AY426" s="227" t="s">
        <v>210</v>
      </c>
    </row>
    <row r="427" spans="2:65" s="1" customFormat="1" ht="25.5" customHeight="1">
      <c r="B427" s="42"/>
      <c r="C427" s="239" t="s">
        <v>1065</v>
      </c>
      <c r="D427" s="239" t="s">
        <v>358</v>
      </c>
      <c r="E427" s="240" t="s">
        <v>1399</v>
      </c>
      <c r="F427" s="241" t="s">
        <v>2020</v>
      </c>
      <c r="G427" s="242" t="s">
        <v>295</v>
      </c>
      <c r="H427" s="243">
        <v>1</v>
      </c>
      <c r="I427" s="244">
        <v>633.6</v>
      </c>
      <c r="J427" s="245">
        <f>ROUND(I427*H427,2)</f>
        <v>633.6</v>
      </c>
      <c r="K427" s="241" t="s">
        <v>264</v>
      </c>
      <c r="L427" s="246"/>
      <c r="M427" s="247" t="s">
        <v>24</v>
      </c>
      <c r="N427" s="248" t="s">
        <v>50</v>
      </c>
      <c r="O427" s="43"/>
      <c r="P427" s="211">
        <f>O427*H427</f>
        <v>0</v>
      </c>
      <c r="Q427" s="211">
        <v>8.0000000000000002E-3</v>
      </c>
      <c r="R427" s="211">
        <f>Q427*H427</f>
        <v>8.0000000000000002E-3</v>
      </c>
      <c r="S427" s="211">
        <v>0</v>
      </c>
      <c r="T427" s="212">
        <f>S427*H427</f>
        <v>0</v>
      </c>
      <c r="AR427" s="25" t="s">
        <v>397</v>
      </c>
      <c r="AT427" s="25" t="s">
        <v>358</v>
      </c>
      <c r="AU427" s="25" t="s">
        <v>87</v>
      </c>
      <c r="AY427" s="25" t="s">
        <v>210</v>
      </c>
      <c r="BE427" s="213">
        <f>IF(N427="základní",J427,0)</f>
        <v>0</v>
      </c>
      <c r="BF427" s="213">
        <f>IF(N427="snížená",J427,0)</f>
        <v>633.6</v>
      </c>
      <c r="BG427" s="213">
        <f>IF(N427="zákl. přenesená",J427,0)</f>
        <v>0</v>
      </c>
      <c r="BH427" s="213">
        <f>IF(N427="sníž. přenesená",J427,0)</f>
        <v>0</v>
      </c>
      <c r="BI427" s="213">
        <f>IF(N427="nulová",J427,0)</f>
        <v>0</v>
      </c>
      <c r="BJ427" s="25" t="s">
        <v>87</v>
      </c>
      <c r="BK427" s="213">
        <f>ROUND(I427*H427,2)</f>
        <v>633.6</v>
      </c>
      <c r="BL427" s="25" t="s">
        <v>142</v>
      </c>
      <c r="BM427" s="25" t="s">
        <v>2546</v>
      </c>
    </row>
    <row r="428" spans="2:65" s="12" customFormat="1">
      <c r="B428" s="217"/>
      <c r="C428" s="218"/>
      <c r="D428" s="214" t="s">
        <v>220</v>
      </c>
      <c r="E428" s="219" t="s">
        <v>24</v>
      </c>
      <c r="F428" s="220" t="s">
        <v>2547</v>
      </c>
      <c r="G428" s="218"/>
      <c r="H428" s="221">
        <v>1</v>
      </c>
      <c r="I428" s="222"/>
      <c r="J428" s="218"/>
      <c r="K428" s="218"/>
      <c r="L428" s="223"/>
      <c r="M428" s="224"/>
      <c r="N428" s="225"/>
      <c r="O428" s="225"/>
      <c r="P428" s="225"/>
      <c r="Q428" s="225"/>
      <c r="R428" s="225"/>
      <c r="S428" s="225"/>
      <c r="T428" s="226"/>
      <c r="AT428" s="227" t="s">
        <v>220</v>
      </c>
      <c r="AU428" s="227" t="s">
        <v>87</v>
      </c>
      <c r="AV428" s="12" t="s">
        <v>87</v>
      </c>
      <c r="AW428" s="12" t="s">
        <v>41</v>
      </c>
      <c r="AX428" s="12" t="s">
        <v>83</v>
      </c>
      <c r="AY428" s="227" t="s">
        <v>210</v>
      </c>
    </row>
    <row r="429" spans="2:65" s="1" customFormat="1" ht="25.5" customHeight="1">
      <c r="B429" s="42"/>
      <c r="C429" s="202" t="s">
        <v>1071</v>
      </c>
      <c r="D429" s="202" t="s">
        <v>212</v>
      </c>
      <c r="E429" s="203" t="s">
        <v>1414</v>
      </c>
      <c r="F429" s="204" t="s">
        <v>1415</v>
      </c>
      <c r="G429" s="205" t="s">
        <v>348</v>
      </c>
      <c r="H429" s="206">
        <v>5</v>
      </c>
      <c r="I429" s="207">
        <v>85.6</v>
      </c>
      <c r="J429" s="208">
        <f>ROUND(I429*H429,2)</f>
        <v>428</v>
      </c>
      <c r="K429" s="204" t="s">
        <v>264</v>
      </c>
      <c r="L429" s="62"/>
      <c r="M429" s="209" t="s">
        <v>24</v>
      </c>
      <c r="N429" s="210" t="s">
        <v>50</v>
      </c>
      <c r="O429" s="43"/>
      <c r="P429" s="211">
        <f>O429*H429</f>
        <v>0</v>
      </c>
      <c r="Q429" s="211">
        <v>0</v>
      </c>
      <c r="R429" s="211">
        <f>Q429*H429</f>
        <v>0</v>
      </c>
      <c r="S429" s="211">
        <v>0</v>
      </c>
      <c r="T429" s="212">
        <f>S429*H429</f>
        <v>0</v>
      </c>
      <c r="AR429" s="25" t="s">
        <v>142</v>
      </c>
      <c r="AT429" s="25" t="s">
        <v>212</v>
      </c>
      <c r="AU429" s="25" t="s">
        <v>87</v>
      </c>
      <c r="AY429" s="25" t="s">
        <v>210</v>
      </c>
      <c r="BE429" s="213">
        <f>IF(N429="základní",J429,0)</f>
        <v>0</v>
      </c>
      <c r="BF429" s="213">
        <f>IF(N429="snížená",J429,0)</f>
        <v>428</v>
      </c>
      <c r="BG429" s="213">
        <f>IF(N429="zákl. přenesená",J429,0)</f>
        <v>0</v>
      </c>
      <c r="BH429" s="213">
        <f>IF(N429="sníž. přenesená",J429,0)</f>
        <v>0</v>
      </c>
      <c r="BI429" s="213">
        <f>IF(N429="nulová",J429,0)</f>
        <v>0</v>
      </c>
      <c r="BJ429" s="25" t="s">
        <v>87</v>
      </c>
      <c r="BK429" s="213">
        <f>ROUND(I429*H429,2)</f>
        <v>428</v>
      </c>
      <c r="BL429" s="25" t="s">
        <v>142</v>
      </c>
      <c r="BM429" s="25" t="s">
        <v>2548</v>
      </c>
    </row>
    <row r="430" spans="2:65" s="12" customFormat="1">
      <c r="B430" s="217"/>
      <c r="C430" s="218"/>
      <c r="D430" s="214" t="s">
        <v>220</v>
      </c>
      <c r="E430" s="219" t="s">
        <v>24</v>
      </c>
      <c r="F430" s="220" t="s">
        <v>2549</v>
      </c>
      <c r="G430" s="218"/>
      <c r="H430" s="221">
        <v>5</v>
      </c>
      <c r="I430" s="222"/>
      <c r="J430" s="218"/>
      <c r="K430" s="218"/>
      <c r="L430" s="223"/>
      <c r="M430" s="224"/>
      <c r="N430" s="225"/>
      <c r="O430" s="225"/>
      <c r="P430" s="225"/>
      <c r="Q430" s="225"/>
      <c r="R430" s="225"/>
      <c r="S430" s="225"/>
      <c r="T430" s="226"/>
      <c r="AT430" s="227" t="s">
        <v>220</v>
      </c>
      <c r="AU430" s="227" t="s">
        <v>87</v>
      </c>
      <c r="AV430" s="12" t="s">
        <v>87</v>
      </c>
      <c r="AW430" s="12" t="s">
        <v>41</v>
      </c>
      <c r="AX430" s="12" t="s">
        <v>83</v>
      </c>
      <c r="AY430" s="227" t="s">
        <v>210</v>
      </c>
    </row>
    <row r="431" spans="2:65" s="1" customFormat="1" ht="38.25" customHeight="1">
      <c r="B431" s="42"/>
      <c r="C431" s="239" t="s">
        <v>1077</v>
      </c>
      <c r="D431" s="239" t="s">
        <v>358</v>
      </c>
      <c r="E431" s="240" t="s">
        <v>1419</v>
      </c>
      <c r="F431" s="241" t="s">
        <v>2025</v>
      </c>
      <c r="G431" s="242" t="s">
        <v>348</v>
      </c>
      <c r="H431" s="243">
        <v>1</v>
      </c>
      <c r="I431" s="244">
        <v>73.2</v>
      </c>
      <c r="J431" s="245">
        <f>ROUND(I431*H431,2)</f>
        <v>73.2</v>
      </c>
      <c r="K431" s="241" t="s">
        <v>264</v>
      </c>
      <c r="L431" s="246"/>
      <c r="M431" s="247" t="s">
        <v>24</v>
      </c>
      <c r="N431" s="248" t="s">
        <v>50</v>
      </c>
      <c r="O431" s="43"/>
      <c r="P431" s="211">
        <f>O431*H431</f>
        <v>0</v>
      </c>
      <c r="Q431" s="211">
        <v>1.08E-3</v>
      </c>
      <c r="R431" s="211">
        <f>Q431*H431</f>
        <v>1.08E-3</v>
      </c>
      <c r="S431" s="211">
        <v>0</v>
      </c>
      <c r="T431" s="212">
        <f>S431*H431</f>
        <v>0</v>
      </c>
      <c r="AR431" s="25" t="s">
        <v>397</v>
      </c>
      <c r="AT431" s="25" t="s">
        <v>358</v>
      </c>
      <c r="AU431" s="25" t="s">
        <v>87</v>
      </c>
      <c r="AY431" s="25" t="s">
        <v>210</v>
      </c>
      <c r="BE431" s="213">
        <f>IF(N431="základní",J431,0)</f>
        <v>0</v>
      </c>
      <c r="BF431" s="213">
        <f>IF(N431="snížená",J431,0)</f>
        <v>73.2</v>
      </c>
      <c r="BG431" s="213">
        <f>IF(N431="zákl. přenesená",J431,0)</f>
        <v>0</v>
      </c>
      <c r="BH431" s="213">
        <f>IF(N431="sníž. přenesená",J431,0)</f>
        <v>0</v>
      </c>
      <c r="BI431" s="213">
        <f>IF(N431="nulová",J431,0)</f>
        <v>0</v>
      </c>
      <c r="BJ431" s="25" t="s">
        <v>87</v>
      </c>
      <c r="BK431" s="213">
        <f>ROUND(I431*H431,2)</f>
        <v>73.2</v>
      </c>
      <c r="BL431" s="25" t="s">
        <v>142</v>
      </c>
      <c r="BM431" s="25" t="s">
        <v>2550</v>
      </c>
    </row>
    <row r="432" spans="2:65" s="12" customFormat="1">
      <c r="B432" s="217"/>
      <c r="C432" s="218"/>
      <c r="D432" s="214" t="s">
        <v>220</v>
      </c>
      <c r="E432" s="219" t="s">
        <v>24</v>
      </c>
      <c r="F432" s="220" t="s">
        <v>83</v>
      </c>
      <c r="G432" s="218"/>
      <c r="H432" s="221">
        <v>1</v>
      </c>
      <c r="I432" s="222"/>
      <c r="J432" s="218"/>
      <c r="K432" s="218"/>
      <c r="L432" s="223"/>
      <c r="M432" s="224"/>
      <c r="N432" s="225"/>
      <c r="O432" s="225"/>
      <c r="P432" s="225"/>
      <c r="Q432" s="225"/>
      <c r="R432" s="225"/>
      <c r="S432" s="225"/>
      <c r="T432" s="226"/>
      <c r="AT432" s="227" t="s">
        <v>220</v>
      </c>
      <c r="AU432" s="227" t="s">
        <v>87</v>
      </c>
      <c r="AV432" s="12" t="s">
        <v>87</v>
      </c>
      <c r="AW432" s="12" t="s">
        <v>41</v>
      </c>
      <c r="AX432" s="12" t="s">
        <v>83</v>
      </c>
      <c r="AY432" s="227" t="s">
        <v>210</v>
      </c>
    </row>
    <row r="433" spans="2:65" s="1" customFormat="1" ht="38.25" customHeight="1">
      <c r="B433" s="42"/>
      <c r="C433" s="239" t="s">
        <v>1084</v>
      </c>
      <c r="D433" s="239" t="s">
        <v>358</v>
      </c>
      <c r="E433" s="240" t="s">
        <v>1427</v>
      </c>
      <c r="F433" s="241" t="s">
        <v>2027</v>
      </c>
      <c r="G433" s="242" t="s">
        <v>348</v>
      </c>
      <c r="H433" s="243">
        <v>4</v>
      </c>
      <c r="I433" s="244">
        <v>101</v>
      </c>
      <c r="J433" s="245">
        <f>ROUND(I433*H433,2)</f>
        <v>404</v>
      </c>
      <c r="K433" s="241" t="s">
        <v>264</v>
      </c>
      <c r="L433" s="246"/>
      <c r="M433" s="247" t="s">
        <v>24</v>
      </c>
      <c r="N433" s="248" t="s">
        <v>50</v>
      </c>
      <c r="O433" s="43"/>
      <c r="P433" s="211">
        <f>O433*H433</f>
        <v>0</v>
      </c>
      <c r="Q433" s="211">
        <v>1.39E-3</v>
      </c>
      <c r="R433" s="211">
        <f>Q433*H433</f>
        <v>5.5599999999999998E-3</v>
      </c>
      <c r="S433" s="211">
        <v>0</v>
      </c>
      <c r="T433" s="212">
        <f>S433*H433</f>
        <v>0</v>
      </c>
      <c r="AR433" s="25" t="s">
        <v>397</v>
      </c>
      <c r="AT433" s="25" t="s">
        <v>358</v>
      </c>
      <c r="AU433" s="25" t="s">
        <v>87</v>
      </c>
      <c r="AY433" s="25" t="s">
        <v>210</v>
      </c>
      <c r="BE433" s="213">
        <f>IF(N433="základní",J433,0)</f>
        <v>0</v>
      </c>
      <c r="BF433" s="213">
        <f>IF(N433="snížená",J433,0)</f>
        <v>404</v>
      </c>
      <c r="BG433" s="213">
        <f>IF(N433="zákl. přenesená",J433,0)</f>
        <v>0</v>
      </c>
      <c r="BH433" s="213">
        <f>IF(N433="sníž. přenesená",J433,0)</f>
        <v>0</v>
      </c>
      <c r="BI433" s="213">
        <f>IF(N433="nulová",J433,0)</f>
        <v>0</v>
      </c>
      <c r="BJ433" s="25" t="s">
        <v>87</v>
      </c>
      <c r="BK433" s="213">
        <f>ROUND(I433*H433,2)</f>
        <v>404</v>
      </c>
      <c r="BL433" s="25" t="s">
        <v>142</v>
      </c>
      <c r="BM433" s="25" t="s">
        <v>2551</v>
      </c>
    </row>
    <row r="434" spans="2:65" s="12" customFormat="1">
      <c r="B434" s="217"/>
      <c r="C434" s="218"/>
      <c r="D434" s="214" t="s">
        <v>220</v>
      </c>
      <c r="E434" s="219" t="s">
        <v>24</v>
      </c>
      <c r="F434" s="220" t="s">
        <v>93</v>
      </c>
      <c r="G434" s="218"/>
      <c r="H434" s="221">
        <v>4</v>
      </c>
      <c r="I434" s="222"/>
      <c r="J434" s="218"/>
      <c r="K434" s="218"/>
      <c r="L434" s="223"/>
      <c r="M434" s="224"/>
      <c r="N434" s="225"/>
      <c r="O434" s="225"/>
      <c r="P434" s="225"/>
      <c r="Q434" s="225"/>
      <c r="R434" s="225"/>
      <c r="S434" s="225"/>
      <c r="T434" s="226"/>
      <c r="AT434" s="227" t="s">
        <v>220</v>
      </c>
      <c r="AU434" s="227" t="s">
        <v>87</v>
      </c>
      <c r="AV434" s="12" t="s">
        <v>87</v>
      </c>
      <c r="AW434" s="12" t="s">
        <v>41</v>
      </c>
      <c r="AX434" s="12" t="s">
        <v>83</v>
      </c>
      <c r="AY434" s="227" t="s">
        <v>210</v>
      </c>
    </row>
    <row r="435" spans="2:65" s="1" customFormat="1" ht="38.25" customHeight="1">
      <c r="B435" s="42"/>
      <c r="C435" s="202" t="s">
        <v>1091</v>
      </c>
      <c r="D435" s="202" t="s">
        <v>212</v>
      </c>
      <c r="E435" s="203" t="s">
        <v>1453</v>
      </c>
      <c r="F435" s="204" t="s">
        <v>2037</v>
      </c>
      <c r="G435" s="205" t="s">
        <v>981</v>
      </c>
      <c r="H435" s="270">
        <f>SUM(J399:J433)/100</f>
        <v>3910.3163999999997</v>
      </c>
      <c r="I435" s="207">
        <v>1.08</v>
      </c>
      <c r="J435" s="208">
        <f>ROUND(I435*H435,2)</f>
        <v>4223.1400000000003</v>
      </c>
      <c r="K435" s="204" t="s">
        <v>264</v>
      </c>
      <c r="L435" s="62"/>
      <c r="M435" s="209" t="s">
        <v>24</v>
      </c>
      <c r="N435" s="210" t="s">
        <v>50</v>
      </c>
      <c r="O435" s="43"/>
      <c r="P435" s="211">
        <f>O435*H435</f>
        <v>0</v>
      </c>
      <c r="Q435" s="211">
        <v>0</v>
      </c>
      <c r="R435" s="211">
        <f>Q435*H435</f>
        <v>0</v>
      </c>
      <c r="S435" s="211">
        <v>0</v>
      </c>
      <c r="T435" s="212">
        <f>S435*H435</f>
        <v>0</v>
      </c>
      <c r="AR435" s="25" t="s">
        <v>142</v>
      </c>
      <c r="AT435" s="25" t="s">
        <v>212</v>
      </c>
      <c r="AU435" s="25" t="s">
        <v>87</v>
      </c>
      <c r="AY435" s="25" t="s">
        <v>210</v>
      </c>
      <c r="BE435" s="213">
        <f>IF(N435="základní",J435,0)</f>
        <v>0</v>
      </c>
      <c r="BF435" s="213">
        <f>IF(N435="snížená",J435,0)</f>
        <v>4223.1400000000003</v>
      </c>
      <c r="BG435" s="213">
        <f>IF(N435="zákl. přenesená",J435,0)</f>
        <v>0</v>
      </c>
      <c r="BH435" s="213">
        <f>IF(N435="sníž. přenesená",J435,0)</f>
        <v>0</v>
      </c>
      <c r="BI435" s="213">
        <f>IF(N435="nulová",J435,0)</f>
        <v>0</v>
      </c>
      <c r="BJ435" s="25" t="s">
        <v>87</v>
      </c>
      <c r="BK435" s="213">
        <f>ROUND(I435*H435,2)</f>
        <v>4223.1400000000003</v>
      </c>
      <c r="BL435" s="25" t="s">
        <v>142</v>
      </c>
      <c r="BM435" s="25" t="s">
        <v>2552</v>
      </c>
    </row>
    <row r="436" spans="2:65" s="11" customFormat="1" ht="29.85" customHeight="1">
      <c r="B436" s="186"/>
      <c r="C436" s="187"/>
      <c r="D436" s="188" t="s">
        <v>77</v>
      </c>
      <c r="E436" s="200" t="s">
        <v>1477</v>
      </c>
      <c r="F436" s="200" t="s">
        <v>1478</v>
      </c>
      <c r="G436" s="187"/>
      <c r="H436" s="187"/>
      <c r="I436" s="190"/>
      <c r="J436" s="201">
        <f>BK436</f>
        <v>172.1</v>
      </c>
      <c r="K436" s="187"/>
      <c r="L436" s="192"/>
      <c r="M436" s="193"/>
      <c r="N436" s="194"/>
      <c r="O436" s="194"/>
      <c r="P436" s="195">
        <f>SUM(P437:P440)</f>
        <v>0</v>
      </c>
      <c r="Q436" s="194"/>
      <c r="R436" s="195">
        <f>SUM(R437:R440)</f>
        <v>5.0000000000000002E-5</v>
      </c>
      <c r="S436" s="194"/>
      <c r="T436" s="196">
        <f>SUM(T437:T440)</f>
        <v>0</v>
      </c>
      <c r="AR436" s="197" t="s">
        <v>87</v>
      </c>
      <c r="AT436" s="198" t="s">
        <v>77</v>
      </c>
      <c r="AU436" s="198" t="s">
        <v>83</v>
      </c>
      <c r="AY436" s="197" t="s">
        <v>210</v>
      </c>
      <c r="BK436" s="199">
        <f>SUM(BK437:BK440)</f>
        <v>172.1</v>
      </c>
    </row>
    <row r="437" spans="2:65" s="1" customFormat="1" ht="16.5" customHeight="1">
      <c r="B437" s="42"/>
      <c r="C437" s="202" t="s">
        <v>1096</v>
      </c>
      <c r="D437" s="202" t="s">
        <v>212</v>
      </c>
      <c r="E437" s="203" t="s">
        <v>1562</v>
      </c>
      <c r="F437" s="204" t="s">
        <v>1563</v>
      </c>
      <c r="G437" s="205" t="s">
        <v>295</v>
      </c>
      <c r="H437" s="206">
        <v>1</v>
      </c>
      <c r="I437" s="207">
        <v>18.100000000000001</v>
      </c>
      <c r="J437" s="208">
        <f>ROUND(I437*H437,2)</f>
        <v>18.100000000000001</v>
      </c>
      <c r="K437" s="204" t="s">
        <v>264</v>
      </c>
      <c r="L437" s="62"/>
      <c r="M437" s="209" t="s">
        <v>24</v>
      </c>
      <c r="N437" s="210" t="s">
        <v>50</v>
      </c>
      <c r="O437" s="43"/>
      <c r="P437" s="211">
        <f>O437*H437</f>
        <v>0</v>
      </c>
      <c r="Q437" s="211">
        <v>0</v>
      </c>
      <c r="R437" s="211">
        <f>Q437*H437</f>
        <v>0</v>
      </c>
      <c r="S437" s="211">
        <v>0</v>
      </c>
      <c r="T437" s="212">
        <f>S437*H437</f>
        <v>0</v>
      </c>
      <c r="AR437" s="25" t="s">
        <v>142</v>
      </c>
      <c r="AT437" s="25" t="s">
        <v>212</v>
      </c>
      <c r="AU437" s="25" t="s">
        <v>87</v>
      </c>
      <c r="AY437" s="25" t="s">
        <v>210</v>
      </c>
      <c r="BE437" s="213">
        <f>IF(N437="základní",J437,0)</f>
        <v>0</v>
      </c>
      <c r="BF437" s="213">
        <f>IF(N437="snížená",J437,0)</f>
        <v>18.100000000000001</v>
      </c>
      <c r="BG437" s="213">
        <f>IF(N437="zákl. přenesená",J437,0)</f>
        <v>0</v>
      </c>
      <c r="BH437" s="213">
        <f>IF(N437="sníž. přenesená",J437,0)</f>
        <v>0</v>
      </c>
      <c r="BI437" s="213">
        <f>IF(N437="nulová",J437,0)</f>
        <v>0</v>
      </c>
      <c r="BJ437" s="25" t="s">
        <v>87</v>
      </c>
      <c r="BK437" s="213">
        <f>ROUND(I437*H437,2)</f>
        <v>18.100000000000001</v>
      </c>
      <c r="BL437" s="25" t="s">
        <v>142</v>
      </c>
      <c r="BM437" s="25" t="s">
        <v>2553</v>
      </c>
    </row>
    <row r="438" spans="2:65" s="12" customFormat="1">
      <c r="B438" s="217"/>
      <c r="C438" s="218"/>
      <c r="D438" s="214" t="s">
        <v>220</v>
      </c>
      <c r="E438" s="219" t="s">
        <v>24</v>
      </c>
      <c r="F438" s="220" t="s">
        <v>2554</v>
      </c>
      <c r="G438" s="218"/>
      <c r="H438" s="221">
        <v>1</v>
      </c>
      <c r="I438" s="222"/>
      <c r="J438" s="218"/>
      <c r="K438" s="218"/>
      <c r="L438" s="223"/>
      <c r="M438" s="224"/>
      <c r="N438" s="225"/>
      <c r="O438" s="225"/>
      <c r="P438" s="225"/>
      <c r="Q438" s="225"/>
      <c r="R438" s="225"/>
      <c r="S438" s="225"/>
      <c r="T438" s="226"/>
      <c r="AT438" s="227" t="s">
        <v>220</v>
      </c>
      <c r="AU438" s="227" t="s">
        <v>87</v>
      </c>
      <c r="AV438" s="12" t="s">
        <v>87</v>
      </c>
      <c r="AW438" s="12" t="s">
        <v>41</v>
      </c>
      <c r="AX438" s="12" t="s">
        <v>83</v>
      </c>
      <c r="AY438" s="227" t="s">
        <v>210</v>
      </c>
    </row>
    <row r="439" spans="2:65" s="1" customFormat="1" ht="16.5" customHeight="1">
      <c r="B439" s="42"/>
      <c r="C439" s="239" t="s">
        <v>1102</v>
      </c>
      <c r="D439" s="239" t="s">
        <v>358</v>
      </c>
      <c r="E439" s="240" t="s">
        <v>1567</v>
      </c>
      <c r="F439" s="241" t="s">
        <v>1568</v>
      </c>
      <c r="G439" s="242" t="s">
        <v>295</v>
      </c>
      <c r="H439" s="243">
        <v>1</v>
      </c>
      <c r="I439" s="244">
        <v>154</v>
      </c>
      <c r="J439" s="245">
        <f>ROUND(I439*H439,2)</f>
        <v>154</v>
      </c>
      <c r="K439" s="241" t="s">
        <v>24</v>
      </c>
      <c r="L439" s="246"/>
      <c r="M439" s="247" t="s">
        <v>24</v>
      </c>
      <c r="N439" s="248" t="s">
        <v>50</v>
      </c>
      <c r="O439" s="43"/>
      <c r="P439" s="211">
        <f>O439*H439</f>
        <v>0</v>
      </c>
      <c r="Q439" s="211">
        <v>5.0000000000000002E-5</v>
      </c>
      <c r="R439" s="211">
        <f>Q439*H439</f>
        <v>5.0000000000000002E-5</v>
      </c>
      <c r="S439" s="211">
        <v>0</v>
      </c>
      <c r="T439" s="212">
        <f>S439*H439</f>
        <v>0</v>
      </c>
      <c r="AR439" s="25" t="s">
        <v>397</v>
      </c>
      <c r="AT439" s="25" t="s">
        <v>358</v>
      </c>
      <c r="AU439" s="25" t="s">
        <v>87</v>
      </c>
      <c r="AY439" s="25" t="s">
        <v>210</v>
      </c>
      <c r="BE439" s="213">
        <f>IF(N439="základní",J439,0)</f>
        <v>0</v>
      </c>
      <c r="BF439" s="213">
        <f>IF(N439="snížená",J439,0)</f>
        <v>154</v>
      </c>
      <c r="BG439" s="213">
        <f>IF(N439="zákl. přenesená",J439,0)</f>
        <v>0</v>
      </c>
      <c r="BH439" s="213">
        <f>IF(N439="sníž. přenesená",J439,0)</f>
        <v>0</v>
      </c>
      <c r="BI439" s="213">
        <f>IF(N439="nulová",J439,0)</f>
        <v>0</v>
      </c>
      <c r="BJ439" s="25" t="s">
        <v>87</v>
      </c>
      <c r="BK439" s="213">
        <f>ROUND(I439*H439,2)</f>
        <v>154</v>
      </c>
      <c r="BL439" s="25" t="s">
        <v>142</v>
      </c>
      <c r="BM439" s="25" t="s">
        <v>2555</v>
      </c>
    </row>
    <row r="440" spans="2:65" s="12" customFormat="1">
      <c r="B440" s="217"/>
      <c r="C440" s="218"/>
      <c r="D440" s="214" t="s">
        <v>220</v>
      </c>
      <c r="E440" s="219" t="s">
        <v>24</v>
      </c>
      <c r="F440" s="220" t="s">
        <v>83</v>
      </c>
      <c r="G440" s="218"/>
      <c r="H440" s="221">
        <v>1</v>
      </c>
      <c r="I440" s="222"/>
      <c r="J440" s="218"/>
      <c r="K440" s="218"/>
      <c r="L440" s="223"/>
      <c r="M440" s="224"/>
      <c r="N440" s="225"/>
      <c r="O440" s="225"/>
      <c r="P440" s="225"/>
      <c r="Q440" s="225"/>
      <c r="R440" s="225"/>
      <c r="S440" s="225"/>
      <c r="T440" s="226"/>
      <c r="AT440" s="227" t="s">
        <v>220</v>
      </c>
      <c r="AU440" s="227" t="s">
        <v>87</v>
      </c>
      <c r="AV440" s="12" t="s">
        <v>87</v>
      </c>
      <c r="AW440" s="12" t="s">
        <v>41</v>
      </c>
      <c r="AX440" s="12" t="s">
        <v>83</v>
      </c>
      <c r="AY440" s="227" t="s">
        <v>210</v>
      </c>
    </row>
    <row r="441" spans="2:65" s="11" customFormat="1" ht="29.85" customHeight="1">
      <c r="B441" s="186"/>
      <c r="C441" s="187"/>
      <c r="D441" s="188" t="s">
        <v>77</v>
      </c>
      <c r="E441" s="200" t="s">
        <v>1649</v>
      </c>
      <c r="F441" s="200" t="s">
        <v>1650</v>
      </c>
      <c r="G441" s="187"/>
      <c r="H441" s="187"/>
      <c r="I441" s="190"/>
      <c r="J441" s="201">
        <f>BK441</f>
        <v>224743.05</v>
      </c>
      <c r="K441" s="187"/>
      <c r="L441" s="192"/>
      <c r="M441" s="193"/>
      <c r="N441" s="194"/>
      <c r="O441" s="194"/>
      <c r="P441" s="195">
        <f>SUM(P442:P447)</f>
        <v>0</v>
      </c>
      <c r="Q441" s="194"/>
      <c r="R441" s="195">
        <f>SUM(R442:R447)</f>
        <v>2.4803100000000005E-2</v>
      </c>
      <c r="S441" s="194"/>
      <c r="T441" s="196">
        <f>SUM(T442:T447)</f>
        <v>0</v>
      </c>
      <c r="AR441" s="197" t="s">
        <v>87</v>
      </c>
      <c r="AT441" s="198" t="s">
        <v>77</v>
      </c>
      <c r="AU441" s="198" t="s">
        <v>83</v>
      </c>
      <c r="AY441" s="197" t="s">
        <v>210</v>
      </c>
      <c r="BK441" s="199">
        <f>SUM(BK442:BK447)</f>
        <v>224743.05</v>
      </c>
    </row>
    <row r="442" spans="2:65" s="1" customFormat="1" ht="38.25" customHeight="1">
      <c r="B442" s="42"/>
      <c r="C442" s="202" t="s">
        <v>1106</v>
      </c>
      <c r="D442" s="202" t="s">
        <v>212</v>
      </c>
      <c r="E442" s="203" t="s">
        <v>1652</v>
      </c>
      <c r="F442" s="204" t="s">
        <v>1653</v>
      </c>
      <c r="G442" s="205" t="s">
        <v>215</v>
      </c>
      <c r="H442" s="206">
        <v>1.05</v>
      </c>
      <c r="I442" s="207">
        <v>255</v>
      </c>
      <c r="J442" s="208">
        <f>ROUND(I442*H442,2)</f>
        <v>267.75</v>
      </c>
      <c r="K442" s="204" t="s">
        <v>264</v>
      </c>
      <c r="L442" s="62"/>
      <c r="M442" s="209" t="s">
        <v>24</v>
      </c>
      <c r="N442" s="210" t="s">
        <v>50</v>
      </c>
      <c r="O442" s="43"/>
      <c r="P442" s="211">
        <f>O442*H442</f>
        <v>0</v>
      </c>
      <c r="Q442" s="211">
        <v>5.1000000000000004E-4</v>
      </c>
      <c r="R442" s="211">
        <f>Q442*H442</f>
        <v>5.3550000000000006E-4</v>
      </c>
      <c r="S442" s="211">
        <v>0</v>
      </c>
      <c r="T442" s="212">
        <f>S442*H442</f>
        <v>0</v>
      </c>
      <c r="AR442" s="25" t="s">
        <v>142</v>
      </c>
      <c r="AT442" s="25" t="s">
        <v>212</v>
      </c>
      <c r="AU442" s="25" t="s">
        <v>87</v>
      </c>
      <c r="AY442" s="25" t="s">
        <v>210</v>
      </c>
      <c r="BE442" s="213">
        <f>IF(N442="základní",J442,0)</f>
        <v>0</v>
      </c>
      <c r="BF442" s="213">
        <f>IF(N442="snížená",J442,0)</f>
        <v>267.75</v>
      </c>
      <c r="BG442" s="213">
        <f>IF(N442="zákl. přenesená",J442,0)</f>
        <v>0</v>
      </c>
      <c r="BH442" s="213">
        <f>IF(N442="sníž. přenesená",J442,0)</f>
        <v>0</v>
      </c>
      <c r="BI442" s="213">
        <f>IF(N442="nulová",J442,0)</f>
        <v>0</v>
      </c>
      <c r="BJ442" s="25" t="s">
        <v>87</v>
      </c>
      <c r="BK442" s="213">
        <f>ROUND(I442*H442,2)</f>
        <v>267.75</v>
      </c>
      <c r="BL442" s="25" t="s">
        <v>142</v>
      </c>
      <c r="BM442" s="25" t="s">
        <v>2556</v>
      </c>
    </row>
    <row r="443" spans="2:65" s="12" customFormat="1">
      <c r="B443" s="217"/>
      <c r="C443" s="218"/>
      <c r="D443" s="214" t="s">
        <v>220</v>
      </c>
      <c r="E443" s="219" t="s">
        <v>24</v>
      </c>
      <c r="F443" s="220" t="s">
        <v>2557</v>
      </c>
      <c r="G443" s="218"/>
      <c r="H443" s="221">
        <v>1.05</v>
      </c>
      <c r="I443" s="222"/>
      <c r="J443" s="218"/>
      <c r="K443" s="218"/>
      <c r="L443" s="223"/>
      <c r="M443" s="224"/>
      <c r="N443" s="225"/>
      <c r="O443" s="225"/>
      <c r="P443" s="225"/>
      <c r="Q443" s="225"/>
      <c r="R443" s="225"/>
      <c r="S443" s="225"/>
      <c r="T443" s="226"/>
      <c r="AT443" s="227" t="s">
        <v>220</v>
      </c>
      <c r="AU443" s="227" t="s">
        <v>87</v>
      </c>
      <c r="AV443" s="12" t="s">
        <v>87</v>
      </c>
      <c r="AW443" s="12" t="s">
        <v>41</v>
      </c>
      <c r="AX443" s="12" t="s">
        <v>83</v>
      </c>
      <c r="AY443" s="227" t="s">
        <v>210</v>
      </c>
    </row>
    <row r="444" spans="2:65" s="1" customFormat="1" ht="38.25" customHeight="1">
      <c r="B444" s="42"/>
      <c r="C444" s="202" t="s">
        <v>1110</v>
      </c>
      <c r="D444" s="202" t="s">
        <v>212</v>
      </c>
      <c r="E444" s="203" t="s">
        <v>2558</v>
      </c>
      <c r="F444" s="204" t="s">
        <v>2559</v>
      </c>
      <c r="G444" s="205" t="s">
        <v>215</v>
      </c>
      <c r="H444" s="206">
        <v>606.69000000000005</v>
      </c>
      <c r="I444" s="207">
        <v>370</v>
      </c>
      <c r="J444" s="208">
        <f>ROUND(I444*H444,2)</f>
        <v>224475.3</v>
      </c>
      <c r="K444" s="204" t="s">
        <v>264</v>
      </c>
      <c r="L444" s="62"/>
      <c r="M444" s="209" t="s">
        <v>24</v>
      </c>
      <c r="N444" s="210" t="s">
        <v>50</v>
      </c>
      <c r="O444" s="43"/>
      <c r="P444" s="211">
        <f>O444*H444</f>
        <v>0</v>
      </c>
      <c r="Q444" s="211">
        <v>4.0000000000000003E-5</v>
      </c>
      <c r="R444" s="211">
        <f>Q444*H444</f>
        <v>2.4267600000000004E-2</v>
      </c>
      <c r="S444" s="211">
        <v>0</v>
      </c>
      <c r="T444" s="212">
        <f>S444*H444</f>
        <v>0</v>
      </c>
      <c r="AR444" s="25" t="s">
        <v>142</v>
      </c>
      <c r="AT444" s="25" t="s">
        <v>212</v>
      </c>
      <c r="AU444" s="25" t="s">
        <v>87</v>
      </c>
      <c r="AY444" s="25" t="s">
        <v>210</v>
      </c>
      <c r="BE444" s="213">
        <f>IF(N444="základní",J444,0)</f>
        <v>0</v>
      </c>
      <c r="BF444" s="213">
        <f>IF(N444="snížená",J444,0)</f>
        <v>224475.3</v>
      </c>
      <c r="BG444" s="213">
        <f>IF(N444="zákl. přenesená",J444,0)</f>
        <v>0</v>
      </c>
      <c r="BH444" s="213">
        <f>IF(N444="sníž. přenesená",J444,0)</f>
        <v>0</v>
      </c>
      <c r="BI444" s="213">
        <f>IF(N444="nulová",J444,0)</f>
        <v>0</v>
      </c>
      <c r="BJ444" s="25" t="s">
        <v>87</v>
      </c>
      <c r="BK444" s="213">
        <f>ROUND(I444*H444,2)</f>
        <v>224475.3</v>
      </c>
      <c r="BL444" s="25" t="s">
        <v>142</v>
      </c>
      <c r="BM444" s="25" t="s">
        <v>2560</v>
      </c>
    </row>
    <row r="445" spans="2:65" s="12" customFormat="1">
      <c r="B445" s="217"/>
      <c r="C445" s="218"/>
      <c r="D445" s="214" t="s">
        <v>220</v>
      </c>
      <c r="E445" s="219" t="s">
        <v>24</v>
      </c>
      <c r="F445" s="220" t="s">
        <v>2561</v>
      </c>
      <c r="G445" s="218"/>
      <c r="H445" s="221">
        <v>360</v>
      </c>
      <c r="I445" s="222"/>
      <c r="J445" s="218"/>
      <c r="K445" s="218"/>
      <c r="L445" s="223"/>
      <c r="M445" s="224"/>
      <c r="N445" s="225"/>
      <c r="O445" s="225"/>
      <c r="P445" s="225"/>
      <c r="Q445" s="225"/>
      <c r="R445" s="225"/>
      <c r="S445" s="225"/>
      <c r="T445" s="226"/>
      <c r="AT445" s="227" t="s">
        <v>220</v>
      </c>
      <c r="AU445" s="227" t="s">
        <v>87</v>
      </c>
      <c r="AV445" s="12" t="s">
        <v>87</v>
      </c>
      <c r="AW445" s="12" t="s">
        <v>41</v>
      </c>
      <c r="AX445" s="12" t="s">
        <v>78</v>
      </c>
      <c r="AY445" s="227" t="s">
        <v>210</v>
      </c>
    </row>
    <row r="446" spans="2:65" s="12" customFormat="1">
      <c r="B446" s="217"/>
      <c r="C446" s="218"/>
      <c r="D446" s="214" t="s">
        <v>220</v>
      </c>
      <c r="E446" s="219" t="s">
        <v>24</v>
      </c>
      <c r="F446" s="220" t="s">
        <v>2562</v>
      </c>
      <c r="G446" s="218"/>
      <c r="H446" s="221">
        <v>246.69</v>
      </c>
      <c r="I446" s="222"/>
      <c r="J446" s="218"/>
      <c r="K446" s="218"/>
      <c r="L446" s="223"/>
      <c r="M446" s="224"/>
      <c r="N446" s="225"/>
      <c r="O446" s="225"/>
      <c r="P446" s="225"/>
      <c r="Q446" s="225"/>
      <c r="R446" s="225"/>
      <c r="S446" s="225"/>
      <c r="T446" s="226"/>
      <c r="AT446" s="227" t="s">
        <v>220</v>
      </c>
      <c r="AU446" s="227" t="s">
        <v>87</v>
      </c>
      <c r="AV446" s="12" t="s">
        <v>87</v>
      </c>
      <c r="AW446" s="12" t="s">
        <v>41</v>
      </c>
      <c r="AX446" s="12" t="s">
        <v>78</v>
      </c>
      <c r="AY446" s="227" t="s">
        <v>210</v>
      </c>
    </row>
    <row r="447" spans="2:65" s="13" customFormat="1">
      <c r="B447" s="228"/>
      <c r="C447" s="229"/>
      <c r="D447" s="214" t="s">
        <v>220</v>
      </c>
      <c r="E447" s="230" t="s">
        <v>24</v>
      </c>
      <c r="F447" s="231" t="s">
        <v>235</v>
      </c>
      <c r="G447" s="229"/>
      <c r="H447" s="232">
        <v>606.69000000000005</v>
      </c>
      <c r="I447" s="233"/>
      <c r="J447" s="229"/>
      <c r="K447" s="229"/>
      <c r="L447" s="234"/>
      <c r="M447" s="235"/>
      <c r="N447" s="236"/>
      <c r="O447" s="236"/>
      <c r="P447" s="236"/>
      <c r="Q447" s="236"/>
      <c r="R447" s="236"/>
      <c r="S447" s="236"/>
      <c r="T447" s="237"/>
      <c r="AT447" s="238" t="s">
        <v>220</v>
      </c>
      <c r="AU447" s="238" t="s">
        <v>87</v>
      </c>
      <c r="AV447" s="13" t="s">
        <v>93</v>
      </c>
      <c r="AW447" s="13" t="s">
        <v>41</v>
      </c>
      <c r="AX447" s="13" t="s">
        <v>83</v>
      </c>
      <c r="AY447" s="238" t="s">
        <v>210</v>
      </c>
    </row>
    <row r="448" spans="2:65" s="11" customFormat="1" ht="29.85" customHeight="1">
      <c r="B448" s="186"/>
      <c r="C448" s="187"/>
      <c r="D448" s="188" t="s">
        <v>77</v>
      </c>
      <c r="E448" s="200" t="s">
        <v>1657</v>
      </c>
      <c r="F448" s="200" t="s">
        <v>1658</v>
      </c>
      <c r="G448" s="187"/>
      <c r="H448" s="187"/>
      <c r="I448" s="190"/>
      <c r="J448" s="201">
        <f>BK448</f>
        <v>4021.6</v>
      </c>
      <c r="K448" s="187"/>
      <c r="L448" s="192"/>
      <c r="M448" s="193"/>
      <c r="N448" s="194"/>
      <c r="O448" s="194"/>
      <c r="P448" s="195">
        <f>SUM(P449:P450)</f>
        <v>0</v>
      </c>
      <c r="Q448" s="194"/>
      <c r="R448" s="195">
        <f>SUM(R449:R450)</f>
        <v>2.1204800000000003E-2</v>
      </c>
      <c r="S448" s="194"/>
      <c r="T448" s="196">
        <f>SUM(T449:T450)</f>
        <v>0</v>
      </c>
      <c r="AR448" s="197" t="s">
        <v>87</v>
      </c>
      <c r="AT448" s="198" t="s">
        <v>77</v>
      </c>
      <c r="AU448" s="198" t="s">
        <v>83</v>
      </c>
      <c r="AY448" s="197" t="s">
        <v>210</v>
      </c>
      <c r="BK448" s="199">
        <f>SUM(BK449:BK450)</f>
        <v>4021.6</v>
      </c>
    </row>
    <row r="449" spans="2:65" s="1" customFormat="1" ht="25.5" customHeight="1">
      <c r="B449" s="42"/>
      <c r="C449" s="202" t="s">
        <v>1114</v>
      </c>
      <c r="D449" s="202" t="s">
        <v>212</v>
      </c>
      <c r="E449" s="203" t="s">
        <v>1660</v>
      </c>
      <c r="F449" s="204" t="s">
        <v>1661</v>
      </c>
      <c r="G449" s="205" t="s">
        <v>215</v>
      </c>
      <c r="H449" s="206">
        <v>73.12</v>
      </c>
      <c r="I449" s="207">
        <v>55</v>
      </c>
      <c r="J449" s="208">
        <f>ROUND(I449*H449,2)</f>
        <v>4021.6</v>
      </c>
      <c r="K449" s="204" t="s">
        <v>264</v>
      </c>
      <c r="L449" s="62"/>
      <c r="M449" s="209" t="s">
        <v>24</v>
      </c>
      <c r="N449" s="210" t="s">
        <v>50</v>
      </c>
      <c r="O449" s="43"/>
      <c r="P449" s="211">
        <f>O449*H449</f>
        <v>0</v>
      </c>
      <c r="Q449" s="211">
        <v>2.9E-4</v>
      </c>
      <c r="R449" s="211">
        <f>Q449*H449</f>
        <v>2.1204800000000003E-2</v>
      </c>
      <c r="S449" s="211">
        <v>0</v>
      </c>
      <c r="T449" s="212">
        <f>S449*H449</f>
        <v>0</v>
      </c>
      <c r="AR449" s="25" t="s">
        <v>142</v>
      </c>
      <c r="AT449" s="25" t="s">
        <v>212</v>
      </c>
      <c r="AU449" s="25" t="s">
        <v>87</v>
      </c>
      <c r="AY449" s="25" t="s">
        <v>210</v>
      </c>
      <c r="BE449" s="213">
        <f>IF(N449="základní",J449,0)</f>
        <v>0</v>
      </c>
      <c r="BF449" s="213">
        <f>IF(N449="snížená",J449,0)</f>
        <v>4021.6</v>
      </c>
      <c r="BG449" s="213">
        <f>IF(N449="zákl. přenesená",J449,0)</f>
        <v>0</v>
      </c>
      <c r="BH449" s="213">
        <f>IF(N449="sníž. přenesená",J449,0)</f>
        <v>0</v>
      </c>
      <c r="BI449" s="213">
        <f>IF(N449="nulová",J449,0)</f>
        <v>0</v>
      </c>
      <c r="BJ449" s="25" t="s">
        <v>87</v>
      </c>
      <c r="BK449" s="213">
        <f>ROUND(I449*H449,2)</f>
        <v>4021.6</v>
      </c>
      <c r="BL449" s="25" t="s">
        <v>142</v>
      </c>
      <c r="BM449" s="25" t="s">
        <v>2563</v>
      </c>
    </row>
    <row r="450" spans="2:65" s="12" customFormat="1">
      <c r="B450" s="217"/>
      <c r="C450" s="218"/>
      <c r="D450" s="214" t="s">
        <v>220</v>
      </c>
      <c r="E450" s="219" t="s">
        <v>24</v>
      </c>
      <c r="F450" s="220" t="s">
        <v>2564</v>
      </c>
      <c r="G450" s="218"/>
      <c r="H450" s="221">
        <v>73.12</v>
      </c>
      <c r="I450" s="222"/>
      <c r="J450" s="218"/>
      <c r="K450" s="218"/>
      <c r="L450" s="223"/>
      <c r="M450" s="271"/>
      <c r="N450" s="272"/>
      <c r="O450" s="272"/>
      <c r="P450" s="272"/>
      <c r="Q450" s="272"/>
      <c r="R450" s="272"/>
      <c r="S450" s="272"/>
      <c r="T450" s="273"/>
      <c r="AT450" s="227" t="s">
        <v>220</v>
      </c>
      <c r="AU450" s="227" t="s">
        <v>87</v>
      </c>
      <c r="AV450" s="12" t="s">
        <v>87</v>
      </c>
      <c r="AW450" s="12" t="s">
        <v>41</v>
      </c>
      <c r="AX450" s="12" t="s">
        <v>83</v>
      </c>
      <c r="AY450" s="227" t="s">
        <v>210</v>
      </c>
    </row>
    <row r="451" spans="2:65" s="1" customFormat="1" ht="6.95" customHeight="1">
      <c r="B451" s="57"/>
      <c r="C451" s="58"/>
      <c r="D451" s="58"/>
      <c r="E451" s="58"/>
      <c r="F451" s="58"/>
      <c r="G451" s="58"/>
      <c r="H451" s="58"/>
      <c r="I451" s="149"/>
      <c r="J451" s="58"/>
      <c r="K451" s="58"/>
      <c r="L451" s="62"/>
    </row>
  </sheetData>
  <sheetProtection algorithmName="SHA-512" hashValue="YV17/+8aPNm1kjTn12bJe3YMcCuj88/1G1Mrcq2XAG5D6C6c91ICrbY77qp9TQWR7xUceDOh4FuGvo+7+HUPPA==" saltValue="GKFEVkG2pwO3U7lnPYDDcaKGxcq7aj0HgSA3xbywQ/KsAhwr4pMZv+zykI+1xui2CDPJ2VDROrw7oRrDI3uPpw==" spinCount="100000" sheet="1" objects="1" scenarios="1" formatColumns="0" formatRows="0" autoFilter="0"/>
  <autoFilter ref="C93:K450" xr:uid="{00000000-0009-0000-0000-000003000000}"/>
  <mergeCells count="10">
    <mergeCell ref="J51:J52"/>
    <mergeCell ref="E84:H84"/>
    <mergeCell ref="E86:H86"/>
    <mergeCell ref="G1:H1"/>
    <mergeCell ref="L2:V2"/>
    <mergeCell ref="E7:H7"/>
    <mergeCell ref="E9:H9"/>
    <mergeCell ref="E24:H24"/>
    <mergeCell ref="E45:H45"/>
    <mergeCell ref="E47:H47"/>
  </mergeCells>
  <hyperlinks>
    <hyperlink ref="F1:G1" location="C2" display="1) Krycí list soupisu" xr:uid="{00000000-0004-0000-0300-000000000000}"/>
    <hyperlink ref="G1:H1" location="C54" display="2) Rekapitulace" xr:uid="{00000000-0004-0000-0300-000001000000}"/>
    <hyperlink ref="J1" location="C93" display="3) Soupis prací" xr:uid="{00000000-0004-0000-0300-000002000000}"/>
    <hyperlink ref="L1:V1" location="'Rekapitulace stavby'!C2" display="Rekapitulace stavby" xr:uid="{00000000-0004-0000-03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R177"/>
  <sheetViews>
    <sheetView showGridLines="0" workbookViewId="0">
      <pane ySplit="1" topLeftCell="A115" activePane="bottomLeft" state="frozen"/>
      <selection pane="bottomLeft" activeCell="I127" sqref="I127"/>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95</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2565</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158</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31</v>
      </c>
      <c r="K14" s="46"/>
    </row>
    <row r="15" spans="1:70" s="1" customFormat="1" ht="18" customHeight="1">
      <c r="B15" s="42"/>
      <c r="C15" s="43"/>
      <c r="D15" s="43"/>
      <c r="E15" s="36" t="s">
        <v>159</v>
      </c>
      <c r="F15" s="43"/>
      <c r="G15" s="43"/>
      <c r="H15" s="43"/>
      <c r="I15" s="129" t="s">
        <v>33</v>
      </c>
      <c r="J15" s="36" t="s">
        <v>24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38</v>
      </c>
      <c r="K20" s="46"/>
    </row>
    <row r="21" spans="2:11" s="1" customFormat="1" ht="18" customHeight="1">
      <c r="B21" s="42"/>
      <c r="C21" s="43"/>
      <c r="D21" s="43"/>
      <c r="E21" s="36" t="s">
        <v>160</v>
      </c>
      <c r="F21" s="43"/>
      <c r="G21" s="43"/>
      <c r="H21" s="43"/>
      <c r="I21" s="129" t="s">
        <v>33</v>
      </c>
      <c r="J21" s="36" t="s">
        <v>24</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ROUND(J89,2)</f>
        <v>256510.58</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ROUND(SUM(BE89:BE176), 2)</f>
        <v>256510.58</v>
      </c>
      <c r="G30" s="43"/>
      <c r="H30" s="43"/>
      <c r="I30" s="141">
        <v>0.21</v>
      </c>
      <c r="J30" s="140">
        <f>ROUND(ROUND((SUM(BE89:BE176)), 2)*I30, 2)</f>
        <v>53867.22</v>
      </c>
      <c r="K30" s="46"/>
    </row>
    <row r="31" spans="2:11" s="1" customFormat="1" ht="14.45" customHeight="1">
      <c r="B31" s="42"/>
      <c r="C31" s="43"/>
      <c r="D31" s="43"/>
      <c r="E31" s="50" t="s">
        <v>50</v>
      </c>
      <c r="F31" s="140">
        <f>ROUND(SUM(BF89:BF176), 2)</f>
        <v>0</v>
      </c>
      <c r="G31" s="43"/>
      <c r="H31" s="43"/>
      <c r="I31" s="141">
        <v>0.15</v>
      </c>
      <c r="J31" s="140">
        <f>ROUND(ROUND((SUM(BF89:BF176)), 2)*I31, 2)</f>
        <v>0</v>
      </c>
      <c r="K31" s="46"/>
    </row>
    <row r="32" spans="2:11" s="1" customFormat="1" ht="14.45" hidden="1" customHeight="1">
      <c r="B32" s="42"/>
      <c r="C32" s="43"/>
      <c r="D32" s="43"/>
      <c r="E32" s="50" t="s">
        <v>51</v>
      </c>
      <c r="F32" s="140">
        <f>ROUND(SUM(BG89:BG176), 2)</f>
        <v>0</v>
      </c>
      <c r="G32" s="43"/>
      <c r="H32" s="43"/>
      <c r="I32" s="141">
        <v>0.21</v>
      </c>
      <c r="J32" s="140">
        <v>0</v>
      </c>
      <c r="K32" s="46"/>
    </row>
    <row r="33" spans="2:11" s="1" customFormat="1" ht="14.45" hidden="1" customHeight="1">
      <c r="B33" s="42"/>
      <c r="C33" s="43"/>
      <c r="D33" s="43"/>
      <c r="E33" s="50" t="s">
        <v>52</v>
      </c>
      <c r="F33" s="140">
        <f>ROUND(SUM(BH89:BH176), 2)</f>
        <v>0</v>
      </c>
      <c r="G33" s="43"/>
      <c r="H33" s="43"/>
      <c r="I33" s="141">
        <v>0.15</v>
      </c>
      <c r="J33" s="140">
        <v>0</v>
      </c>
      <c r="K33" s="46"/>
    </row>
    <row r="34" spans="2:11" s="1" customFormat="1" ht="14.45" hidden="1" customHeight="1">
      <c r="B34" s="42"/>
      <c r="C34" s="43"/>
      <c r="D34" s="43"/>
      <c r="E34" s="50" t="s">
        <v>53</v>
      </c>
      <c r="F34" s="140">
        <f>ROUND(SUM(BI89:BI176),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310377.8</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4 - SO 2 - Venkovní úpravy</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v>
      </c>
      <c r="G51" s="43"/>
      <c r="H51" s="43"/>
      <c r="I51" s="129" t="s">
        <v>37</v>
      </c>
      <c r="J51" s="370" t="str">
        <f>E21</f>
        <v>AGORA s.r.o.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J89</f>
        <v>256510.58000000002</v>
      </c>
      <c r="K56" s="46"/>
      <c r="AU56" s="25" t="s">
        <v>166</v>
      </c>
    </row>
    <row r="57" spans="2:47" s="8" customFormat="1" ht="24.95" customHeight="1">
      <c r="B57" s="159"/>
      <c r="C57" s="160"/>
      <c r="D57" s="161" t="s">
        <v>167</v>
      </c>
      <c r="E57" s="162"/>
      <c r="F57" s="162"/>
      <c r="G57" s="162"/>
      <c r="H57" s="162"/>
      <c r="I57" s="163"/>
      <c r="J57" s="164">
        <f>J90</f>
        <v>246128.74000000002</v>
      </c>
      <c r="K57" s="165"/>
    </row>
    <row r="58" spans="2:47" s="9" customFormat="1" ht="19.899999999999999" customHeight="1">
      <c r="B58" s="166"/>
      <c r="C58" s="167"/>
      <c r="D58" s="168" t="s">
        <v>168</v>
      </c>
      <c r="E58" s="169"/>
      <c r="F58" s="169"/>
      <c r="G58" s="169"/>
      <c r="H58" s="169"/>
      <c r="I58" s="170"/>
      <c r="J58" s="171">
        <f>J91</f>
        <v>8490.18</v>
      </c>
      <c r="K58" s="172"/>
    </row>
    <row r="59" spans="2:47" s="9" customFormat="1" ht="19.899999999999999" customHeight="1">
      <c r="B59" s="166"/>
      <c r="C59" s="167"/>
      <c r="D59" s="168" t="s">
        <v>2566</v>
      </c>
      <c r="E59" s="169"/>
      <c r="F59" s="169"/>
      <c r="G59" s="169"/>
      <c r="H59" s="169"/>
      <c r="I59" s="170"/>
      <c r="J59" s="171">
        <f>J111</f>
        <v>3556</v>
      </c>
      <c r="K59" s="172"/>
    </row>
    <row r="60" spans="2:47" s="9" customFormat="1" ht="19.899999999999999" customHeight="1">
      <c r="B60" s="166"/>
      <c r="C60" s="167"/>
      <c r="D60" s="168" t="s">
        <v>169</v>
      </c>
      <c r="E60" s="169"/>
      <c r="F60" s="169"/>
      <c r="G60" s="169"/>
      <c r="H60" s="169"/>
      <c r="I60" s="170"/>
      <c r="J60" s="171">
        <f>J114</f>
        <v>29421.8</v>
      </c>
      <c r="K60" s="172"/>
    </row>
    <row r="61" spans="2:47" s="9" customFormat="1" ht="19.899999999999999" customHeight="1">
      <c r="B61" s="166"/>
      <c r="C61" s="167"/>
      <c r="D61" s="168" t="s">
        <v>171</v>
      </c>
      <c r="E61" s="169"/>
      <c r="F61" s="169"/>
      <c r="G61" s="169"/>
      <c r="H61" s="169"/>
      <c r="I61" s="170"/>
      <c r="J61" s="171">
        <f>J123</f>
        <v>121854.28000000001</v>
      </c>
      <c r="K61" s="172"/>
    </row>
    <row r="62" spans="2:47" s="9" customFormat="1" ht="19.899999999999999" customHeight="1">
      <c r="B62" s="166"/>
      <c r="C62" s="167"/>
      <c r="D62" s="168" t="s">
        <v>172</v>
      </c>
      <c r="E62" s="169"/>
      <c r="F62" s="169"/>
      <c r="G62" s="169"/>
      <c r="H62" s="169"/>
      <c r="I62" s="170"/>
      <c r="J62" s="171">
        <f>J141</f>
        <v>10098</v>
      </c>
      <c r="K62" s="172"/>
    </row>
    <row r="63" spans="2:47" s="9" customFormat="1" ht="19.899999999999999" customHeight="1">
      <c r="B63" s="166"/>
      <c r="C63" s="167"/>
      <c r="D63" s="168" t="s">
        <v>2567</v>
      </c>
      <c r="E63" s="169"/>
      <c r="F63" s="169"/>
      <c r="G63" s="169"/>
      <c r="H63" s="169"/>
      <c r="I63" s="170"/>
      <c r="J63" s="171">
        <f>J144</f>
        <v>15000</v>
      </c>
      <c r="K63" s="172"/>
    </row>
    <row r="64" spans="2:47" s="9" customFormat="1" ht="19.899999999999999" customHeight="1">
      <c r="B64" s="166"/>
      <c r="C64" s="167"/>
      <c r="D64" s="168" t="s">
        <v>173</v>
      </c>
      <c r="E64" s="169"/>
      <c r="F64" s="169"/>
      <c r="G64" s="169"/>
      <c r="H64" s="169"/>
      <c r="I64" s="170"/>
      <c r="J64" s="171">
        <f>J146</f>
        <v>47851.6</v>
      </c>
      <c r="K64" s="172"/>
    </row>
    <row r="65" spans="2:12" s="9" customFormat="1" ht="19.899999999999999" customHeight="1">
      <c r="B65" s="166"/>
      <c r="C65" s="167"/>
      <c r="D65" s="168" t="s">
        <v>175</v>
      </c>
      <c r="E65" s="169"/>
      <c r="F65" s="169"/>
      <c r="G65" s="169"/>
      <c r="H65" s="169"/>
      <c r="I65" s="170"/>
      <c r="J65" s="171">
        <f>J153</f>
        <v>9856.8799999999992</v>
      </c>
      <c r="K65" s="172"/>
    </row>
    <row r="66" spans="2:12" s="8" customFormat="1" ht="24.95" customHeight="1">
      <c r="B66" s="159"/>
      <c r="C66" s="160"/>
      <c r="D66" s="161" t="s">
        <v>176</v>
      </c>
      <c r="E66" s="162"/>
      <c r="F66" s="162"/>
      <c r="G66" s="162"/>
      <c r="H66" s="162"/>
      <c r="I66" s="163"/>
      <c r="J66" s="164">
        <f>J155</f>
        <v>10381.84</v>
      </c>
      <c r="K66" s="165"/>
    </row>
    <row r="67" spans="2:12" s="9" customFormat="1" ht="19.899999999999999" customHeight="1">
      <c r="B67" s="166"/>
      <c r="C67" s="167"/>
      <c r="D67" s="168" t="s">
        <v>177</v>
      </c>
      <c r="E67" s="169"/>
      <c r="F67" s="169"/>
      <c r="G67" s="169"/>
      <c r="H67" s="169"/>
      <c r="I67" s="170"/>
      <c r="J67" s="171">
        <f>J156</f>
        <v>565.6</v>
      </c>
      <c r="K67" s="172"/>
    </row>
    <row r="68" spans="2:12" s="9" customFormat="1" ht="19.899999999999999" customHeight="1">
      <c r="B68" s="166"/>
      <c r="C68" s="167"/>
      <c r="D68" s="168" t="s">
        <v>186</v>
      </c>
      <c r="E68" s="169"/>
      <c r="F68" s="169"/>
      <c r="G68" s="169"/>
      <c r="H68" s="169"/>
      <c r="I68" s="170"/>
      <c r="J68" s="171">
        <f>J161</f>
        <v>5000</v>
      </c>
      <c r="K68" s="172"/>
    </row>
    <row r="69" spans="2:12" s="9" customFormat="1" ht="19.899999999999999" customHeight="1">
      <c r="B69" s="166"/>
      <c r="C69" s="167"/>
      <c r="D69" s="168" t="s">
        <v>187</v>
      </c>
      <c r="E69" s="169"/>
      <c r="F69" s="169"/>
      <c r="G69" s="169"/>
      <c r="H69" s="169"/>
      <c r="I69" s="170"/>
      <c r="J69" s="171">
        <f>J163</f>
        <v>4816.24</v>
      </c>
      <c r="K69" s="172"/>
    </row>
    <row r="70" spans="2:12" s="1" customFormat="1" ht="21.75" customHeight="1">
      <c r="B70" s="42"/>
      <c r="C70" s="43"/>
      <c r="D70" s="43"/>
      <c r="E70" s="43"/>
      <c r="F70" s="43"/>
      <c r="G70" s="43"/>
      <c r="H70" s="43"/>
      <c r="I70" s="128"/>
      <c r="J70" s="43"/>
      <c r="K70" s="46"/>
    </row>
    <row r="71" spans="2:12" s="1" customFormat="1" ht="6.95" customHeight="1">
      <c r="B71" s="57"/>
      <c r="C71" s="58"/>
      <c r="D71" s="58"/>
      <c r="E71" s="58"/>
      <c r="F71" s="58"/>
      <c r="G71" s="58"/>
      <c r="H71" s="58"/>
      <c r="I71" s="149"/>
      <c r="J71" s="58"/>
      <c r="K71" s="59"/>
    </row>
    <row r="75" spans="2:12" s="1" customFormat="1" ht="6.95" customHeight="1">
      <c r="B75" s="60"/>
      <c r="C75" s="61"/>
      <c r="D75" s="61"/>
      <c r="E75" s="61"/>
      <c r="F75" s="61"/>
      <c r="G75" s="61"/>
      <c r="H75" s="61"/>
      <c r="I75" s="152"/>
      <c r="J75" s="61"/>
      <c r="K75" s="61"/>
      <c r="L75" s="62"/>
    </row>
    <row r="76" spans="2:12" s="1" customFormat="1" ht="36.950000000000003" customHeight="1">
      <c r="B76" s="42"/>
      <c r="C76" s="63" t="s">
        <v>194</v>
      </c>
      <c r="D76" s="64"/>
      <c r="E76" s="64"/>
      <c r="F76" s="64"/>
      <c r="G76" s="64"/>
      <c r="H76" s="64"/>
      <c r="I76" s="173"/>
      <c r="J76" s="64"/>
      <c r="K76" s="64"/>
      <c r="L76" s="62"/>
    </row>
    <row r="77" spans="2:12" s="1" customFormat="1" ht="6.95" customHeight="1">
      <c r="B77" s="42"/>
      <c r="C77" s="64"/>
      <c r="D77" s="64"/>
      <c r="E77" s="64"/>
      <c r="F77" s="64"/>
      <c r="G77" s="64"/>
      <c r="H77" s="64"/>
      <c r="I77" s="173"/>
      <c r="J77" s="64"/>
      <c r="K77" s="64"/>
      <c r="L77" s="62"/>
    </row>
    <row r="78" spans="2:12" s="1" customFormat="1" ht="14.45" customHeight="1">
      <c r="B78" s="42"/>
      <c r="C78" s="66" t="s">
        <v>18</v>
      </c>
      <c r="D78" s="64"/>
      <c r="E78" s="64"/>
      <c r="F78" s="64"/>
      <c r="G78" s="64"/>
      <c r="H78" s="64"/>
      <c r="I78" s="173"/>
      <c r="J78" s="64"/>
      <c r="K78" s="64"/>
      <c r="L78" s="62"/>
    </row>
    <row r="79" spans="2:12" s="1" customFormat="1" ht="16.5" customHeight="1">
      <c r="B79" s="42"/>
      <c r="C79" s="64"/>
      <c r="D79" s="64"/>
      <c r="E79" s="406" t="str">
        <f>E7</f>
        <v>Rekonstrukce bytového domu (použita tatabáze URS 2017)</v>
      </c>
      <c r="F79" s="407"/>
      <c r="G79" s="407"/>
      <c r="H79" s="407"/>
      <c r="I79" s="173"/>
      <c r="J79" s="64"/>
      <c r="K79" s="64"/>
      <c r="L79" s="62"/>
    </row>
    <row r="80" spans="2:12" s="1" customFormat="1" ht="14.45" customHeight="1">
      <c r="B80" s="42"/>
      <c r="C80" s="66" t="s">
        <v>156</v>
      </c>
      <c r="D80" s="64"/>
      <c r="E80" s="64"/>
      <c r="F80" s="64"/>
      <c r="G80" s="64"/>
      <c r="H80" s="64"/>
      <c r="I80" s="173"/>
      <c r="J80" s="64"/>
      <c r="K80" s="64"/>
      <c r="L80" s="62"/>
    </row>
    <row r="81" spans="2:65" s="1" customFormat="1" ht="17.25" customHeight="1">
      <c r="B81" s="42"/>
      <c r="C81" s="64"/>
      <c r="D81" s="64"/>
      <c r="E81" s="381" t="str">
        <f>E9</f>
        <v>4 - SO 2 - Venkovní úpravy</v>
      </c>
      <c r="F81" s="408"/>
      <c r="G81" s="408"/>
      <c r="H81" s="408"/>
      <c r="I81" s="173"/>
      <c r="J81" s="64"/>
      <c r="K81" s="64"/>
      <c r="L81" s="62"/>
    </row>
    <row r="82" spans="2:65" s="1" customFormat="1" ht="6.95" customHeight="1">
      <c r="B82" s="42"/>
      <c r="C82" s="64"/>
      <c r="D82" s="64"/>
      <c r="E82" s="64"/>
      <c r="F82" s="64"/>
      <c r="G82" s="64"/>
      <c r="H82" s="64"/>
      <c r="I82" s="173"/>
      <c r="J82" s="64"/>
      <c r="K82" s="64"/>
      <c r="L82" s="62"/>
    </row>
    <row r="83" spans="2:65" s="1" customFormat="1" ht="18" customHeight="1">
      <c r="B83" s="42"/>
      <c r="C83" s="66" t="s">
        <v>25</v>
      </c>
      <c r="D83" s="64"/>
      <c r="E83" s="64"/>
      <c r="F83" s="174" t="str">
        <f>F12</f>
        <v>Na Františku 253/9,Lysá nad Labem</v>
      </c>
      <c r="G83" s="64"/>
      <c r="H83" s="64"/>
      <c r="I83" s="175" t="s">
        <v>27</v>
      </c>
      <c r="J83" s="74" t="str">
        <f>IF(J12="","",J12)</f>
        <v>15. 12. 2016</v>
      </c>
      <c r="K83" s="64"/>
      <c r="L83" s="62"/>
    </row>
    <row r="84" spans="2:65" s="1" customFormat="1" ht="6.95" customHeight="1">
      <c r="B84" s="42"/>
      <c r="C84" s="64"/>
      <c r="D84" s="64"/>
      <c r="E84" s="64"/>
      <c r="F84" s="64"/>
      <c r="G84" s="64"/>
      <c r="H84" s="64"/>
      <c r="I84" s="173"/>
      <c r="J84" s="64"/>
      <c r="K84" s="64"/>
      <c r="L84" s="62"/>
    </row>
    <row r="85" spans="2:65" s="1" customFormat="1" ht="15">
      <c r="B85" s="42"/>
      <c r="C85" s="66" t="s">
        <v>29</v>
      </c>
      <c r="D85" s="64"/>
      <c r="E85" s="64"/>
      <c r="F85" s="174" t="str">
        <f>E15</f>
        <v>Město Lysá n.L.</v>
      </c>
      <c r="G85" s="64"/>
      <c r="H85" s="64"/>
      <c r="I85" s="175" t="s">
        <v>37</v>
      </c>
      <c r="J85" s="174" t="str">
        <f>E21</f>
        <v>AGORA s.r.o. Liberec</v>
      </c>
      <c r="K85" s="64"/>
      <c r="L85" s="62"/>
    </row>
    <row r="86" spans="2:65" s="1" customFormat="1" ht="14.45" customHeight="1">
      <c r="B86" s="42"/>
      <c r="C86" s="66" t="s">
        <v>35</v>
      </c>
      <c r="D86" s="64"/>
      <c r="E86" s="64"/>
      <c r="F86" s="174" t="str">
        <f>IF(E18="","",E18)</f>
        <v/>
      </c>
      <c r="G86" s="64"/>
      <c r="H86" s="64"/>
      <c r="I86" s="173"/>
      <c r="J86" s="64"/>
      <c r="K86" s="64"/>
      <c r="L86" s="62"/>
    </row>
    <row r="87" spans="2:65" s="1" customFormat="1" ht="10.35" customHeight="1">
      <c r="B87" s="42"/>
      <c r="C87" s="64"/>
      <c r="D87" s="64"/>
      <c r="E87" s="64"/>
      <c r="F87" s="64"/>
      <c r="G87" s="64"/>
      <c r="H87" s="64"/>
      <c r="I87" s="173"/>
      <c r="J87" s="64"/>
      <c r="K87" s="64"/>
      <c r="L87" s="62"/>
    </row>
    <row r="88" spans="2:65" s="10" customFormat="1" ht="29.25" customHeight="1">
      <c r="B88" s="176"/>
      <c r="C88" s="177" t="s">
        <v>195</v>
      </c>
      <c r="D88" s="178" t="s">
        <v>63</v>
      </c>
      <c r="E88" s="178" t="s">
        <v>59</v>
      </c>
      <c r="F88" s="178" t="s">
        <v>196</v>
      </c>
      <c r="G88" s="178" t="s">
        <v>197</v>
      </c>
      <c r="H88" s="178" t="s">
        <v>198</v>
      </c>
      <c r="I88" s="179" t="s">
        <v>199</v>
      </c>
      <c r="J88" s="178" t="s">
        <v>164</v>
      </c>
      <c r="K88" s="180" t="s">
        <v>200</v>
      </c>
      <c r="L88" s="181"/>
      <c r="M88" s="82" t="s">
        <v>201</v>
      </c>
      <c r="N88" s="83" t="s">
        <v>48</v>
      </c>
      <c r="O88" s="83" t="s">
        <v>202</v>
      </c>
      <c r="P88" s="83" t="s">
        <v>203</v>
      </c>
      <c r="Q88" s="83" t="s">
        <v>204</v>
      </c>
      <c r="R88" s="83" t="s">
        <v>205</v>
      </c>
      <c r="S88" s="83" t="s">
        <v>206</v>
      </c>
      <c r="T88" s="84" t="s">
        <v>207</v>
      </c>
    </row>
    <row r="89" spans="2:65" s="1" customFormat="1" ht="29.25" customHeight="1">
      <c r="B89" s="42"/>
      <c r="C89" s="88" t="s">
        <v>165</v>
      </c>
      <c r="D89" s="64"/>
      <c r="E89" s="64"/>
      <c r="F89" s="64"/>
      <c r="G89" s="64"/>
      <c r="H89" s="64"/>
      <c r="I89" s="173"/>
      <c r="J89" s="182">
        <f>BK89</f>
        <v>256510.58000000002</v>
      </c>
      <c r="K89" s="64"/>
      <c r="L89" s="62"/>
      <c r="M89" s="85"/>
      <c r="N89" s="86"/>
      <c r="O89" s="86"/>
      <c r="P89" s="183">
        <f>P90+P155</f>
        <v>0</v>
      </c>
      <c r="Q89" s="86"/>
      <c r="R89" s="183">
        <f>R90+R155</f>
        <v>56.347601540000007</v>
      </c>
      <c r="S89" s="86"/>
      <c r="T89" s="184">
        <f>T90+T155</f>
        <v>1.695E-2</v>
      </c>
      <c r="AT89" s="25" t="s">
        <v>77</v>
      </c>
      <c r="AU89" s="25" t="s">
        <v>166</v>
      </c>
      <c r="BK89" s="185">
        <f>BK90+BK155</f>
        <v>256510.58000000002</v>
      </c>
    </row>
    <row r="90" spans="2:65" s="11" customFormat="1" ht="37.35" customHeight="1">
      <c r="B90" s="186"/>
      <c r="C90" s="187"/>
      <c r="D90" s="188" t="s">
        <v>77</v>
      </c>
      <c r="E90" s="189" t="s">
        <v>208</v>
      </c>
      <c r="F90" s="189" t="s">
        <v>209</v>
      </c>
      <c r="G90" s="187"/>
      <c r="H90" s="187"/>
      <c r="I90" s="190"/>
      <c r="J90" s="191">
        <f>BK90</f>
        <v>246128.74000000002</v>
      </c>
      <c r="K90" s="187"/>
      <c r="L90" s="192"/>
      <c r="M90" s="193"/>
      <c r="N90" s="194"/>
      <c r="O90" s="194"/>
      <c r="P90" s="195">
        <f>P91+P111+P114+P123+P141+P144+P146+P153</f>
        <v>0</v>
      </c>
      <c r="Q90" s="194"/>
      <c r="R90" s="195">
        <f>R91+R111+R114+R123+R141+R144+R146+R153</f>
        <v>56.325308540000009</v>
      </c>
      <c r="S90" s="194"/>
      <c r="T90" s="196">
        <f>T91+T111+T114+T123+T141+T144+T146+T153</f>
        <v>0</v>
      </c>
      <c r="AR90" s="197" t="s">
        <v>83</v>
      </c>
      <c r="AT90" s="198" t="s">
        <v>77</v>
      </c>
      <c r="AU90" s="198" t="s">
        <v>78</v>
      </c>
      <c r="AY90" s="197" t="s">
        <v>210</v>
      </c>
      <c r="BK90" s="199">
        <f>BK91+BK111+BK114+BK123+BK141+BK144+BK146+BK153</f>
        <v>246128.74000000002</v>
      </c>
    </row>
    <row r="91" spans="2:65" s="11" customFormat="1" ht="19.899999999999999" customHeight="1">
      <c r="B91" s="186"/>
      <c r="C91" s="187"/>
      <c r="D91" s="188" t="s">
        <v>77</v>
      </c>
      <c r="E91" s="200" t="s">
        <v>83</v>
      </c>
      <c r="F91" s="200" t="s">
        <v>211</v>
      </c>
      <c r="G91" s="187"/>
      <c r="H91" s="187"/>
      <c r="I91" s="190"/>
      <c r="J91" s="201">
        <f>BK91</f>
        <v>8490.18</v>
      </c>
      <c r="K91" s="187"/>
      <c r="L91" s="192"/>
      <c r="M91" s="193"/>
      <c r="N91" s="194"/>
      <c r="O91" s="194"/>
      <c r="P91" s="195">
        <f>SUM(P92:P110)</f>
        <v>0</v>
      </c>
      <c r="Q91" s="194"/>
      <c r="R91" s="195">
        <f>SUM(R92:R110)</f>
        <v>1.2914999999999999E-2</v>
      </c>
      <c r="S91" s="194"/>
      <c r="T91" s="196">
        <f>SUM(T92:T110)</f>
        <v>0</v>
      </c>
      <c r="AR91" s="197" t="s">
        <v>83</v>
      </c>
      <c r="AT91" s="198" t="s">
        <v>77</v>
      </c>
      <c r="AU91" s="198" t="s">
        <v>83</v>
      </c>
      <c r="AY91" s="197" t="s">
        <v>210</v>
      </c>
      <c r="BK91" s="199">
        <f>SUM(BK92:BK110)</f>
        <v>8490.18</v>
      </c>
    </row>
    <row r="92" spans="2:65" s="1" customFormat="1" ht="38.25" customHeight="1">
      <c r="B92" s="42"/>
      <c r="C92" s="202" t="s">
        <v>83</v>
      </c>
      <c r="D92" s="202" t="s">
        <v>212</v>
      </c>
      <c r="E92" s="203" t="s">
        <v>1668</v>
      </c>
      <c r="F92" s="204" t="s">
        <v>223</v>
      </c>
      <c r="G92" s="205" t="s">
        <v>224</v>
      </c>
      <c r="H92" s="206">
        <v>1.4</v>
      </c>
      <c r="I92" s="207">
        <v>980</v>
      </c>
      <c r="J92" s="208">
        <f>ROUND(I92*H92,2)</f>
        <v>1372</v>
      </c>
      <c r="K92" s="204" t="s">
        <v>1665</v>
      </c>
      <c r="L92" s="62"/>
      <c r="M92" s="209" t="s">
        <v>24</v>
      </c>
      <c r="N92" s="210" t="s">
        <v>49</v>
      </c>
      <c r="O92" s="43"/>
      <c r="P92" s="211">
        <f>O92*H92</f>
        <v>0</v>
      </c>
      <c r="Q92" s="211">
        <v>0</v>
      </c>
      <c r="R92" s="211">
        <f>Q92*H92</f>
        <v>0</v>
      </c>
      <c r="S92" s="211">
        <v>0</v>
      </c>
      <c r="T92" s="212">
        <f>S92*H92</f>
        <v>0</v>
      </c>
      <c r="AR92" s="25" t="s">
        <v>93</v>
      </c>
      <c r="AT92" s="25" t="s">
        <v>212</v>
      </c>
      <c r="AU92" s="25" t="s">
        <v>87</v>
      </c>
      <c r="AY92" s="25" t="s">
        <v>210</v>
      </c>
      <c r="BE92" s="213">
        <f>IF(N92="základní",J92,0)</f>
        <v>1372</v>
      </c>
      <c r="BF92" s="213">
        <f>IF(N92="snížená",J92,0)</f>
        <v>0</v>
      </c>
      <c r="BG92" s="213">
        <f>IF(N92="zákl. přenesená",J92,0)</f>
        <v>0</v>
      </c>
      <c r="BH92" s="213">
        <f>IF(N92="sníž. přenesená",J92,0)</f>
        <v>0</v>
      </c>
      <c r="BI92" s="213">
        <f>IF(N92="nulová",J92,0)</f>
        <v>0</v>
      </c>
      <c r="BJ92" s="25" t="s">
        <v>83</v>
      </c>
      <c r="BK92" s="213">
        <f>ROUND(I92*H92,2)</f>
        <v>1372</v>
      </c>
      <c r="BL92" s="25" t="s">
        <v>93</v>
      </c>
      <c r="BM92" s="25" t="s">
        <v>2568</v>
      </c>
    </row>
    <row r="93" spans="2:65" s="12" customFormat="1">
      <c r="B93" s="217"/>
      <c r="C93" s="218"/>
      <c r="D93" s="214" t="s">
        <v>220</v>
      </c>
      <c r="E93" s="219" t="s">
        <v>24</v>
      </c>
      <c r="F93" s="220" t="s">
        <v>2569</v>
      </c>
      <c r="G93" s="218"/>
      <c r="H93" s="221">
        <v>1.4</v>
      </c>
      <c r="I93" s="222"/>
      <c r="J93" s="218"/>
      <c r="K93" s="218"/>
      <c r="L93" s="223"/>
      <c r="M93" s="224"/>
      <c r="N93" s="225"/>
      <c r="O93" s="225"/>
      <c r="P93" s="225"/>
      <c r="Q93" s="225"/>
      <c r="R93" s="225"/>
      <c r="S93" s="225"/>
      <c r="T93" s="226"/>
      <c r="AT93" s="227" t="s">
        <v>220</v>
      </c>
      <c r="AU93" s="227" t="s">
        <v>87</v>
      </c>
      <c r="AV93" s="12" t="s">
        <v>87</v>
      </c>
      <c r="AW93" s="12" t="s">
        <v>41</v>
      </c>
      <c r="AX93" s="12" t="s">
        <v>83</v>
      </c>
      <c r="AY93" s="227" t="s">
        <v>210</v>
      </c>
    </row>
    <row r="94" spans="2:65" s="1" customFormat="1" ht="38.25" customHeight="1">
      <c r="B94" s="42"/>
      <c r="C94" s="202" t="s">
        <v>87</v>
      </c>
      <c r="D94" s="202" t="s">
        <v>212</v>
      </c>
      <c r="E94" s="203" t="s">
        <v>2570</v>
      </c>
      <c r="F94" s="204" t="s">
        <v>2571</v>
      </c>
      <c r="G94" s="205" t="s">
        <v>224</v>
      </c>
      <c r="H94" s="206">
        <v>1.4</v>
      </c>
      <c r="I94" s="207">
        <v>78.599999999999994</v>
      </c>
      <c r="J94" s="208">
        <f>ROUND(I94*H94,2)</f>
        <v>110.04</v>
      </c>
      <c r="K94" s="204" t="s">
        <v>264</v>
      </c>
      <c r="L94" s="62"/>
      <c r="M94" s="209" t="s">
        <v>24</v>
      </c>
      <c r="N94" s="210" t="s">
        <v>49</v>
      </c>
      <c r="O94" s="43"/>
      <c r="P94" s="211">
        <f>O94*H94</f>
        <v>0</v>
      </c>
      <c r="Q94" s="211">
        <v>0</v>
      </c>
      <c r="R94" s="211">
        <f>Q94*H94</f>
        <v>0</v>
      </c>
      <c r="S94" s="211">
        <v>0</v>
      </c>
      <c r="T94" s="212">
        <f>S94*H94</f>
        <v>0</v>
      </c>
      <c r="AR94" s="25" t="s">
        <v>93</v>
      </c>
      <c r="AT94" s="25" t="s">
        <v>212</v>
      </c>
      <c r="AU94" s="25" t="s">
        <v>87</v>
      </c>
      <c r="AY94" s="25" t="s">
        <v>210</v>
      </c>
      <c r="BE94" s="213">
        <f>IF(N94="základní",J94,0)</f>
        <v>110.04</v>
      </c>
      <c r="BF94" s="213">
        <f>IF(N94="snížená",J94,0)</f>
        <v>0</v>
      </c>
      <c r="BG94" s="213">
        <f>IF(N94="zákl. přenesená",J94,0)</f>
        <v>0</v>
      </c>
      <c r="BH94" s="213">
        <f>IF(N94="sníž. přenesená",J94,0)</f>
        <v>0</v>
      </c>
      <c r="BI94" s="213">
        <f>IF(N94="nulová",J94,0)</f>
        <v>0</v>
      </c>
      <c r="BJ94" s="25" t="s">
        <v>83</v>
      </c>
      <c r="BK94" s="213">
        <f>ROUND(I94*H94,2)</f>
        <v>110.04</v>
      </c>
      <c r="BL94" s="25" t="s">
        <v>93</v>
      </c>
      <c r="BM94" s="25" t="s">
        <v>2572</v>
      </c>
    </row>
    <row r="95" spans="2:65" s="12" customFormat="1">
      <c r="B95" s="217"/>
      <c r="C95" s="218"/>
      <c r="D95" s="214" t="s">
        <v>220</v>
      </c>
      <c r="E95" s="219" t="s">
        <v>24</v>
      </c>
      <c r="F95" s="220" t="s">
        <v>2569</v>
      </c>
      <c r="G95" s="218"/>
      <c r="H95" s="221">
        <v>1.4</v>
      </c>
      <c r="I95" s="222"/>
      <c r="J95" s="218"/>
      <c r="K95" s="218"/>
      <c r="L95" s="223"/>
      <c r="M95" s="224"/>
      <c r="N95" s="225"/>
      <c r="O95" s="225"/>
      <c r="P95" s="225"/>
      <c r="Q95" s="225"/>
      <c r="R95" s="225"/>
      <c r="S95" s="225"/>
      <c r="T95" s="226"/>
      <c r="AT95" s="227" t="s">
        <v>220</v>
      </c>
      <c r="AU95" s="227" t="s">
        <v>87</v>
      </c>
      <c r="AV95" s="12" t="s">
        <v>87</v>
      </c>
      <c r="AW95" s="12" t="s">
        <v>41</v>
      </c>
      <c r="AX95" s="12" t="s">
        <v>83</v>
      </c>
      <c r="AY95" s="227" t="s">
        <v>210</v>
      </c>
    </row>
    <row r="96" spans="2:65" s="1" customFormat="1" ht="38.25" customHeight="1">
      <c r="B96" s="42"/>
      <c r="C96" s="202" t="s">
        <v>90</v>
      </c>
      <c r="D96" s="202" t="s">
        <v>212</v>
      </c>
      <c r="E96" s="203" t="s">
        <v>236</v>
      </c>
      <c r="F96" s="204" t="s">
        <v>237</v>
      </c>
      <c r="G96" s="205" t="s">
        <v>224</v>
      </c>
      <c r="H96" s="206">
        <v>1.4</v>
      </c>
      <c r="I96" s="207">
        <v>143</v>
      </c>
      <c r="J96" s="208">
        <f>ROUND(I96*H96,2)</f>
        <v>200.2</v>
      </c>
      <c r="K96" s="204" t="s">
        <v>264</v>
      </c>
      <c r="L96" s="62"/>
      <c r="M96" s="209" t="s">
        <v>24</v>
      </c>
      <c r="N96" s="210" t="s">
        <v>49</v>
      </c>
      <c r="O96" s="43"/>
      <c r="P96" s="211">
        <f>O96*H96</f>
        <v>0</v>
      </c>
      <c r="Q96" s="211">
        <v>0</v>
      </c>
      <c r="R96" s="211">
        <f>Q96*H96</f>
        <v>0</v>
      </c>
      <c r="S96" s="211">
        <v>0</v>
      </c>
      <c r="T96" s="212">
        <f>S96*H96</f>
        <v>0</v>
      </c>
      <c r="AR96" s="25" t="s">
        <v>93</v>
      </c>
      <c r="AT96" s="25" t="s">
        <v>212</v>
      </c>
      <c r="AU96" s="25" t="s">
        <v>87</v>
      </c>
      <c r="AY96" s="25" t="s">
        <v>210</v>
      </c>
      <c r="BE96" s="213">
        <f>IF(N96="základní",J96,0)</f>
        <v>200.2</v>
      </c>
      <c r="BF96" s="213">
        <f>IF(N96="snížená",J96,0)</f>
        <v>0</v>
      </c>
      <c r="BG96" s="213">
        <f>IF(N96="zákl. přenesená",J96,0)</f>
        <v>0</v>
      </c>
      <c r="BH96" s="213">
        <f>IF(N96="sníž. přenesená",J96,0)</f>
        <v>0</v>
      </c>
      <c r="BI96" s="213">
        <f>IF(N96="nulová",J96,0)</f>
        <v>0</v>
      </c>
      <c r="BJ96" s="25" t="s">
        <v>83</v>
      </c>
      <c r="BK96" s="213">
        <f>ROUND(I96*H96,2)</f>
        <v>200.2</v>
      </c>
      <c r="BL96" s="25" t="s">
        <v>93</v>
      </c>
      <c r="BM96" s="25" t="s">
        <v>2573</v>
      </c>
    </row>
    <row r="97" spans="2:65" s="12" customFormat="1">
      <c r="B97" s="217"/>
      <c r="C97" s="218"/>
      <c r="D97" s="214" t="s">
        <v>220</v>
      </c>
      <c r="E97" s="219" t="s">
        <v>24</v>
      </c>
      <c r="F97" s="220" t="s">
        <v>2574</v>
      </c>
      <c r="G97" s="218"/>
      <c r="H97" s="221">
        <v>1.4</v>
      </c>
      <c r="I97" s="222"/>
      <c r="J97" s="218"/>
      <c r="K97" s="218"/>
      <c r="L97" s="223"/>
      <c r="M97" s="224"/>
      <c r="N97" s="225"/>
      <c r="O97" s="225"/>
      <c r="P97" s="225"/>
      <c r="Q97" s="225"/>
      <c r="R97" s="225"/>
      <c r="S97" s="225"/>
      <c r="T97" s="226"/>
      <c r="AT97" s="227" t="s">
        <v>220</v>
      </c>
      <c r="AU97" s="227" t="s">
        <v>87</v>
      </c>
      <c r="AV97" s="12" t="s">
        <v>87</v>
      </c>
      <c r="AW97" s="12" t="s">
        <v>41</v>
      </c>
      <c r="AX97" s="12" t="s">
        <v>83</v>
      </c>
      <c r="AY97" s="227" t="s">
        <v>210</v>
      </c>
    </row>
    <row r="98" spans="2:65" s="1" customFormat="1" ht="16.5" customHeight="1">
      <c r="B98" s="42"/>
      <c r="C98" s="202" t="s">
        <v>93</v>
      </c>
      <c r="D98" s="202" t="s">
        <v>212</v>
      </c>
      <c r="E98" s="203" t="s">
        <v>241</v>
      </c>
      <c r="F98" s="204" t="s">
        <v>242</v>
      </c>
      <c r="G98" s="205" t="s">
        <v>224</v>
      </c>
      <c r="H98" s="206">
        <v>1.4</v>
      </c>
      <c r="I98" s="207">
        <v>15.1</v>
      </c>
      <c r="J98" s="208">
        <f>ROUND(I98*H98,2)</f>
        <v>21.14</v>
      </c>
      <c r="K98" s="204" t="s">
        <v>264</v>
      </c>
      <c r="L98" s="62"/>
      <c r="M98" s="209" t="s">
        <v>24</v>
      </c>
      <c r="N98" s="210" t="s">
        <v>49</v>
      </c>
      <c r="O98" s="43"/>
      <c r="P98" s="211">
        <f>O98*H98</f>
        <v>0</v>
      </c>
      <c r="Q98" s="211">
        <v>0</v>
      </c>
      <c r="R98" s="211">
        <f>Q98*H98</f>
        <v>0</v>
      </c>
      <c r="S98" s="211">
        <v>0</v>
      </c>
      <c r="T98" s="212">
        <f>S98*H98</f>
        <v>0</v>
      </c>
      <c r="AR98" s="25" t="s">
        <v>93</v>
      </c>
      <c r="AT98" s="25" t="s">
        <v>212</v>
      </c>
      <c r="AU98" s="25" t="s">
        <v>87</v>
      </c>
      <c r="AY98" s="25" t="s">
        <v>210</v>
      </c>
      <c r="BE98" s="213">
        <f>IF(N98="základní",J98,0)</f>
        <v>21.14</v>
      </c>
      <c r="BF98" s="213">
        <f>IF(N98="snížená",J98,0)</f>
        <v>0</v>
      </c>
      <c r="BG98" s="213">
        <f>IF(N98="zákl. přenesená",J98,0)</f>
        <v>0</v>
      </c>
      <c r="BH98" s="213">
        <f>IF(N98="sníž. přenesená",J98,0)</f>
        <v>0</v>
      </c>
      <c r="BI98" s="213">
        <f>IF(N98="nulová",J98,0)</f>
        <v>0</v>
      </c>
      <c r="BJ98" s="25" t="s">
        <v>83</v>
      </c>
      <c r="BK98" s="213">
        <f>ROUND(I98*H98,2)</f>
        <v>21.14</v>
      </c>
      <c r="BL98" s="25" t="s">
        <v>93</v>
      </c>
      <c r="BM98" s="25" t="s">
        <v>2575</v>
      </c>
    </row>
    <row r="99" spans="2:65" s="12" customFormat="1">
      <c r="B99" s="217"/>
      <c r="C99" s="218"/>
      <c r="D99" s="214" t="s">
        <v>220</v>
      </c>
      <c r="E99" s="219" t="s">
        <v>24</v>
      </c>
      <c r="F99" s="220" t="s">
        <v>2574</v>
      </c>
      <c r="G99" s="218"/>
      <c r="H99" s="221">
        <v>1.4</v>
      </c>
      <c r="I99" s="222"/>
      <c r="J99" s="218"/>
      <c r="K99" s="218"/>
      <c r="L99" s="223"/>
      <c r="M99" s="224"/>
      <c r="N99" s="225"/>
      <c r="O99" s="225"/>
      <c r="P99" s="225"/>
      <c r="Q99" s="225"/>
      <c r="R99" s="225"/>
      <c r="S99" s="225"/>
      <c r="T99" s="226"/>
      <c r="AT99" s="227" t="s">
        <v>220</v>
      </c>
      <c r="AU99" s="227" t="s">
        <v>87</v>
      </c>
      <c r="AV99" s="12" t="s">
        <v>87</v>
      </c>
      <c r="AW99" s="12" t="s">
        <v>41</v>
      </c>
      <c r="AX99" s="12" t="s">
        <v>83</v>
      </c>
      <c r="AY99" s="227" t="s">
        <v>210</v>
      </c>
    </row>
    <row r="100" spans="2:65" s="1" customFormat="1" ht="16.5" customHeight="1">
      <c r="B100" s="42"/>
      <c r="C100" s="202" t="s">
        <v>96</v>
      </c>
      <c r="D100" s="202" t="s">
        <v>212</v>
      </c>
      <c r="E100" s="203" t="s">
        <v>246</v>
      </c>
      <c r="F100" s="204" t="s">
        <v>247</v>
      </c>
      <c r="G100" s="205" t="s">
        <v>248</v>
      </c>
      <c r="H100" s="206">
        <v>2.66</v>
      </c>
      <c r="I100" s="207">
        <v>250</v>
      </c>
      <c r="J100" s="208">
        <f>ROUND(I100*H100,2)</f>
        <v>665</v>
      </c>
      <c r="K100" s="204" t="s">
        <v>264</v>
      </c>
      <c r="L100" s="62"/>
      <c r="M100" s="209" t="s">
        <v>24</v>
      </c>
      <c r="N100" s="210" t="s">
        <v>49</v>
      </c>
      <c r="O100" s="43"/>
      <c r="P100" s="211">
        <f>O100*H100</f>
        <v>0</v>
      </c>
      <c r="Q100" s="211">
        <v>0</v>
      </c>
      <c r="R100" s="211">
        <f>Q100*H100</f>
        <v>0</v>
      </c>
      <c r="S100" s="211">
        <v>0</v>
      </c>
      <c r="T100" s="212">
        <f>S100*H100</f>
        <v>0</v>
      </c>
      <c r="AR100" s="25" t="s">
        <v>93</v>
      </c>
      <c r="AT100" s="25" t="s">
        <v>212</v>
      </c>
      <c r="AU100" s="25" t="s">
        <v>87</v>
      </c>
      <c r="AY100" s="25" t="s">
        <v>210</v>
      </c>
      <c r="BE100" s="213">
        <f>IF(N100="základní",J100,0)</f>
        <v>665</v>
      </c>
      <c r="BF100" s="213">
        <f>IF(N100="snížená",J100,0)</f>
        <v>0</v>
      </c>
      <c r="BG100" s="213">
        <f>IF(N100="zákl. přenesená",J100,0)</f>
        <v>0</v>
      </c>
      <c r="BH100" s="213">
        <f>IF(N100="sníž. přenesená",J100,0)</f>
        <v>0</v>
      </c>
      <c r="BI100" s="213">
        <f>IF(N100="nulová",J100,0)</f>
        <v>0</v>
      </c>
      <c r="BJ100" s="25" t="s">
        <v>83</v>
      </c>
      <c r="BK100" s="213">
        <f>ROUND(I100*H100,2)</f>
        <v>665</v>
      </c>
      <c r="BL100" s="25" t="s">
        <v>93</v>
      </c>
      <c r="BM100" s="25" t="s">
        <v>2576</v>
      </c>
    </row>
    <row r="101" spans="2:65" s="12" customFormat="1">
      <c r="B101" s="217"/>
      <c r="C101" s="218"/>
      <c r="D101" s="214" t="s">
        <v>220</v>
      </c>
      <c r="E101" s="219" t="s">
        <v>24</v>
      </c>
      <c r="F101" s="220" t="s">
        <v>2577</v>
      </c>
      <c r="G101" s="218"/>
      <c r="H101" s="221">
        <v>2.66</v>
      </c>
      <c r="I101" s="222"/>
      <c r="J101" s="218"/>
      <c r="K101" s="218"/>
      <c r="L101" s="223"/>
      <c r="M101" s="224"/>
      <c r="N101" s="225"/>
      <c r="O101" s="225"/>
      <c r="P101" s="225"/>
      <c r="Q101" s="225"/>
      <c r="R101" s="225"/>
      <c r="S101" s="225"/>
      <c r="T101" s="226"/>
      <c r="AT101" s="227" t="s">
        <v>220</v>
      </c>
      <c r="AU101" s="227" t="s">
        <v>87</v>
      </c>
      <c r="AV101" s="12" t="s">
        <v>87</v>
      </c>
      <c r="AW101" s="12" t="s">
        <v>41</v>
      </c>
      <c r="AX101" s="12" t="s">
        <v>83</v>
      </c>
      <c r="AY101" s="227" t="s">
        <v>210</v>
      </c>
    </row>
    <row r="102" spans="2:65" s="1" customFormat="1" ht="25.5" customHeight="1">
      <c r="B102" s="42"/>
      <c r="C102" s="202" t="s">
        <v>99</v>
      </c>
      <c r="D102" s="202" t="s">
        <v>212</v>
      </c>
      <c r="E102" s="203" t="s">
        <v>2578</v>
      </c>
      <c r="F102" s="204" t="s">
        <v>2579</v>
      </c>
      <c r="G102" s="205" t="s">
        <v>215</v>
      </c>
      <c r="H102" s="206">
        <v>41</v>
      </c>
      <c r="I102" s="207">
        <v>16.3</v>
      </c>
      <c r="J102" s="208">
        <f>ROUND(I102*H102,2)</f>
        <v>668.3</v>
      </c>
      <c r="K102" s="204" t="s">
        <v>264</v>
      </c>
      <c r="L102" s="62"/>
      <c r="M102" s="209" t="s">
        <v>24</v>
      </c>
      <c r="N102" s="210" t="s">
        <v>49</v>
      </c>
      <c r="O102" s="43"/>
      <c r="P102" s="211">
        <f>O102*H102</f>
        <v>0</v>
      </c>
      <c r="Q102" s="211">
        <v>0</v>
      </c>
      <c r="R102" s="211">
        <f>Q102*H102</f>
        <v>0</v>
      </c>
      <c r="S102" s="211">
        <v>0</v>
      </c>
      <c r="T102" s="212">
        <f>S102*H102</f>
        <v>0</v>
      </c>
      <c r="AR102" s="25" t="s">
        <v>93</v>
      </c>
      <c r="AT102" s="25" t="s">
        <v>212</v>
      </c>
      <c r="AU102" s="25" t="s">
        <v>87</v>
      </c>
      <c r="AY102" s="25" t="s">
        <v>210</v>
      </c>
      <c r="BE102" s="213">
        <f>IF(N102="základní",J102,0)</f>
        <v>668.3</v>
      </c>
      <c r="BF102" s="213">
        <f>IF(N102="snížená",J102,0)</f>
        <v>0</v>
      </c>
      <c r="BG102" s="213">
        <f>IF(N102="zákl. přenesená",J102,0)</f>
        <v>0</v>
      </c>
      <c r="BH102" s="213">
        <f>IF(N102="sníž. přenesená",J102,0)</f>
        <v>0</v>
      </c>
      <c r="BI102" s="213">
        <f>IF(N102="nulová",J102,0)</f>
        <v>0</v>
      </c>
      <c r="BJ102" s="25" t="s">
        <v>83</v>
      </c>
      <c r="BK102" s="213">
        <f>ROUND(I102*H102,2)</f>
        <v>668.3</v>
      </c>
      <c r="BL102" s="25" t="s">
        <v>93</v>
      </c>
      <c r="BM102" s="25" t="s">
        <v>2580</v>
      </c>
    </row>
    <row r="103" spans="2:65" s="12" customFormat="1">
      <c r="B103" s="217"/>
      <c r="C103" s="218"/>
      <c r="D103" s="214" t="s">
        <v>220</v>
      </c>
      <c r="E103" s="219" t="s">
        <v>24</v>
      </c>
      <c r="F103" s="220" t="s">
        <v>2581</v>
      </c>
      <c r="G103" s="218"/>
      <c r="H103" s="221">
        <v>41</v>
      </c>
      <c r="I103" s="222"/>
      <c r="J103" s="218"/>
      <c r="K103" s="218"/>
      <c r="L103" s="223"/>
      <c r="M103" s="224"/>
      <c r="N103" s="225"/>
      <c r="O103" s="225"/>
      <c r="P103" s="225"/>
      <c r="Q103" s="225"/>
      <c r="R103" s="225"/>
      <c r="S103" s="225"/>
      <c r="T103" s="226"/>
      <c r="AT103" s="227" t="s">
        <v>220</v>
      </c>
      <c r="AU103" s="227" t="s">
        <v>87</v>
      </c>
      <c r="AV103" s="12" t="s">
        <v>87</v>
      </c>
      <c r="AW103" s="12" t="s">
        <v>41</v>
      </c>
      <c r="AX103" s="12" t="s">
        <v>83</v>
      </c>
      <c r="AY103" s="227" t="s">
        <v>210</v>
      </c>
    </row>
    <row r="104" spans="2:65" s="1" customFormat="1" ht="16.5" customHeight="1">
      <c r="B104" s="42"/>
      <c r="C104" s="239" t="s">
        <v>102</v>
      </c>
      <c r="D104" s="239" t="s">
        <v>358</v>
      </c>
      <c r="E104" s="240" t="s">
        <v>2582</v>
      </c>
      <c r="F104" s="241" t="s">
        <v>2583</v>
      </c>
      <c r="G104" s="242" t="s">
        <v>1122</v>
      </c>
      <c r="H104" s="243">
        <v>0.61499999999999999</v>
      </c>
      <c r="I104" s="244">
        <v>90.9</v>
      </c>
      <c r="J104" s="245">
        <f>ROUND(I104*H104,2)</f>
        <v>55.9</v>
      </c>
      <c r="K104" s="241" t="s">
        <v>264</v>
      </c>
      <c r="L104" s="246"/>
      <c r="M104" s="247" t="s">
        <v>24</v>
      </c>
      <c r="N104" s="248" t="s">
        <v>49</v>
      </c>
      <c r="O104" s="43"/>
      <c r="P104" s="211">
        <f>O104*H104</f>
        <v>0</v>
      </c>
      <c r="Q104" s="211">
        <v>1E-3</v>
      </c>
      <c r="R104" s="211">
        <f>Q104*H104</f>
        <v>6.1499999999999999E-4</v>
      </c>
      <c r="S104" s="211">
        <v>0</v>
      </c>
      <c r="T104" s="212">
        <f>S104*H104</f>
        <v>0</v>
      </c>
      <c r="AR104" s="25" t="s">
        <v>119</v>
      </c>
      <c r="AT104" s="25" t="s">
        <v>358</v>
      </c>
      <c r="AU104" s="25" t="s">
        <v>87</v>
      </c>
      <c r="AY104" s="25" t="s">
        <v>210</v>
      </c>
      <c r="BE104" s="213">
        <f>IF(N104="základní",J104,0)</f>
        <v>55.9</v>
      </c>
      <c r="BF104" s="213">
        <f>IF(N104="snížená",J104,0)</f>
        <v>0</v>
      </c>
      <c r="BG104" s="213">
        <f>IF(N104="zákl. přenesená",J104,0)</f>
        <v>0</v>
      </c>
      <c r="BH104" s="213">
        <f>IF(N104="sníž. přenesená",J104,0)</f>
        <v>0</v>
      </c>
      <c r="BI104" s="213">
        <f>IF(N104="nulová",J104,0)</f>
        <v>0</v>
      </c>
      <c r="BJ104" s="25" t="s">
        <v>83</v>
      </c>
      <c r="BK104" s="213">
        <f>ROUND(I104*H104,2)</f>
        <v>55.9</v>
      </c>
      <c r="BL104" s="25" t="s">
        <v>93</v>
      </c>
      <c r="BM104" s="25" t="s">
        <v>2584</v>
      </c>
    </row>
    <row r="105" spans="2:65" s="12" customFormat="1">
      <c r="B105" s="217"/>
      <c r="C105" s="218"/>
      <c r="D105" s="214" t="s">
        <v>220</v>
      </c>
      <c r="E105" s="218"/>
      <c r="F105" s="220" t="s">
        <v>2585</v>
      </c>
      <c r="G105" s="218"/>
      <c r="H105" s="221">
        <v>0.61499999999999999</v>
      </c>
      <c r="I105" s="222"/>
      <c r="J105" s="218"/>
      <c r="K105" s="218"/>
      <c r="L105" s="223"/>
      <c r="M105" s="224"/>
      <c r="N105" s="225"/>
      <c r="O105" s="225"/>
      <c r="P105" s="225"/>
      <c r="Q105" s="225"/>
      <c r="R105" s="225"/>
      <c r="S105" s="225"/>
      <c r="T105" s="226"/>
      <c r="AT105" s="227" t="s">
        <v>220</v>
      </c>
      <c r="AU105" s="227" t="s">
        <v>87</v>
      </c>
      <c r="AV105" s="12" t="s">
        <v>87</v>
      </c>
      <c r="AW105" s="12" t="s">
        <v>6</v>
      </c>
      <c r="AX105" s="12" t="s">
        <v>83</v>
      </c>
      <c r="AY105" s="227" t="s">
        <v>210</v>
      </c>
    </row>
    <row r="106" spans="2:65" s="1" customFormat="1" ht="25.5" customHeight="1">
      <c r="B106" s="42"/>
      <c r="C106" s="202" t="s">
        <v>119</v>
      </c>
      <c r="D106" s="202" t="s">
        <v>212</v>
      </c>
      <c r="E106" s="203" t="s">
        <v>2586</v>
      </c>
      <c r="F106" s="204" t="s">
        <v>2587</v>
      </c>
      <c r="G106" s="205" t="s">
        <v>348</v>
      </c>
      <c r="H106" s="206">
        <v>6</v>
      </c>
      <c r="I106" s="207">
        <v>17.5</v>
      </c>
      <c r="J106" s="208">
        <f>ROUND(I106*H106,2)</f>
        <v>105</v>
      </c>
      <c r="K106" s="204" t="s">
        <v>264</v>
      </c>
      <c r="L106" s="62"/>
      <c r="M106" s="209" t="s">
        <v>24</v>
      </c>
      <c r="N106" s="210" t="s">
        <v>49</v>
      </c>
      <c r="O106" s="43"/>
      <c r="P106" s="211">
        <f>O106*H106</f>
        <v>0</v>
      </c>
      <c r="Q106" s="211">
        <v>0</v>
      </c>
      <c r="R106" s="211">
        <f>Q106*H106</f>
        <v>0</v>
      </c>
      <c r="S106" s="211">
        <v>0</v>
      </c>
      <c r="T106" s="212">
        <f>S106*H106</f>
        <v>0</v>
      </c>
      <c r="AR106" s="25" t="s">
        <v>93</v>
      </c>
      <c r="AT106" s="25" t="s">
        <v>212</v>
      </c>
      <c r="AU106" s="25" t="s">
        <v>87</v>
      </c>
      <c r="AY106" s="25" t="s">
        <v>210</v>
      </c>
      <c r="BE106" s="213">
        <f>IF(N106="základní",J106,0)</f>
        <v>105</v>
      </c>
      <c r="BF106" s="213">
        <f>IF(N106="snížená",J106,0)</f>
        <v>0</v>
      </c>
      <c r="BG106" s="213">
        <f>IF(N106="zákl. přenesená",J106,0)</f>
        <v>0</v>
      </c>
      <c r="BH106" s="213">
        <f>IF(N106="sníž. přenesená",J106,0)</f>
        <v>0</v>
      </c>
      <c r="BI106" s="213">
        <f>IF(N106="nulová",J106,0)</f>
        <v>0</v>
      </c>
      <c r="BJ106" s="25" t="s">
        <v>83</v>
      </c>
      <c r="BK106" s="213">
        <f>ROUND(I106*H106,2)</f>
        <v>105</v>
      </c>
      <c r="BL106" s="25" t="s">
        <v>93</v>
      </c>
      <c r="BM106" s="25" t="s">
        <v>2588</v>
      </c>
    </row>
    <row r="107" spans="2:65" s="1" customFormat="1" ht="16.5" customHeight="1">
      <c r="B107" s="42"/>
      <c r="C107" s="239" t="s">
        <v>122</v>
      </c>
      <c r="D107" s="239" t="s">
        <v>358</v>
      </c>
      <c r="E107" s="240" t="s">
        <v>2589</v>
      </c>
      <c r="F107" s="241" t="s">
        <v>2590</v>
      </c>
      <c r="G107" s="242" t="s">
        <v>224</v>
      </c>
      <c r="H107" s="243">
        <v>0.03</v>
      </c>
      <c r="I107" s="244">
        <v>1020</v>
      </c>
      <c r="J107" s="245">
        <f>ROUND(I107*H107,2)</f>
        <v>30.6</v>
      </c>
      <c r="K107" s="241" t="s">
        <v>264</v>
      </c>
      <c r="L107" s="246"/>
      <c r="M107" s="247" t="s">
        <v>24</v>
      </c>
      <c r="N107" s="248" t="s">
        <v>49</v>
      </c>
      <c r="O107" s="43"/>
      <c r="P107" s="211">
        <f>O107*H107</f>
        <v>0</v>
      </c>
      <c r="Q107" s="211">
        <v>0.21</v>
      </c>
      <c r="R107" s="211">
        <f>Q107*H107</f>
        <v>6.2999999999999992E-3</v>
      </c>
      <c r="S107" s="211">
        <v>0</v>
      </c>
      <c r="T107" s="212">
        <f>S107*H107</f>
        <v>0</v>
      </c>
      <c r="AR107" s="25" t="s">
        <v>119</v>
      </c>
      <c r="AT107" s="25" t="s">
        <v>358</v>
      </c>
      <c r="AU107" s="25" t="s">
        <v>87</v>
      </c>
      <c r="AY107" s="25" t="s">
        <v>210</v>
      </c>
      <c r="BE107" s="213">
        <f>IF(N107="základní",J107,0)</f>
        <v>30.6</v>
      </c>
      <c r="BF107" s="213">
        <f>IF(N107="snížená",J107,0)</f>
        <v>0</v>
      </c>
      <c r="BG107" s="213">
        <f>IF(N107="zákl. přenesená",J107,0)</f>
        <v>0</v>
      </c>
      <c r="BH107" s="213">
        <f>IF(N107="sníž. přenesená",J107,0)</f>
        <v>0</v>
      </c>
      <c r="BI107" s="213">
        <f>IF(N107="nulová",J107,0)</f>
        <v>0</v>
      </c>
      <c r="BJ107" s="25" t="s">
        <v>83</v>
      </c>
      <c r="BK107" s="213">
        <f>ROUND(I107*H107,2)</f>
        <v>30.6</v>
      </c>
      <c r="BL107" s="25" t="s">
        <v>93</v>
      </c>
      <c r="BM107" s="25" t="s">
        <v>2591</v>
      </c>
    </row>
    <row r="108" spans="2:65" s="12" customFormat="1">
      <c r="B108" s="217"/>
      <c r="C108" s="218"/>
      <c r="D108" s="214" t="s">
        <v>220</v>
      </c>
      <c r="E108" s="219" t="s">
        <v>24</v>
      </c>
      <c r="F108" s="220" t="s">
        <v>2592</v>
      </c>
      <c r="G108" s="218"/>
      <c r="H108" s="221">
        <v>0.03</v>
      </c>
      <c r="I108" s="222"/>
      <c r="J108" s="218"/>
      <c r="K108" s="218"/>
      <c r="L108" s="223"/>
      <c r="M108" s="224"/>
      <c r="N108" s="225"/>
      <c r="O108" s="225"/>
      <c r="P108" s="225"/>
      <c r="Q108" s="225"/>
      <c r="R108" s="225"/>
      <c r="S108" s="225"/>
      <c r="T108" s="226"/>
      <c r="AT108" s="227" t="s">
        <v>220</v>
      </c>
      <c r="AU108" s="227" t="s">
        <v>87</v>
      </c>
      <c r="AV108" s="12" t="s">
        <v>87</v>
      </c>
      <c r="AW108" s="12" t="s">
        <v>41</v>
      </c>
      <c r="AX108" s="12" t="s">
        <v>83</v>
      </c>
      <c r="AY108" s="227" t="s">
        <v>210</v>
      </c>
    </row>
    <row r="109" spans="2:65" s="1" customFormat="1" ht="25.5" customHeight="1">
      <c r="B109" s="42"/>
      <c r="C109" s="202" t="s">
        <v>125</v>
      </c>
      <c r="D109" s="202" t="s">
        <v>212</v>
      </c>
      <c r="E109" s="203" t="s">
        <v>2593</v>
      </c>
      <c r="F109" s="204" t="s">
        <v>2594</v>
      </c>
      <c r="G109" s="205" t="s">
        <v>348</v>
      </c>
      <c r="H109" s="206">
        <v>6</v>
      </c>
      <c r="I109" s="207">
        <v>27</v>
      </c>
      <c r="J109" s="208">
        <f>ROUND(I109*H109,2)</f>
        <v>162</v>
      </c>
      <c r="K109" s="204" t="s">
        <v>264</v>
      </c>
      <c r="L109" s="62"/>
      <c r="M109" s="209" t="s">
        <v>24</v>
      </c>
      <c r="N109" s="210" t="s">
        <v>49</v>
      </c>
      <c r="O109" s="43"/>
      <c r="P109" s="211">
        <f>O109*H109</f>
        <v>0</v>
      </c>
      <c r="Q109" s="211">
        <v>0</v>
      </c>
      <c r="R109" s="211">
        <f>Q109*H109</f>
        <v>0</v>
      </c>
      <c r="S109" s="211">
        <v>0</v>
      </c>
      <c r="T109" s="212">
        <f>S109*H109</f>
        <v>0</v>
      </c>
      <c r="AR109" s="25" t="s">
        <v>93</v>
      </c>
      <c r="AT109" s="25" t="s">
        <v>212</v>
      </c>
      <c r="AU109" s="25" t="s">
        <v>87</v>
      </c>
      <c r="AY109" s="25" t="s">
        <v>210</v>
      </c>
      <c r="BE109" s="213">
        <f>IF(N109="základní",J109,0)</f>
        <v>162</v>
      </c>
      <c r="BF109" s="213">
        <f>IF(N109="snížená",J109,0)</f>
        <v>0</v>
      </c>
      <c r="BG109" s="213">
        <f>IF(N109="zákl. přenesená",J109,0)</f>
        <v>0</v>
      </c>
      <c r="BH109" s="213">
        <f>IF(N109="sníž. přenesená",J109,0)</f>
        <v>0</v>
      </c>
      <c r="BI109" s="213">
        <f>IF(N109="nulová",J109,0)</f>
        <v>0</v>
      </c>
      <c r="BJ109" s="25" t="s">
        <v>83</v>
      </c>
      <c r="BK109" s="213">
        <f>ROUND(I109*H109,2)</f>
        <v>162</v>
      </c>
      <c r="BL109" s="25" t="s">
        <v>93</v>
      </c>
      <c r="BM109" s="25" t="s">
        <v>2595</v>
      </c>
    </row>
    <row r="110" spans="2:65" s="1" customFormat="1" ht="25.5" customHeight="1">
      <c r="B110" s="42"/>
      <c r="C110" s="239" t="s">
        <v>128</v>
      </c>
      <c r="D110" s="239" t="s">
        <v>358</v>
      </c>
      <c r="E110" s="240" t="s">
        <v>2596</v>
      </c>
      <c r="F110" s="241" t="s">
        <v>2597</v>
      </c>
      <c r="G110" s="242" t="s">
        <v>348</v>
      </c>
      <c r="H110" s="243">
        <v>6</v>
      </c>
      <c r="I110" s="244">
        <v>850</v>
      </c>
      <c r="J110" s="245">
        <f>ROUND(I110*H110,2)</f>
        <v>5100</v>
      </c>
      <c r="K110" s="241" t="s">
        <v>24</v>
      </c>
      <c r="L110" s="246"/>
      <c r="M110" s="247" t="s">
        <v>24</v>
      </c>
      <c r="N110" s="248" t="s">
        <v>49</v>
      </c>
      <c r="O110" s="43"/>
      <c r="P110" s="211">
        <f>O110*H110</f>
        <v>0</v>
      </c>
      <c r="Q110" s="211">
        <v>1E-3</v>
      </c>
      <c r="R110" s="211">
        <f>Q110*H110</f>
        <v>6.0000000000000001E-3</v>
      </c>
      <c r="S110" s="211">
        <v>0</v>
      </c>
      <c r="T110" s="212">
        <f>S110*H110</f>
        <v>0</v>
      </c>
      <c r="AR110" s="25" t="s">
        <v>119</v>
      </c>
      <c r="AT110" s="25" t="s">
        <v>358</v>
      </c>
      <c r="AU110" s="25" t="s">
        <v>87</v>
      </c>
      <c r="AY110" s="25" t="s">
        <v>210</v>
      </c>
      <c r="BE110" s="213">
        <f>IF(N110="základní",J110,0)</f>
        <v>5100</v>
      </c>
      <c r="BF110" s="213">
        <f>IF(N110="snížená",J110,0)</f>
        <v>0</v>
      </c>
      <c r="BG110" s="213">
        <f>IF(N110="zákl. přenesená",J110,0)</f>
        <v>0</v>
      </c>
      <c r="BH110" s="213">
        <f>IF(N110="sníž. přenesená",J110,0)</f>
        <v>0</v>
      </c>
      <c r="BI110" s="213">
        <f>IF(N110="nulová",J110,0)</f>
        <v>0</v>
      </c>
      <c r="BJ110" s="25" t="s">
        <v>83</v>
      </c>
      <c r="BK110" s="213">
        <f>ROUND(I110*H110,2)</f>
        <v>5100</v>
      </c>
      <c r="BL110" s="25" t="s">
        <v>93</v>
      </c>
      <c r="BM110" s="25" t="s">
        <v>2598</v>
      </c>
    </row>
    <row r="111" spans="2:65" s="11" customFormat="1" ht="29.85" customHeight="1">
      <c r="B111" s="186"/>
      <c r="C111" s="187"/>
      <c r="D111" s="188" t="s">
        <v>77</v>
      </c>
      <c r="E111" s="200" t="s">
        <v>87</v>
      </c>
      <c r="F111" s="200" t="s">
        <v>2599</v>
      </c>
      <c r="G111" s="187"/>
      <c r="H111" s="187"/>
      <c r="I111" s="190"/>
      <c r="J111" s="201">
        <f>BK111</f>
        <v>3556</v>
      </c>
      <c r="K111" s="187"/>
      <c r="L111" s="192"/>
      <c r="M111" s="193"/>
      <c r="N111" s="194"/>
      <c r="O111" s="194"/>
      <c r="P111" s="195">
        <f>SUM(P112:P113)</f>
        <v>0</v>
      </c>
      <c r="Q111" s="194"/>
      <c r="R111" s="195">
        <f>SUM(R112:R113)</f>
        <v>3.1588759999999994</v>
      </c>
      <c r="S111" s="194"/>
      <c r="T111" s="196">
        <f>SUM(T112:T113)</f>
        <v>0</v>
      </c>
      <c r="AR111" s="197" t="s">
        <v>83</v>
      </c>
      <c r="AT111" s="198" t="s">
        <v>77</v>
      </c>
      <c r="AU111" s="198" t="s">
        <v>83</v>
      </c>
      <c r="AY111" s="197" t="s">
        <v>210</v>
      </c>
      <c r="BK111" s="199">
        <f>SUM(BK112:BK113)</f>
        <v>3556</v>
      </c>
    </row>
    <row r="112" spans="2:65" s="1" customFormat="1" ht="25.5" customHeight="1">
      <c r="B112" s="42"/>
      <c r="C112" s="202" t="s">
        <v>131</v>
      </c>
      <c r="D112" s="202" t="s">
        <v>212</v>
      </c>
      <c r="E112" s="203" t="s">
        <v>2600</v>
      </c>
      <c r="F112" s="204" t="s">
        <v>2601</v>
      </c>
      <c r="G112" s="205" t="s">
        <v>224</v>
      </c>
      <c r="H112" s="206">
        <v>1.4</v>
      </c>
      <c r="I112" s="207">
        <v>2540</v>
      </c>
      <c r="J112" s="208">
        <f>ROUND(I112*H112,2)</f>
        <v>3556</v>
      </c>
      <c r="K112" s="204" t="s">
        <v>264</v>
      </c>
      <c r="L112" s="62"/>
      <c r="M112" s="209" t="s">
        <v>24</v>
      </c>
      <c r="N112" s="210" t="s">
        <v>49</v>
      </c>
      <c r="O112" s="43"/>
      <c r="P112" s="211">
        <f>O112*H112</f>
        <v>0</v>
      </c>
      <c r="Q112" s="211">
        <v>2.2563399999999998</v>
      </c>
      <c r="R112" s="211">
        <f>Q112*H112</f>
        <v>3.1588759999999994</v>
      </c>
      <c r="S112" s="211">
        <v>0</v>
      </c>
      <c r="T112" s="212">
        <f>S112*H112</f>
        <v>0</v>
      </c>
      <c r="AR112" s="25" t="s">
        <v>93</v>
      </c>
      <c r="AT112" s="25" t="s">
        <v>212</v>
      </c>
      <c r="AU112" s="25" t="s">
        <v>87</v>
      </c>
      <c r="AY112" s="25" t="s">
        <v>210</v>
      </c>
      <c r="BE112" s="213">
        <f>IF(N112="základní",J112,0)</f>
        <v>3556</v>
      </c>
      <c r="BF112" s="213">
        <f>IF(N112="snížená",J112,0)</f>
        <v>0</v>
      </c>
      <c r="BG112" s="213">
        <f>IF(N112="zákl. přenesená",J112,0)</f>
        <v>0</v>
      </c>
      <c r="BH112" s="213">
        <f>IF(N112="sníž. přenesená",J112,0)</f>
        <v>0</v>
      </c>
      <c r="BI112" s="213">
        <f>IF(N112="nulová",J112,0)</f>
        <v>0</v>
      </c>
      <c r="BJ112" s="25" t="s">
        <v>83</v>
      </c>
      <c r="BK112" s="213">
        <f>ROUND(I112*H112,2)</f>
        <v>3556</v>
      </c>
      <c r="BL112" s="25" t="s">
        <v>93</v>
      </c>
      <c r="BM112" s="25" t="s">
        <v>2602</v>
      </c>
    </row>
    <row r="113" spans="2:65" s="12" customFormat="1">
      <c r="B113" s="217"/>
      <c r="C113" s="218"/>
      <c r="D113" s="214" t="s">
        <v>220</v>
      </c>
      <c r="E113" s="219" t="s">
        <v>24</v>
      </c>
      <c r="F113" s="220" t="s">
        <v>2603</v>
      </c>
      <c r="G113" s="218"/>
      <c r="H113" s="221">
        <v>1.4</v>
      </c>
      <c r="I113" s="222"/>
      <c r="J113" s="218"/>
      <c r="K113" s="218"/>
      <c r="L113" s="223"/>
      <c r="M113" s="224"/>
      <c r="N113" s="225"/>
      <c r="O113" s="225"/>
      <c r="P113" s="225"/>
      <c r="Q113" s="225"/>
      <c r="R113" s="225"/>
      <c r="S113" s="225"/>
      <c r="T113" s="226"/>
      <c r="AT113" s="227" t="s">
        <v>220</v>
      </c>
      <c r="AU113" s="227" t="s">
        <v>87</v>
      </c>
      <c r="AV113" s="12" t="s">
        <v>87</v>
      </c>
      <c r="AW113" s="12" t="s">
        <v>41</v>
      </c>
      <c r="AX113" s="12" t="s">
        <v>83</v>
      </c>
      <c r="AY113" s="227" t="s">
        <v>210</v>
      </c>
    </row>
    <row r="114" spans="2:65" s="11" customFormat="1" ht="29.85" customHeight="1">
      <c r="B114" s="186"/>
      <c r="C114" s="187"/>
      <c r="D114" s="188" t="s">
        <v>77</v>
      </c>
      <c r="E114" s="200" t="s">
        <v>90</v>
      </c>
      <c r="F114" s="200" t="s">
        <v>256</v>
      </c>
      <c r="G114" s="187"/>
      <c r="H114" s="187"/>
      <c r="I114" s="190"/>
      <c r="J114" s="201">
        <f>BK114</f>
        <v>29421.8</v>
      </c>
      <c r="K114" s="187"/>
      <c r="L114" s="192"/>
      <c r="M114" s="193"/>
      <c r="N114" s="194"/>
      <c r="O114" s="194"/>
      <c r="P114" s="195">
        <f>SUM(P115:P122)</f>
        <v>0</v>
      </c>
      <c r="Q114" s="194"/>
      <c r="R114" s="195">
        <f>SUM(R115:R122)</f>
        <v>3.0500875400000003</v>
      </c>
      <c r="S114" s="194"/>
      <c r="T114" s="196">
        <f>SUM(T115:T122)</f>
        <v>0</v>
      </c>
      <c r="AR114" s="197" t="s">
        <v>83</v>
      </c>
      <c r="AT114" s="198" t="s">
        <v>77</v>
      </c>
      <c r="AU114" s="198" t="s">
        <v>83</v>
      </c>
      <c r="AY114" s="197" t="s">
        <v>210</v>
      </c>
      <c r="BK114" s="199">
        <f>SUM(BK115:BK122)</f>
        <v>29421.8</v>
      </c>
    </row>
    <row r="115" spans="2:65" s="1" customFormat="1" ht="25.5" customHeight="1">
      <c r="B115" s="42"/>
      <c r="C115" s="202" t="s">
        <v>134</v>
      </c>
      <c r="D115" s="202" t="s">
        <v>212</v>
      </c>
      <c r="E115" s="203" t="s">
        <v>2604</v>
      </c>
      <c r="F115" s="204" t="s">
        <v>2605</v>
      </c>
      <c r="G115" s="205" t="s">
        <v>224</v>
      </c>
      <c r="H115" s="206">
        <v>2.81</v>
      </c>
      <c r="I115" s="207">
        <v>6580</v>
      </c>
      <c r="J115" s="208">
        <f>ROUND(I115*H115,2)</f>
        <v>18489.8</v>
      </c>
      <c r="K115" s="204" t="s">
        <v>264</v>
      </c>
      <c r="L115" s="62"/>
      <c r="M115" s="209" t="s">
        <v>24</v>
      </c>
      <c r="N115" s="210" t="s">
        <v>49</v>
      </c>
      <c r="O115" s="43"/>
      <c r="P115" s="211">
        <f>O115*H115</f>
        <v>0</v>
      </c>
      <c r="Q115" s="211">
        <v>0.48254999999999998</v>
      </c>
      <c r="R115" s="211">
        <f>Q115*H115</f>
        <v>1.3559654999999999</v>
      </c>
      <c r="S115" s="211">
        <v>0</v>
      </c>
      <c r="T115" s="212">
        <f>S115*H115</f>
        <v>0</v>
      </c>
      <c r="AR115" s="25" t="s">
        <v>93</v>
      </c>
      <c r="AT115" s="25" t="s">
        <v>212</v>
      </c>
      <c r="AU115" s="25" t="s">
        <v>87</v>
      </c>
      <c r="AY115" s="25" t="s">
        <v>210</v>
      </c>
      <c r="BE115" s="213">
        <f>IF(N115="základní",J115,0)</f>
        <v>18489.8</v>
      </c>
      <c r="BF115" s="213">
        <f>IF(N115="snížená",J115,0)</f>
        <v>0</v>
      </c>
      <c r="BG115" s="213">
        <f>IF(N115="zákl. přenesená",J115,0)</f>
        <v>0</v>
      </c>
      <c r="BH115" s="213">
        <f>IF(N115="sníž. přenesená",J115,0)</f>
        <v>0</v>
      </c>
      <c r="BI115" s="213">
        <f>IF(N115="nulová",J115,0)</f>
        <v>0</v>
      </c>
      <c r="BJ115" s="25" t="s">
        <v>83</v>
      </c>
      <c r="BK115" s="213">
        <f>ROUND(I115*H115,2)</f>
        <v>18489.8</v>
      </c>
      <c r="BL115" s="25" t="s">
        <v>93</v>
      </c>
      <c r="BM115" s="25" t="s">
        <v>2606</v>
      </c>
    </row>
    <row r="116" spans="2:65" s="12" customFormat="1">
      <c r="B116" s="217"/>
      <c r="C116" s="218"/>
      <c r="D116" s="214" t="s">
        <v>220</v>
      </c>
      <c r="E116" s="219" t="s">
        <v>24</v>
      </c>
      <c r="F116" s="220" t="s">
        <v>2607</v>
      </c>
      <c r="G116" s="218"/>
      <c r="H116" s="221">
        <v>2.81</v>
      </c>
      <c r="I116" s="222"/>
      <c r="J116" s="218"/>
      <c r="K116" s="218"/>
      <c r="L116" s="223"/>
      <c r="M116" s="224"/>
      <c r="N116" s="225"/>
      <c r="O116" s="225"/>
      <c r="P116" s="225"/>
      <c r="Q116" s="225"/>
      <c r="R116" s="225"/>
      <c r="S116" s="225"/>
      <c r="T116" s="226"/>
      <c r="AT116" s="227" t="s">
        <v>220</v>
      </c>
      <c r="AU116" s="227" t="s">
        <v>87</v>
      </c>
      <c r="AV116" s="12" t="s">
        <v>87</v>
      </c>
      <c r="AW116" s="12" t="s">
        <v>41</v>
      </c>
      <c r="AX116" s="12" t="s">
        <v>83</v>
      </c>
      <c r="AY116" s="227" t="s">
        <v>210</v>
      </c>
    </row>
    <row r="117" spans="2:65" s="1" customFormat="1" ht="25.5" customHeight="1">
      <c r="B117" s="42"/>
      <c r="C117" s="202" t="s">
        <v>137</v>
      </c>
      <c r="D117" s="202" t="s">
        <v>212</v>
      </c>
      <c r="E117" s="203" t="s">
        <v>2608</v>
      </c>
      <c r="F117" s="204" t="s">
        <v>2609</v>
      </c>
      <c r="G117" s="205" t="s">
        <v>248</v>
      </c>
      <c r="H117" s="206">
        <v>8.4000000000000005E-2</v>
      </c>
      <c r="I117" s="207">
        <v>37800</v>
      </c>
      <c r="J117" s="208">
        <f>ROUND(I117*H117,2)</f>
        <v>3175.2</v>
      </c>
      <c r="K117" s="204" t="s">
        <v>264</v>
      </c>
      <c r="L117" s="62"/>
      <c r="M117" s="209" t="s">
        <v>24</v>
      </c>
      <c r="N117" s="210" t="s">
        <v>49</v>
      </c>
      <c r="O117" s="43"/>
      <c r="P117" s="211">
        <f>O117*H117</f>
        <v>0</v>
      </c>
      <c r="Q117" s="211">
        <v>1.04881</v>
      </c>
      <c r="R117" s="211">
        <f>Q117*H117</f>
        <v>8.8100040000000004E-2</v>
      </c>
      <c r="S117" s="211">
        <v>0</v>
      </c>
      <c r="T117" s="212">
        <f>S117*H117</f>
        <v>0</v>
      </c>
      <c r="AR117" s="25" t="s">
        <v>93</v>
      </c>
      <c r="AT117" s="25" t="s">
        <v>212</v>
      </c>
      <c r="AU117" s="25" t="s">
        <v>87</v>
      </c>
      <c r="AY117" s="25" t="s">
        <v>210</v>
      </c>
      <c r="BE117" s="213">
        <f>IF(N117="základní",J117,0)</f>
        <v>3175.2</v>
      </c>
      <c r="BF117" s="213">
        <f>IF(N117="snížená",J117,0)</f>
        <v>0</v>
      </c>
      <c r="BG117" s="213">
        <f>IF(N117="zákl. přenesená",J117,0)</f>
        <v>0</v>
      </c>
      <c r="BH117" s="213">
        <f>IF(N117="sníž. přenesená",J117,0)</f>
        <v>0</v>
      </c>
      <c r="BI117" s="213">
        <f>IF(N117="nulová",J117,0)</f>
        <v>0</v>
      </c>
      <c r="BJ117" s="25" t="s">
        <v>83</v>
      </c>
      <c r="BK117" s="213">
        <f>ROUND(I117*H117,2)</f>
        <v>3175.2</v>
      </c>
      <c r="BL117" s="25" t="s">
        <v>93</v>
      </c>
      <c r="BM117" s="25" t="s">
        <v>2610</v>
      </c>
    </row>
    <row r="118" spans="2:65" s="12" customFormat="1">
      <c r="B118" s="217"/>
      <c r="C118" s="218"/>
      <c r="D118" s="214" t="s">
        <v>220</v>
      </c>
      <c r="E118" s="219" t="s">
        <v>24</v>
      </c>
      <c r="F118" s="220" t="s">
        <v>2611</v>
      </c>
      <c r="G118" s="218"/>
      <c r="H118" s="221">
        <v>8.4000000000000005E-2</v>
      </c>
      <c r="I118" s="222"/>
      <c r="J118" s="218"/>
      <c r="K118" s="218"/>
      <c r="L118" s="223"/>
      <c r="M118" s="224"/>
      <c r="N118" s="225"/>
      <c r="O118" s="225"/>
      <c r="P118" s="225"/>
      <c r="Q118" s="225"/>
      <c r="R118" s="225"/>
      <c r="S118" s="225"/>
      <c r="T118" s="226"/>
      <c r="AT118" s="227" t="s">
        <v>220</v>
      </c>
      <c r="AU118" s="227" t="s">
        <v>87</v>
      </c>
      <c r="AV118" s="12" t="s">
        <v>87</v>
      </c>
      <c r="AW118" s="12" t="s">
        <v>41</v>
      </c>
      <c r="AX118" s="12" t="s">
        <v>83</v>
      </c>
      <c r="AY118" s="227" t="s">
        <v>210</v>
      </c>
    </row>
    <row r="119" spans="2:65" s="1" customFormat="1" ht="38.25" customHeight="1">
      <c r="B119" s="42"/>
      <c r="C119" s="202" t="s">
        <v>10</v>
      </c>
      <c r="D119" s="202" t="s">
        <v>212</v>
      </c>
      <c r="E119" s="203" t="s">
        <v>2612</v>
      </c>
      <c r="F119" s="204" t="s">
        <v>2613</v>
      </c>
      <c r="G119" s="205" t="s">
        <v>215</v>
      </c>
      <c r="H119" s="206">
        <v>5.62</v>
      </c>
      <c r="I119" s="207">
        <v>1090</v>
      </c>
      <c r="J119" s="208">
        <f>ROUND(I119*H119,2)</f>
        <v>6125.8</v>
      </c>
      <c r="K119" s="204" t="s">
        <v>264</v>
      </c>
      <c r="L119" s="62"/>
      <c r="M119" s="209" t="s">
        <v>24</v>
      </c>
      <c r="N119" s="210" t="s">
        <v>49</v>
      </c>
      <c r="O119" s="43"/>
      <c r="P119" s="211">
        <f>O119*H119</f>
        <v>0</v>
      </c>
      <c r="Q119" s="211">
        <v>0.2631</v>
      </c>
      <c r="R119" s="211">
        <f>Q119*H119</f>
        <v>1.4786220000000001</v>
      </c>
      <c r="S119" s="211">
        <v>0</v>
      </c>
      <c r="T119" s="212">
        <f>S119*H119</f>
        <v>0</v>
      </c>
      <c r="AR119" s="25" t="s">
        <v>93</v>
      </c>
      <c r="AT119" s="25" t="s">
        <v>212</v>
      </c>
      <c r="AU119" s="25" t="s">
        <v>87</v>
      </c>
      <c r="AY119" s="25" t="s">
        <v>210</v>
      </c>
      <c r="BE119" s="213">
        <f>IF(N119="základní",J119,0)</f>
        <v>6125.8</v>
      </c>
      <c r="BF119" s="213">
        <f>IF(N119="snížená",J119,0)</f>
        <v>0</v>
      </c>
      <c r="BG119" s="213">
        <f>IF(N119="zákl. přenesená",J119,0)</f>
        <v>0</v>
      </c>
      <c r="BH119" s="213">
        <f>IF(N119="sníž. přenesená",J119,0)</f>
        <v>0</v>
      </c>
      <c r="BI119" s="213">
        <f>IF(N119="nulová",J119,0)</f>
        <v>0</v>
      </c>
      <c r="BJ119" s="25" t="s">
        <v>83</v>
      </c>
      <c r="BK119" s="213">
        <f>ROUND(I119*H119,2)</f>
        <v>6125.8</v>
      </c>
      <c r="BL119" s="25" t="s">
        <v>93</v>
      </c>
      <c r="BM119" s="25" t="s">
        <v>2614</v>
      </c>
    </row>
    <row r="120" spans="2:65" s="12" customFormat="1">
      <c r="B120" s="217"/>
      <c r="C120" s="218"/>
      <c r="D120" s="214" t="s">
        <v>220</v>
      </c>
      <c r="E120" s="219" t="s">
        <v>24</v>
      </c>
      <c r="F120" s="220" t="s">
        <v>2615</v>
      </c>
      <c r="G120" s="218"/>
      <c r="H120" s="221">
        <v>5.62</v>
      </c>
      <c r="I120" s="222"/>
      <c r="J120" s="218"/>
      <c r="K120" s="218"/>
      <c r="L120" s="223"/>
      <c r="M120" s="224"/>
      <c r="N120" s="225"/>
      <c r="O120" s="225"/>
      <c r="P120" s="225"/>
      <c r="Q120" s="225"/>
      <c r="R120" s="225"/>
      <c r="S120" s="225"/>
      <c r="T120" s="226"/>
      <c r="AT120" s="227" t="s">
        <v>220</v>
      </c>
      <c r="AU120" s="227" t="s">
        <v>87</v>
      </c>
      <c r="AV120" s="12" t="s">
        <v>87</v>
      </c>
      <c r="AW120" s="12" t="s">
        <v>41</v>
      </c>
      <c r="AX120" s="12" t="s">
        <v>83</v>
      </c>
      <c r="AY120" s="227" t="s">
        <v>210</v>
      </c>
    </row>
    <row r="121" spans="2:65" s="1" customFormat="1" ht="38.25" customHeight="1">
      <c r="B121" s="42"/>
      <c r="C121" s="202" t="s">
        <v>142</v>
      </c>
      <c r="D121" s="202" t="s">
        <v>212</v>
      </c>
      <c r="E121" s="203" t="s">
        <v>2616</v>
      </c>
      <c r="F121" s="204" t="s">
        <v>2617</v>
      </c>
      <c r="G121" s="205" t="s">
        <v>295</v>
      </c>
      <c r="H121" s="206">
        <v>3.5</v>
      </c>
      <c r="I121" s="207">
        <v>466</v>
      </c>
      <c r="J121" s="208">
        <f>ROUND(I121*H121,2)</f>
        <v>1631</v>
      </c>
      <c r="K121" s="204" t="s">
        <v>264</v>
      </c>
      <c r="L121" s="62"/>
      <c r="M121" s="209" t="s">
        <v>24</v>
      </c>
      <c r="N121" s="210" t="s">
        <v>49</v>
      </c>
      <c r="O121" s="43"/>
      <c r="P121" s="211">
        <f>O121*H121</f>
        <v>0</v>
      </c>
      <c r="Q121" s="211">
        <v>3.6400000000000002E-2</v>
      </c>
      <c r="R121" s="211">
        <f>Q121*H121</f>
        <v>0.12740000000000001</v>
      </c>
      <c r="S121" s="211">
        <v>0</v>
      </c>
      <c r="T121" s="212">
        <f>S121*H121</f>
        <v>0</v>
      </c>
      <c r="AR121" s="25" t="s">
        <v>93</v>
      </c>
      <c r="AT121" s="25" t="s">
        <v>212</v>
      </c>
      <c r="AU121" s="25" t="s">
        <v>87</v>
      </c>
      <c r="AY121" s="25" t="s">
        <v>210</v>
      </c>
      <c r="BE121" s="213">
        <f>IF(N121="základní",J121,0)</f>
        <v>1631</v>
      </c>
      <c r="BF121" s="213">
        <f>IF(N121="snížená",J121,0)</f>
        <v>0</v>
      </c>
      <c r="BG121" s="213">
        <f>IF(N121="zákl. přenesená",J121,0)</f>
        <v>0</v>
      </c>
      <c r="BH121" s="213">
        <f>IF(N121="sníž. přenesená",J121,0)</f>
        <v>0</v>
      </c>
      <c r="BI121" s="213">
        <f>IF(N121="nulová",J121,0)</f>
        <v>0</v>
      </c>
      <c r="BJ121" s="25" t="s">
        <v>83</v>
      </c>
      <c r="BK121" s="213">
        <f>ROUND(I121*H121,2)</f>
        <v>1631</v>
      </c>
      <c r="BL121" s="25" t="s">
        <v>93</v>
      </c>
      <c r="BM121" s="25" t="s">
        <v>2618</v>
      </c>
    </row>
    <row r="122" spans="2:65" s="12" customFormat="1">
      <c r="B122" s="217"/>
      <c r="C122" s="218"/>
      <c r="D122" s="214" t="s">
        <v>220</v>
      </c>
      <c r="E122" s="219" t="s">
        <v>24</v>
      </c>
      <c r="F122" s="220" t="s">
        <v>2619</v>
      </c>
      <c r="G122" s="218"/>
      <c r="H122" s="221">
        <v>3.5</v>
      </c>
      <c r="I122" s="222"/>
      <c r="J122" s="218"/>
      <c r="K122" s="218"/>
      <c r="L122" s="223"/>
      <c r="M122" s="224"/>
      <c r="N122" s="225"/>
      <c r="O122" s="225"/>
      <c r="P122" s="225"/>
      <c r="Q122" s="225"/>
      <c r="R122" s="225"/>
      <c r="S122" s="225"/>
      <c r="T122" s="226"/>
      <c r="AT122" s="227" t="s">
        <v>220</v>
      </c>
      <c r="AU122" s="227" t="s">
        <v>87</v>
      </c>
      <c r="AV122" s="12" t="s">
        <v>87</v>
      </c>
      <c r="AW122" s="12" t="s">
        <v>41</v>
      </c>
      <c r="AX122" s="12" t="s">
        <v>83</v>
      </c>
      <c r="AY122" s="227" t="s">
        <v>210</v>
      </c>
    </row>
    <row r="123" spans="2:65" s="11" customFormat="1" ht="29.85" customHeight="1">
      <c r="B123" s="186"/>
      <c r="C123" s="187"/>
      <c r="D123" s="188" t="s">
        <v>77</v>
      </c>
      <c r="E123" s="200" t="s">
        <v>96</v>
      </c>
      <c r="F123" s="200" t="s">
        <v>365</v>
      </c>
      <c r="G123" s="187"/>
      <c r="H123" s="187"/>
      <c r="I123" s="190"/>
      <c r="J123" s="201">
        <f>BK123</f>
        <v>121854.28000000001</v>
      </c>
      <c r="K123" s="187"/>
      <c r="L123" s="192"/>
      <c r="M123" s="193"/>
      <c r="N123" s="194"/>
      <c r="O123" s="194"/>
      <c r="P123" s="195">
        <f>SUM(P124:P140)</f>
        <v>0</v>
      </c>
      <c r="Q123" s="194"/>
      <c r="R123" s="195">
        <f>SUM(R124:R140)</f>
        <v>32.273710000000001</v>
      </c>
      <c r="S123" s="194"/>
      <c r="T123" s="196">
        <f>SUM(T124:T140)</f>
        <v>0</v>
      </c>
      <c r="AR123" s="197" t="s">
        <v>83</v>
      </c>
      <c r="AT123" s="198" t="s">
        <v>77</v>
      </c>
      <c r="AU123" s="198" t="s">
        <v>83</v>
      </c>
      <c r="AY123" s="197" t="s">
        <v>210</v>
      </c>
      <c r="BK123" s="199">
        <f>SUM(BK124:BK140)</f>
        <v>121854.28000000001</v>
      </c>
    </row>
    <row r="124" spans="2:65" s="1" customFormat="1" ht="25.5" customHeight="1">
      <c r="B124" s="42"/>
      <c r="C124" s="202" t="s">
        <v>145</v>
      </c>
      <c r="D124" s="202" t="s">
        <v>212</v>
      </c>
      <c r="E124" s="203" t="s">
        <v>367</v>
      </c>
      <c r="F124" s="204" t="s">
        <v>368</v>
      </c>
      <c r="G124" s="205" t="s">
        <v>215</v>
      </c>
      <c r="H124" s="206">
        <v>99</v>
      </c>
      <c r="I124" s="207">
        <v>217.2</v>
      </c>
      <c r="J124" s="208">
        <f>ROUND(I124*H124,2)</f>
        <v>21502.799999999999</v>
      </c>
      <c r="K124" s="204" t="s">
        <v>264</v>
      </c>
      <c r="L124" s="62"/>
      <c r="M124" s="209" t="s">
        <v>24</v>
      </c>
      <c r="N124" s="210" t="s">
        <v>49</v>
      </c>
      <c r="O124" s="43"/>
      <c r="P124" s="211">
        <f>O124*H124</f>
        <v>0</v>
      </c>
      <c r="Q124" s="211">
        <v>0</v>
      </c>
      <c r="R124" s="211">
        <f>Q124*H124</f>
        <v>0</v>
      </c>
      <c r="S124" s="211">
        <v>0</v>
      </c>
      <c r="T124" s="212">
        <f>S124*H124</f>
        <v>0</v>
      </c>
      <c r="AR124" s="25" t="s">
        <v>93</v>
      </c>
      <c r="AT124" s="25" t="s">
        <v>212</v>
      </c>
      <c r="AU124" s="25" t="s">
        <v>87</v>
      </c>
      <c r="AY124" s="25" t="s">
        <v>210</v>
      </c>
      <c r="BE124" s="213">
        <f>IF(N124="základní",J124,0)</f>
        <v>21502.799999999999</v>
      </c>
      <c r="BF124" s="213">
        <f>IF(N124="snížená",J124,0)</f>
        <v>0</v>
      </c>
      <c r="BG124" s="213">
        <f>IF(N124="zákl. přenesená",J124,0)</f>
        <v>0</v>
      </c>
      <c r="BH124" s="213">
        <f>IF(N124="sníž. přenesená",J124,0)</f>
        <v>0</v>
      </c>
      <c r="BI124" s="213">
        <f>IF(N124="nulová",J124,0)</f>
        <v>0</v>
      </c>
      <c r="BJ124" s="25" t="s">
        <v>83</v>
      </c>
      <c r="BK124" s="213">
        <f>ROUND(I124*H124,2)</f>
        <v>21502.799999999999</v>
      </c>
      <c r="BL124" s="25" t="s">
        <v>93</v>
      </c>
      <c r="BM124" s="25" t="s">
        <v>2620</v>
      </c>
    </row>
    <row r="125" spans="2:65" s="12" customFormat="1">
      <c r="B125" s="217"/>
      <c r="C125" s="218"/>
      <c r="D125" s="214" t="s">
        <v>220</v>
      </c>
      <c r="E125" s="219" t="s">
        <v>24</v>
      </c>
      <c r="F125" s="220" t="s">
        <v>2621</v>
      </c>
      <c r="G125" s="218"/>
      <c r="H125" s="221">
        <v>99</v>
      </c>
      <c r="I125" s="222"/>
      <c r="J125" s="218"/>
      <c r="K125" s="218"/>
      <c r="L125" s="223"/>
      <c r="M125" s="224"/>
      <c r="N125" s="225"/>
      <c r="O125" s="225"/>
      <c r="P125" s="225"/>
      <c r="Q125" s="225"/>
      <c r="R125" s="225"/>
      <c r="S125" s="225"/>
      <c r="T125" s="226"/>
      <c r="AT125" s="227" t="s">
        <v>220</v>
      </c>
      <c r="AU125" s="227" t="s">
        <v>87</v>
      </c>
      <c r="AV125" s="12" t="s">
        <v>87</v>
      </c>
      <c r="AW125" s="12" t="s">
        <v>41</v>
      </c>
      <c r="AX125" s="12" t="s">
        <v>83</v>
      </c>
      <c r="AY125" s="227" t="s">
        <v>210</v>
      </c>
    </row>
    <row r="126" spans="2:65" s="1" customFormat="1" ht="25.5" customHeight="1">
      <c r="B126" s="42"/>
      <c r="C126" s="202" t="s">
        <v>311</v>
      </c>
      <c r="D126" s="202" t="s">
        <v>212</v>
      </c>
      <c r="E126" s="203" t="s">
        <v>372</v>
      </c>
      <c r="F126" s="204" t="s">
        <v>373</v>
      </c>
      <c r="G126" s="205" t="s">
        <v>215</v>
      </c>
      <c r="H126" s="206">
        <v>99</v>
      </c>
      <c r="I126" s="207">
        <v>169.2</v>
      </c>
      <c r="J126" s="208">
        <f>ROUND(I126*H126,2)</f>
        <v>16750.8</v>
      </c>
      <c r="K126" s="204" t="s">
        <v>264</v>
      </c>
      <c r="L126" s="62"/>
      <c r="M126" s="209" t="s">
        <v>24</v>
      </c>
      <c r="N126" s="210" t="s">
        <v>49</v>
      </c>
      <c r="O126" s="43"/>
      <c r="P126" s="211">
        <f>O126*H126</f>
        <v>0</v>
      </c>
      <c r="Q126" s="211">
        <v>0</v>
      </c>
      <c r="R126" s="211">
        <f>Q126*H126</f>
        <v>0</v>
      </c>
      <c r="S126" s="211">
        <v>0</v>
      </c>
      <c r="T126" s="212">
        <f>S126*H126</f>
        <v>0</v>
      </c>
      <c r="AR126" s="25" t="s">
        <v>93</v>
      </c>
      <c r="AT126" s="25" t="s">
        <v>212</v>
      </c>
      <c r="AU126" s="25" t="s">
        <v>87</v>
      </c>
      <c r="AY126" s="25" t="s">
        <v>210</v>
      </c>
      <c r="BE126" s="213">
        <f>IF(N126="základní",J126,0)</f>
        <v>16750.8</v>
      </c>
      <c r="BF126" s="213">
        <f>IF(N126="snížená",J126,0)</f>
        <v>0</v>
      </c>
      <c r="BG126" s="213">
        <f>IF(N126="zákl. přenesená",J126,0)</f>
        <v>0</v>
      </c>
      <c r="BH126" s="213">
        <f>IF(N126="sníž. přenesená",J126,0)</f>
        <v>0</v>
      </c>
      <c r="BI126" s="213">
        <f>IF(N126="nulová",J126,0)</f>
        <v>0</v>
      </c>
      <c r="BJ126" s="25" t="s">
        <v>83</v>
      </c>
      <c r="BK126" s="213">
        <f>ROUND(I126*H126,2)</f>
        <v>16750.8</v>
      </c>
      <c r="BL126" s="25" t="s">
        <v>93</v>
      </c>
      <c r="BM126" s="25" t="s">
        <v>2622</v>
      </c>
    </row>
    <row r="127" spans="2:65" s="12" customFormat="1">
      <c r="B127" s="217"/>
      <c r="C127" s="218"/>
      <c r="D127" s="214" t="s">
        <v>220</v>
      </c>
      <c r="E127" s="219" t="s">
        <v>24</v>
      </c>
      <c r="F127" s="220" t="s">
        <v>2621</v>
      </c>
      <c r="G127" s="218"/>
      <c r="H127" s="221">
        <v>99</v>
      </c>
      <c r="I127" s="222"/>
      <c r="J127" s="218"/>
      <c r="K127" s="218"/>
      <c r="L127" s="223"/>
      <c r="M127" s="224"/>
      <c r="N127" s="225"/>
      <c r="O127" s="225"/>
      <c r="P127" s="225"/>
      <c r="Q127" s="225"/>
      <c r="R127" s="225"/>
      <c r="S127" s="225"/>
      <c r="T127" s="226"/>
      <c r="AT127" s="227" t="s">
        <v>220</v>
      </c>
      <c r="AU127" s="227" t="s">
        <v>87</v>
      </c>
      <c r="AV127" s="12" t="s">
        <v>87</v>
      </c>
      <c r="AW127" s="12" t="s">
        <v>41</v>
      </c>
      <c r="AX127" s="12" t="s">
        <v>83</v>
      </c>
      <c r="AY127" s="227" t="s">
        <v>210</v>
      </c>
    </row>
    <row r="128" spans="2:65" s="1" customFormat="1" ht="38.25" customHeight="1">
      <c r="B128" s="42"/>
      <c r="C128" s="202" t="s">
        <v>316</v>
      </c>
      <c r="D128" s="202" t="s">
        <v>212</v>
      </c>
      <c r="E128" s="203" t="s">
        <v>2623</v>
      </c>
      <c r="F128" s="204" t="s">
        <v>2624</v>
      </c>
      <c r="G128" s="205" t="s">
        <v>215</v>
      </c>
      <c r="H128" s="206">
        <v>16</v>
      </c>
      <c r="I128" s="207">
        <v>475</v>
      </c>
      <c r="J128" s="208">
        <f>ROUND(I128*H128,2)</f>
        <v>7600</v>
      </c>
      <c r="K128" s="204" t="s">
        <v>264</v>
      </c>
      <c r="L128" s="62"/>
      <c r="M128" s="209" t="s">
        <v>24</v>
      </c>
      <c r="N128" s="210" t="s">
        <v>49</v>
      </c>
      <c r="O128" s="43"/>
      <c r="P128" s="211">
        <f>O128*H128</f>
        <v>0</v>
      </c>
      <c r="Q128" s="211">
        <v>0.19536000000000001</v>
      </c>
      <c r="R128" s="211">
        <f>Q128*H128</f>
        <v>3.1257600000000001</v>
      </c>
      <c r="S128" s="211">
        <v>0</v>
      </c>
      <c r="T128" s="212">
        <f>S128*H128</f>
        <v>0</v>
      </c>
      <c r="AR128" s="25" t="s">
        <v>93</v>
      </c>
      <c r="AT128" s="25" t="s">
        <v>212</v>
      </c>
      <c r="AU128" s="25" t="s">
        <v>87</v>
      </c>
      <c r="AY128" s="25" t="s">
        <v>210</v>
      </c>
      <c r="BE128" s="213">
        <f>IF(N128="základní",J128,0)</f>
        <v>7600</v>
      </c>
      <c r="BF128" s="213">
        <f>IF(N128="snížená",J128,0)</f>
        <v>0</v>
      </c>
      <c r="BG128" s="213">
        <f>IF(N128="zákl. přenesená",J128,0)</f>
        <v>0</v>
      </c>
      <c r="BH128" s="213">
        <f>IF(N128="sníž. přenesená",J128,0)</f>
        <v>0</v>
      </c>
      <c r="BI128" s="213">
        <f>IF(N128="nulová",J128,0)</f>
        <v>0</v>
      </c>
      <c r="BJ128" s="25" t="s">
        <v>83</v>
      </c>
      <c r="BK128" s="213">
        <f>ROUND(I128*H128,2)</f>
        <v>7600</v>
      </c>
      <c r="BL128" s="25" t="s">
        <v>93</v>
      </c>
      <c r="BM128" s="25" t="s">
        <v>2625</v>
      </c>
    </row>
    <row r="129" spans="2:65" s="12" customFormat="1">
      <c r="B129" s="217"/>
      <c r="C129" s="218"/>
      <c r="D129" s="214" t="s">
        <v>220</v>
      </c>
      <c r="E129" s="219" t="s">
        <v>24</v>
      </c>
      <c r="F129" s="220" t="s">
        <v>2626</v>
      </c>
      <c r="G129" s="218"/>
      <c r="H129" s="221">
        <v>16</v>
      </c>
      <c r="I129" s="222"/>
      <c r="J129" s="218"/>
      <c r="K129" s="218"/>
      <c r="L129" s="223"/>
      <c r="M129" s="224"/>
      <c r="N129" s="225"/>
      <c r="O129" s="225"/>
      <c r="P129" s="225"/>
      <c r="Q129" s="225"/>
      <c r="R129" s="225"/>
      <c r="S129" s="225"/>
      <c r="T129" s="226"/>
      <c r="AT129" s="227" t="s">
        <v>220</v>
      </c>
      <c r="AU129" s="227" t="s">
        <v>87</v>
      </c>
      <c r="AV129" s="12" t="s">
        <v>87</v>
      </c>
      <c r="AW129" s="12" t="s">
        <v>41</v>
      </c>
      <c r="AX129" s="12" t="s">
        <v>83</v>
      </c>
      <c r="AY129" s="227" t="s">
        <v>210</v>
      </c>
    </row>
    <row r="130" spans="2:65" s="1" customFormat="1" ht="38.25" customHeight="1">
      <c r="B130" s="42"/>
      <c r="C130" s="239" t="s">
        <v>322</v>
      </c>
      <c r="D130" s="239" t="s">
        <v>358</v>
      </c>
      <c r="E130" s="240" t="s">
        <v>2627</v>
      </c>
      <c r="F130" s="241" t="s">
        <v>2628</v>
      </c>
      <c r="G130" s="242" t="s">
        <v>248</v>
      </c>
      <c r="H130" s="243">
        <v>3.52</v>
      </c>
      <c r="I130" s="244">
        <v>2592</v>
      </c>
      <c r="J130" s="245">
        <f>ROUND(I130*H130,2)</f>
        <v>9123.84</v>
      </c>
      <c r="K130" s="241" t="s">
        <v>264</v>
      </c>
      <c r="L130" s="246"/>
      <c r="M130" s="247" t="s">
        <v>24</v>
      </c>
      <c r="N130" s="248" t="s">
        <v>49</v>
      </c>
      <c r="O130" s="43"/>
      <c r="P130" s="211">
        <f>O130*H130</f>
        <v>0</v>
      </c>
      <c r="Q130" s="211">
        <v>1</v>
      </c>
      <c r="R130" s="211">
        <f>Q130*H130</f>
        <v>3.52</v>
      </c>
      <c r="S130" s="211">
        <v>0</v>
      </c>
      <c r="T130" s="212">
        <f>S130*H130</f>
        <v>0</v>
      </c>
      <c r="AR130" s="25" t="s">
        <v>119</v>
      </c>
      <c r="AT130" s="25" t="s">
        <v>358</v>
      </c>
      <c r="AU130" s="25" t="s">
        <v>87</v>
      </c>
      <c r="AY130" s="25" t="s">
        <v>210</v>
      </c>
      <c r="BE130" s="213">
        <f>IF(N130="základní",J130,0)</f>
        <v>9123.84</v>
      </c>
      <c r="BF130" s="213">
        <f>IF(N130="snížená",J130,0)</f>
        <v>0</v>
      </c>
      <c r="BG130" s="213">
        <f>IF(N130="zákl. přenesená",J130,0)</f>
        <v>0</v>
      </c>
      <c r="BH130" s="213">
        <f>IF(N130="sníž. přenesená",J130,0)</f>
        <v>0</v>
      </c>
      <c r="BI130" s="213">
        <f>IF(N130="nulová",J130,0)</f>
        <v>0</v>
      </c>
      <c r="BJ130" s="25" t="s">
        <v>83</v>
      </c>
      <c r="BK130" s="213">
        <f>ROUND(I130*H130,2)</f>
        <v>9123.84</v>
      </c>
      <c r="BL130" s="25" t="s">
        <v>93</v>
      </c>
      <c r="BM130" s="25" t="s">
        <v>2629</v>
      </c>
    </row>
    <row r="131" spans="2:65" s="1" customFormat="1" ht="27">
      <c r="B131" s="42"/>
      <c r="C131" s="64"/>
      <c r="D131" s="214" t="s">
        <v>362</v>
      </c>
      <c r="E131" s="64"/>
      <c r="F131" s="215" t="s">
        <v>2630</v>
      </c>
      <c r="G131" s="64"/>
      <c r="H131" s="64"/>
      <c r="I131" s="173"/>
      <c r="J131" s="64"/>
      <c r="K131" s="64"/>
      <c r="L131" s="62"/>
      <c r="M131" s="216"/>
      <c r="N131" s="43"/>
      <c r="O131" s="43"/>
      <c r="P131" s="43"/>
      <c r="Q131" s="43"/>
      <c r="R131" s="43"/>
      <c r="S131" s="43"/>
      <c r="T131" s="79"/>
      <c r="AT131" s="25" t="s">
        <v>362</v>
      </c>
      <c r="AU131" s="25" t="s">
        <v>87</v>
      </c>
    </row>
    <row r="132" spans="2:65" s="12" customFormat="1">
      <c r="B132" s="217"/>
      <c r="C132" s="218"/>
      <c r="D132" s="214" t="s">
        <v>220</v>
      </c>
      <c r="E132" s="219" t="s">
        <v>24</v>
      </c>
      <c r="F132" s="220" t="s">
        <v>2631</v>
      </c>
      <c r="G132" s="218"/>
      <c r="H132" s="221">
        <v>3.52</v>
      </c>
      <c r="I132" s="222"/>
      <c r="J132" s="218"/>
      <c r="K132" s="218"/>
      <c r="L132" s="223"/>
      <c r="M132" s="224"/>
      <c r="N132" s="225"/>
      <c r="O132" s="225"/>
      <c r="P132" s="225"/>
      <c r="Q132" s="225"/>
      <c r="R132" s="225"/>
      <c r="S132" s="225"/>
      <c r="T132" s="226"/>
      <c r="AT132" s="227" t="s">
        <v>220</v>
      </c>
      <c r="AU132" s="227" t="s">
        <v>87</v>
      </c>
      <c r="AV132" s="12" t="s">
        <v>87</v>
      </c>
      <c r="AW132" s="12" t="s">
        <v>41</v>
      </c>
      <c r="AX132" s="12" t="s">
        <v>83</v>
      </c>
      <c r="AY132" s="227" t="s">
        <v>210</v>
      </c>
    </row>
    <row r="133" spans="2:65" s="1" customFormat="1" ht="51" customHeight="1">
      <c r="B133" s="42"/>
      <c r="C133" s="202" t="s">
        <v>9</v>
      </c>
      <c r="D133" s="202" t="s">
        <v>212</v>
      </c>
      <c r="E133" s="203" t="s">
        <v>2632</v>
      </c>
      <c r="F133" s="204" t="s">
        <v>2633</v>
      </c>
      <c r="G133" s="205" t="s">
        <v>215</v>
      </c>
      <c r="H133" s="206">
        <v>36</v>
      </c>
      <c r="I133" s="207">
        <v>339.6</v>
      </c>
      <c r="J133" s="208">
        <f>ROUND(I133*H133,2)</f>
        <v>12225.6</v>
      </c>
      <c r="K133" s="204" t="s">
        <v>264</v>
      </c>
      <c r="L133" s="62"/>
      <c r="M133" s="209" t="s">
        <v>24</v>
      </c>
      <c r="N133" s="210" t="s">
        <v>49</v>
      </c>
      <c r="O133" s="43"/>
      <c r="P133" s="211">
        <f>O133*H133</f>
        <v>0</v>
      </c>
      <c r="Q133" s="211">
        <v>8.4250000000000005E-2</v>
      </c>
      <c r="R133" s="211">
        <f>Q133*H133</f>
        <v>3.0330000000000004</v>
      </c>
      <c r="S133" s="211">
        <v>0</v>
      </c>
      <c r="T133" s="212">
        <f>S133*H133</f>
        <v>0</v>
      </c>
      <c r="AR133" s="25" t="s">
        <v>93</v>
      </c>
      <c r="AT133" s="25" t="s">
        <v>212</v>
      </c>
      <c r="AU133" s="25" t="s">
        <v>87</v>
      </c>
      <c r="AY133" s="25" t="s">
        <v>210</v>
      </c>
      <c r="BE133" s="213">
        <f>IF(N133="základní",J133,0)</f>
        <v>12225.6</v>
      </c>
      <c r="BF133" s="213">
        <f>IF(N133="snížená",J133,0)</f>
        <v>0</v>
      </c>
      <c r="BG133" s="213">
        <f>IF(N133="zákl. přenesená",J133,0)</f>
        <v>0</v>
      </c>
      <c r="BH133" s="213">
        <f>IF(N133="sníž. přenesená",J133,0)</f>
        <v>0</v>
      </c>
      <c r="BI133" s="213">
        <f>IF(N133="nulová",J133,0)</f>
        <v>0</v>
      </c>
      <c r="BJ133" s="25" t="s">
        <v>83</v>
      </c>
      <c r="BK133" s="213">
        <f>ROUND(I133*H133,2)</f>
        <v>12225.6</v>
      </c>
      <c r="BL133" s="25" t="s">
        <v>93</v>
      </c>
      <c r="BM133" s="25" t="s">
        <v>2634</v>
      </c>
    </row>
    <row r="134" spans="2:65" s="12" customFormat="1">
      <c r="B134" s="217"/>
      <c r="C134" s="218"/>
      <c r="D134" s="214" t="s">
        <v>220</v>
      </c>
      <c r="E134" s="219" t="s">
        <v>24</v>
      </c>
      <c r="F134" s="220" t="s">
        <v>2635</v>
      </c>
      <c r="G134" s="218"/>
      <c r="H134" s="221">
        <v>36</v>
      </c>
      <c r="I134" s="222"/>
      <c r="J134" s="218"/>
      <c r="K134" s="218"/>
      <c r="L134" s="223"/>
      <c r="M134" s="224"/>
      <c r="N134" s="225"/>
      <c r="O134" s="225"/>
      <c r="P134" s="225"/>
      <c r="Q134" s="225"/>
      <c r="R134" s="225"/>
      <c r="S134" s="225"/>
      <c r="T134" s="226"/>
      <c r="AT134" s="227" t="s">
        <v>220</v>
      </c>
      <c r="AU134" s="227" t="s">
        <v>87</v>
      </c>
      <c r="AV134" s="12" t="s">
        <v>87</v>
      </c>
      <c r="AW134" s="12" t="s">
        <v>41</v>
      </c>
      <c r="AX134" s="12" t="s">
        <v>83</v>
      </c>
      <c r="AY134" s="227" t="s">
        <v>210</v>
      </c>
    </row>
    <row r="135" spans="2:65" s="1" customFormat="1" ht="25.5" customHeight="1">
      <c r="B135" s="42"/>
      <c r="C135" s="239" t="s">
        <v>334</v>
      </c>
      <c r="D135" s="239" t="s">
        <v>358</v>
      </c>
      <c r="E135" s="240" t="s">
        <v>2636</v>
      </c>
      <c r="F135" s="241" t="s">
        <v>2637</v>
      </c>
      <c r="G135" s="242" t="s">
        <v>215</v>
      </c>
      <c r="H135" s="243">
        <v>37.799999999999997</v>
      </c>
      <c r="I135" s="244">
        <v>246</v>
      </c>
      <c r="J135" s="245">
        <f>ROUND(I135*H135,2)</f>
        <v>9298.7999999999993</v>
      </c>
      <c r="K135" s="241" t="s">
        <v>264</v>
      </c>
      <c r="L135" s="246"/>
      <c r="M135" s="247" t="s">
        <v>24</v>
      </c>
      <c r="N135" s="248" t="s">
        <v>49</v>
      </c>
      <c r="O135" s="43"/>
      <c r="P135" s="211">
        <f>O135*H135</f>
        <v>0</v>
      </c>
      <c r="Q135" s="211">
        <v>0.14000000000000001</v>
      </c>
      <c r="R135" s="211">
        <f>Q135*H135</f>
        <v>5.2919999999999998</v>
      </c>
      <c r="S135" s="211">
        <v>0</v>
      </c>
      <c r="T135" s="212">
        <f>S135*H135</f>
        <v>0</v>
      </c>
      <c r="AR135" s="25" t="s">
        <v>119</v>
      </c>
      <c r="AT135" s="25" t="s">
        <v>358</v>
      </c>
      <c r="AU135" s="25" t="s">
        <v>87</v>
      </c>
      <c r="AY135" s="25" t="s">
        <v>210</v>
      </c>
      <c r="BE135" s="213">
        <f>IF(N135="základní",J135,0)</f>
        <v>9298.7999999999993</v>
      </c>
      <c r="BF135" s="213">
        <f>IF(N135="snížená",J135,0)</f>
        <v>0</v>
      </c>
      <c r="BG135" s="213">
        <f>IF(N135="zákl. přenesená",J135,0)</f>
        <v>0</v>
      </c>
      <c r="BH135" s="213">
        <f>IF(N135="sníž. přenesená",J135,0)</f>
        <v>0</v>
      </c>
      <c r="BI135" s="213">
        <f>IF(N135="nulová",J135,0)</f>
        <v>0</v>
      </c>
      <c r="BJ135" s="25" t="s">
        <v>83</v>
      </c>
      <c r="BK135" s="213">
        <f>ROUND(I135*H135,2)</f>
        <v>9298.7999999999993</v>
      </c>
      <c r="BL135" s="25" t="s">
        <v>93</v>
      </c>
      <c r="BM135" s="25" t="s">
        <v>2638</v>
      </c>
    </row>
    <row r="136" spans="2:65" s="12" customFormat="1">
      <c r="B136" s="217"/>
      <c r="C136" s="218"/>
      <c r="D136" s="214" t="s">
        <v>220</v>
      </c>
      <c r="E136" s="219" t="s">
        <v>24</v>
      </c>
      <c r="F136" s="220" t="s">
        <v>2639</v>
      </c>
      <c r="G136" s="218"/>
      <c r="H136" s="221">
        <v>37.799999999999997</v>
      </c>
      <c r="I136" s="222"/>
      <c r="J136" s="218"/>
      <c r="K136" s="218"/>
      <c r="L136" s="223"/>
      <c r="M136" s="224"/>
      <c r="N136" s="225"/>
      <c r="O136" s="225"/>
      <c r="P136" s="225"/>
      <c r="Q136" s="225"/>
      <c r="R136" s="225"/>
      <c r="S136" s="225"/>
      <c r="T136" s="226"/>
      <c r="AT136" s="227" t="s">
        <v>220</v>
      </c>
      <c r="AU136" s="227" t="s">
        <v>87</v>
      </c>
      <c r="AV136" s="12" t="s">
        <v>87</v>
      </c>
      <c r="AW136" s="12" t="s">
        <v>41</v>
      </c>
      <c r="AX136" s="12" t="s">
        <v>83</v>
      </c>
      <c r="AY136" s="227" t="s">
        <v>210</v>
      </c>
    </row>
    <row r="137" spans="2:65" s="1" customFormat="1" ht="51" customHeight="1">
      <c r="B137" s="42"/>
      <c r="C137" s="202" t="s">
        <v>340</v>
      </c>
      <c r="D137" s="202" t="s">
        <v>212</v>
      </c>
      <c r="E137" s="203" t="s">
        <v>376</v>
      </c>
      <c r="F137" s="204" t="s">
        <v>377</v>
      </c>
      <c r="G137" s="205" t="s">
        <v>215</v>
      </c>
      <c r="H137" s="206">
        <v>63</v>
      </c>
      <c r="I137" s="207">
        <v>369.6</v>
      </c>
      <c r="J137" s="208">
        <f>ROUND(I137*H137,2)</f>
        <v>23284.799999999999</v>
      </c>
      <c r="K137" s="204" t="s">
        <v>264</v>
      </c>
      <c r="L137" s="62"/>
      <c r="M137" s="209" t="s">
        <v>24</v>
      </c>
      <c r="N137" s="210" t="s">
        <v>49</v>
      </c>
      <c r="O137" s="43"/>
      <c r="P137" s="211">
        <f>O137*H137</f>
        <v>0</v>
      </c>
      <c r="Q137" s="211">
        <v>8.5650000000000004E-2</v>
      </c>
      <c r="R137" s="211">
        <f>Q137*H137</f>
        <v>5.39595</v>
      </c>
      <c r="S137" s="211">
        <v>0</v>
      </c>
      <c r="T137" s="212">
        <f>S137*H137</f>
        <v>0</v>
      </c>
      <c r="AR137" s="25" t="s">
        <v>93</v>
      </c>
      <c r="AT137" s="25" t="s">
        <v>212</v>
      </c>
      <c r="AU137" s="25" t="s">
        <v>87</v>
      </c>
      <c r="AY137" s="25" t="s">
        <v>210</v>
      </c>
      <c r="BE137" s="213">
        <f>IF(N137="základní",J137,0)</f>
        <v>23284.799999999999</v>
      </c>
      <c r="BF137" s="213">
        <f>IF(N137="snížená",J137,0)</f>
        <v>0</v>
      </c>
      <c r="BG137" s="213">
        <f>IF(N137="zákl. přenesená",J137,0)</f>
        <v>0</v>
      </c>
      <c r="BH137" s="213">
        <f>IF(N137="sníž. přenesená",J137,0)</f>
        <v>0</v>
      </c>
      <c r="BI137" s="213">
        <f>IF(N137="nulová",J137,0)</f>
        <v>0</v>
      </c>
      <c r="BJ137" s="25" t="s">
        <v>83</v>
      </c>
      <c r="BK137" s="213">
        <f>ROUND(I137*H137,2)</f>
        <v>23284.799999999999</v>
      </c>
      <c r="BL137" s="25" t="s">
        <v>93</v>
      </c>
      <c r="BM137" s="25" t="s">
        <v>2640</v>
      </c>
    </row>
    <row r="138" spans="2:65" s="12" customFormat="1">
      <c r="B138" s="217"/>
      <c r="C138" s="218"/>
      <c r="D138" s="214" t="s">
        <v>220</v>
      </c>
      <c r="E138" s="219" t="s">
        <v>24</v>
      </c>
      <c r="F138" s="220" t="s">
        <v>2641</v>
      </c>
      <c r="G138" s="218"/>
      <c r="H138" s="221">
        <v>63</v>
      </c>
      <c r="I138" s="222"/>
      <c r="J138" s="218"/>
      <c r="K138" s="218"/>
      <c r="L138" s="223"/>
      <c r="M138" s="224"/>
      <c r="N138" s="225"/>
      <c r="O138" s="225"/>
      <c r="P138" s="225"/>
      <c r="Q138" s="225"/>
      <c r="R138" s="225"/>
      <c r="S138" s="225"/>
      <c r="T138" s="226"/>
      <c r="AT138" s="227" t="s">
        <v>220</v>
      </c>
      <c r="AU138" s="227" t="s">
        <v>87</v>
      </c>
      <c r="AV138" s="12" t="s">
        <v>87</v>
      </c>
      <c r="AW138" s="12" t="s">
        <v>41</v>
      </c>
      <c r="AX138" s="12" t="s">
        <v>83</v>
      </c>
      <c r="AY138" s="227" t="s">
        <v>210</v>
      </c>
    </row>
    <row r="139" spans="2:65" s="1" customFormat="1" ht="25.5" customHeight="1">
      <c r="B139" s="42"/>
      <c r="C139" s="239" t="s">
        <v>345</v>
      </c>
      <c r="D139" s="239" t="s">
        <v>358</v>
      </c>
      <c r="E139" s="240" t="s">
        <v>381</v>
      </c>
      <c r="F139" s="241" t="s">
        <v>1723</v>
      </c>
      <c r="G139" s="242" t="s">
        <v>215</v>
      </c>
      <c r="H139" s="243">
        <v>66.150000000000006</v>
      </c>
      <c r="I139" s="244">
        <v>333.6</v>
      </c>
      <c r="J139" s="245">
        <f>ROUND(I139*H139,2)</f>
        <v>22067.64</v>
      </c>
      <c r="K139" s="241" t="s">
        <v>264</v>
      </c>
      <c r="L139" s="246"/>
      <c r="M139" s="247" t="s">
        <v>24</v>
      </c>
      <c r="N139" s="248" t="s">
        <v>49</v>
      </c>
      <c r="O139" s="43"/>
      <c r="P139" s="211">
        <f>O139*H139</f>
        <v>0</v>
      </c>
      <c r="Q139" s="211">
        <v>0.18</v>
      </c>
      <c r="R139" s="211">
        <f>Q139*H139</f>
        <v>11.907</v>
      </c>
      <c r="S139" s="211">
        <v>0</v>
      </c>
      <c r="T139" s="212">
        <f>S139*H139</f>
        <v>0</v>
      </c>
      <c r="AR139" s="25" t="s">
        <v>119</v>
      </c>
      <c r="AT139" s="25" t="s">
        <v>358</v>
      </c>
      <c r="AU139" s="25" t="s">
        <v>87</v>
      </c>
      <c r="AY139" s="25" t="s">
        <v>210</v>
      </c>
      <c r="BE139" s="213">
        <f>IF(N139="základní",J139,0)</f>
        <v>22067.64</v>
      </c>
      <c r="BF139" s="213">
        <f>IF(N139="snížená",J139,0)</f>
        <v>0</v>
      </c>
      <c r="BG139" s="213">
        <f>IF(N139="zákl. přenesená",J139,0)</f>
        <v>0</v>
      </c>
      <c r="BH139" s="213">
        <f>IF(N139="sníž. přenesená",J139,0)</f>
        <v>0</v>
      </c>
      <c r="BI139" s="213">
        <f>IF(N139="nulová",J139,0)</f>
        <v>0</v>
      </c>
      <c r="BJ139" s="25" t="s">
        <v>83</v>
      </c>
      <c r="BK139" s="213">
        <f>ROUND(I139*H139,2)</f>
        <v>22067.64</v>
      </c>
      <c r="BL139" s="25" t="s">
        <v>93</v>
      </c>
      <c r="BM139" s="25" t="s">
        <v>2642</v>
      </c>
    </row>
    <row r="140" spans="2:65" s="12" customFormat="1">
      <c r="B140" s="217"/>
      <c r="C140" s="218"/>
      <c r="D140" s="214" t="s">
        <v>220</v>
      </c>
      <c r="E140" s="219" t="s">
        <v>24</v>
      </c>
      <c r="F140" s="220" t="s">
        <v>2643</v>
      </c>
      <c r="G140" s="218"/>
      <c r="H140" s="221">
        <v>66.150000000000006</v>
      </c>
      <c r="I140" s="222"/>
      <c r="J140" s="218"/>
      <c r="K140" s="218"/>
      <c r="L140" s="223"/>
      <c r="M140" s="224"/>
      <c r="N140" s="225"/>
      <c r="O140" s="225"/>
      <c r="P140" s="225"/>
      <c r="Q140" s="225"/>
      <c r="R140" s="225"/>
      <c r="S140" s="225"/>
      <c r="T140" s="226"/>
      <c r="AT140" s="227" t="s">
        <v>220</v>
      </c>
      <c r="AU140" s="227" t="s">
        <v>87</v>
      </c>
      <c r="AV140" s="12" t="s">
        <v>87</v>
      </c>
      <c r="AW140" s="12" t="s">
        <v>41</v>
      </c>
      <c r="AX140" s="12" t="s">
        <v>83</v>
      </c>
      <c r="AY140" s="227" t="s">
        <v>210</v>
      </c>
    </row>
    <row r="141" spans="2:65" s="11" customFormat="1" ht="29.85" customHeight="1">
      <c r="B141" s="186"/>
      <c r="C141" s="187"/>
      <c r="D141" s="188" t="s">
        <v>77</v>
      </c>
      <c r="E141" s="200" t="s">
        <v>99</v>
      </c>
      <c r="F141" s="200" t="s">
        <v>384</v>
      </c>
      <c r="G141" s="187"/>
      <c r="H141" s="187"/>
      <c r="I141" s="190"/>
      <c r="J141" s="201">
        <f>BK141</f>
        <v>10098</v>
      </c>
      <c r="K141" s="187"/>
      <c r="L141" s="192"/>
      <c r="M141" s="193"/>
      <c r="N141" s="194"/>
      <c r="O141" s="194"/>
      <c r="P141" s="195">
        <f>SUM(P142:P143)</f>
        <v>0</v>
      </c>
      <c r="Q141" s="194"/>
      <c r="R141" s="195">
        <f>SUM(R142:R143)</f>
        <v>4.0908000000000007</v>
      </c>
      <c r="S141" s="194"/>
      <c r="T141" s="196">
        <f>SUM(T142:T143)</f>
        <v>0</v>
      </c>
      <c r="AR141" s="197" t="s">
        <v>83</v>
      </c>
      <c r="AT141" s="198" t="s">
        <v>77</v>
      </c>
      <c r="AU141" s="198" t="s">
        <v>83</v>
      </c>
      <c r="AY141" s="197" t="s">
        <v>210</v>
      </c>
      <c r="BK141" s="199">
        <f>SUM(BK142:BK143)</f>
        <v>10098</v>
      </c>
    </row>
    <row r="142" spans="2:65" s="1" customFormat="1" ht="25.5" customHeight="1">
      <c r="B142" s="42"/>
      <c r="C142" s="202" t="s">
        <v>351</v>
      </c>
      <c r="D142" s="202" t="s">
        <v>212</v>
      </c>
      <c r="E142" s="203" t="s">
        <v>2644</v>
      </c>
      <c r="F142" s="204" t="s">
        <v>2645</v>
      </c>
      <c r="G142" s="205" t="s">
        <v>215</v>
      </c>
      <c r="H142" s="206">
        <v>15</v>
      </c>
      <c r="I142" s="207">
        <v>673.2</v>
      </c>
      <c r="J142" s="208">
        <f>ROUND(I142*H142,2)</f>
        <v>10098</v>
      </c>
      <c r="K142" s="204" t="s">
        <v>264</v>
      </c>
      <c r="L142" s="62"/>
      <c r="M142" s="209" t="s">
        <v>24</v>
      </c>
      <c r="N142" s="210" t="s">
        <v>49</v>
      </c>
      <c r="O142" s="43"/>
      <c r="P142" s="211">
        <f>O142*H142</f>
        <v>0</v>
      </c>
      <c r="Q142" s="211">
        <v>0.27272000000000002</v>
      </c>
      <c r="R142" s="211">
        <f>Q142*H142</f>
        <v>4.0908000000000007</v>
      </c>
      <c r="S142" s="211">
        <v>0</v>
      </c>
      <c r="T142" s="212">
        <f>S142*H142</f>
        <v>0</v>
      </c>
      <c r="AR142" s="25" t="s">
        <v>93</v>
      </c>
      <c r="AT142" s="25" t="s">
        <v>212</v>
      </c>
      <c r="AU142" s="25" t="s">
        <v>87</v>
      </c>
      <c r="AY142" s="25" t="s">
        <v>210</v>
      </c>
      <c r="BE142" s="213">
        <f>IF(N142="základní",J142,0)</f>
        <v>10098</v>
      </c>
      <c r="BF142" s="213">
        <f>IF(N142="snížená",J142,0)</f>
        <v>0</v>
      </c>
      <c r="BG142" s="213">
        <f>IF(N142="zákl. přenesená",J142,0)</f>
        <v>0</v>
      </c>
      <c r="BH142" s="213">
        <f>IF(N142="sníž. přenesená",J142,0)</f>
        <v>0</v>
      </c>
      <c r="BI142" s="213">
        <f>IF(N142="nulová",J142,0)</f>
        <v>0</v>
      </c>
      <c r="BJ142" s="25" t="s">
        <v>83</v>
      </c>
      <c r="BK142" s="213">
        <f>ROUND(I142*H142,2)</f>
        <v>10098</v>
      </c>
      <c r="BL142" s="25" t="s">
        <v>93</v>
      </c>
      <c r="BM142" s="25" t="s">
        <v>2646</v>
      </c>
    </row>
    <row r="143" spans="2:65" s="12" customFormat="1">
      <c r="B143" s="217"/>
      <c r="C143" s="218"/>
      <c r="D143" s="214" t="s">
        <v>220</v>
      </c>
      <c r="E143" s="219" t="s">
        <v>24</v>
      </c>
      <c r="F143" s="220" t="s">
        <v>2647</v>
      </c>
      <c r="G143" s="218"/>
      <c r="H143" s="221">
        <v>15</v>
      </c>
      <c r="I143" s="222"/>
      <c r="J143" s="218"/>
      <c r="K143" s="218"/>
      <c r="L143" s="223"/>
      <c r="M143" s="224"/>
      <c r="N143" s="225"/>
      <c r="O143" s="225"/>
      <c r="P143" s="225"/>
      <c r="Q143" s="225"/>
      <c r="R143" s="225"/>
      <c r="S143" s="225"/>
      <c r="T143" s="226"/>
      <c r="AT143" s="227" t="s">
        <v>220</v>
      </c>
      <c r="AU143" s="227" t="s">
        <v>87</v>
      </c>
      <c r="AV143" s="12" t="s">
        <v>87</v>
      </c>
      <c r="AW143" s="12" t="s">
        <v>41</v>
      </c>
      <c r="AX143" s="12" t="s">
        <v>83</v>
      </c>
      <c r="AY143" s="227" t="s">
        <v>210</v>
      </c>
    </row>
    <row r="144" spans="2:65" s="11" customFormat="1" ht="29.85" customHeight="1">
      <c r="B144" s="186"/>
      <c r="C144" s="187"/>
      <c r="D144" s="188" t="s">
        <v>77</v>
      </c>
      <c r="E144" s="200" t="s">
        <v>119</v>
      </c>
      <c r="F144" s="200" t="s">
        <v>2648</v>
      </c>
      <c r="G144" s="187"/>
      <c r="H144" s="187"/>
      <c r="I144" s="190"/>
      <c r="J144" s="201">
        <f>BK144</f>
        <v>15000</v>
      </c>
      <c r="K144" s="187"/>
      <c r="L144" s="192"/>
      <c r="M144" s="193"/>
      <c r="N144" s="194"/>
      <c r="O144" s="194"/>
      <c r="P144" s="195">
        <f>P145</f>
        <v>0</v>
      </c>
      <c r="Q144" s="194"/>
      <c r="R144" s="195">
        <f>R145</f>
        <v>3.0000000000000001E-5</v>
      </c>
      <c r="S144" s="194"/>
      <c r="T144" s="196">
        <f>T145</f>
        <v>0</v>
      </c>
      <c r="AR144" s="197" t="s">
        <v>83</v>
      </c>
      <c r="AT144" s="198" t="s">
        <v>77</v>
      </c>
      <c r="AU144" s="198" t="s">
        <v>83</v>
      </c>
      <c r="AY144" s="197" t="s">
        <v>210</v>
      </c>
      <c r="BK144" s="199">
        <f>BK145</f>
        <v>15000</v>
      </c>
    </row>
    <row r="145" spans="2:65" s="1" customFormat="1" ht="25.5" customHeight="1">
      <c r="B145" s="42"/>
      <c r="C145" s="202" t="s">
        <v>357</v>
      </c>
      <c r="D145" s="202" t="s">
        <v>212</v>
      </c>
      <c r="E145" s="203" t="s">
        <v>2649</v>
      </c>
      <c r="F145" s="204" t="s">
        <v>2650</v>
      </c>
      <c r="G145" s="205" t="s">
        <v>1087</v>
      </c>
      <c r="H145" s="206">
        <v>1</v>
      </c>
      <c r="I145" s="207">
        <v>15000</v>
      </c>
      <c r="J145" s="208">
        <f>ROUND(I145*H145,2)</f>
        <v>15000</v>
      </c>
      <c r="K145" s="204" t="s">
        <v>24</v>
      </c>
      <c r="L145" s="62"/>
      <c r="M145" s="209" t="s">
        <v>24</v>
      </c>
      <c r="N145" s="210" t="s">
        <v>49</v>
      </c>
      <c r="O145" s="43"/>
      <c r="P145" s="211">
        <f>O145*H145</f>
        <v>0</v>
      </c>
      <c r="Q145" s="211">
        <v>3.0000000000000001E-5</v>
      </c>
      <c r="R145" s="211">
        <f>Q145*H145</f>
        <v>3.0000000000000001E-5</v>
      </c>
      <c r="S145" s="211">
        <v>0</v>
      </c>
      <c r="T145" s="212">
        <f>S145*H145</f>
        <v>0</v>
      </c>
      <c r="AR145" s="25" t="s">
        <v>93</v>
      </c>
      <c r="AT145" s="25" t="s">
        <v>212</v>
      </c>
      <c r="AU145" s="25" t="s">
        <v>87</v>
      </c>
      <c r="AY145" s="25" t="s">
        <v>210</v>
      </c>
      <c r="BE145" s="213">
        <f>IF(N145="základní",J145,0)</f>
        <v>15000</v>
      </c>
      <c r="BF145" s="213">
        <f>IF(N145="snížená",J145,0)</f>
        <v>0</v>
      </c>
      <c r="BG145" s="213">
        <f>IF(N145="zákl. přenesená",J145,0)</f>
        <v>0</v>
      </c>
      <c r="BH145" s="213">
        <f>IF(N145="sníž. přenesená",J145,0)</f>
        <v>0</v>
      </c>
      <c r="BI145" s="213">
        <f>IF(N145="nulová",J145,0)</f>
        <v>0</v>
      </c>
      <c r="BJ145" s="25" t="s">
        <v>83</v>
      </c>
      <c r="BK145" s="213">
        <f>ROUND(I145*H145,2)</f>
        <v>15000</v>
      </c>
      <c r="BL145" s="25" t="s">
        <v>93</v>
      </c>
      <c r="BM145" s="25" t="s">
        <v>2651</v>
      </c>
    </row>
    <row r="146" spans="2:65" s="11" customFormat="1" ht="29.85" customHeight="1">
      <c r="B146" s="186"/>
      <c r="C146" s="187"/>
      <c r="D146" s="188" t="s">
        <v>77</v>
      </c>
      <c r="E146" s="200" t="s">
        <v>122</v>
      </c>
      <c r="F146" s="200" t="s">
        <v>700</v>
      </c>
      <c r="G146" s="187"/>
      <c r="H146" s="187"/>
      <c r="I146" s="190"/>
      <c r="J146" s="201">
        <f>BK146</f>
        <v>47851.6</v>
      </c>
      <c r="K146" s="187"/>
      <c r="L146" s="192"/>
      <c r="M146" s="193"/>
      <c r="N146" s="194"/>
      <c r="O146" s="194"/>
      <c r="P146" s="195">
        <f>SUM(P147:P152)</f>
        <v>0</v>
      </c>
      <c r="Q146" s="194"/>
      <c r="R146" s="195">
        <f>SUM(R147:R152)</f>
        <v>13.738890000000001</v>
      </c>
      <c r="S146" s="194"/>
      <c r="T146" s="196">
        <f>SUM(T147:T152)</f>
        <v>0</v>
      </c>
      <c r="AR146" s="197" t="s">
        <v>83</v>
      </c>
      <c r="AT146" s="198" t="s">
        <v>77</v>
      </c>
      <c r="AU146" s="198" t="s">
        <v>83</v>
      </c>
      <c r="AY146" s="197" t="s">
        <v>210</v>
      </c>
      <c r="BK146" s="199">
        <f>SUM(BK147:BK152)</f>
        <v>47851.6</v>
      </c>
    </row>
    <row r="147" spans="2:65" s="1" customFormat="1" ht="38.25" customHeight="1">
      <c r="B147" s="42"/>
      <c r="C147" s="202" t="s">
        <v>366</v>
      </c>
      <c r="D147" s="202" t="s">
        <v>212</v>
      </c>
      <c r="E147" s="203" t="s">
        <v>2652</v>
      </c>
      <c r="F147" s="204" t="s">
        <v>2653</v>
      </c>
      <c r="G147" s="205" t="s">
        <v>295</v>
      </c>
      <c r="H147" s="206">
        <v>105.4</v>
      </c>
      <c r="I147" s="207">
        <v>139</v>
      </c>
      <c r="J147" s="208">
        <f>ROUND(I147*H147,2)</f>
        <v>14650.6</v>
      </c>
      <c r="K147" s="204" t="s">
        <v>264</v>
      </c>
      <c r="L147" s="62"/>
      <c r="M147" s="209" t="s">
        <v>24</v>
      </c>
      <c r="N147" s="210" t="s">
        <v>49</v>
      </c>
      <c r="O147" s="43"/>
      <c r="P147" s="211">
        <f>O147*H147</f>
        <v>0</v>
      </c>
      <c r="Q147" s="211">
        <v>0.10095</v>
      </c>
      <c r="R147" s="211">
        <f>Q147*H147</f>
        <v>10.640130000000001</v>
      </c>
      <c r="S147" s="211">
        <v>0</v>
      </c>
      <c r="T147" s="212">
        <f>S147*H147</f>
        <v>0</v>
      </c>
      <c r="AR147" s="25" t="s">
        <v>93</v>
      </c>
      <c r="AT147" s="25" t="s">
        <v>212</v>
      </c>
      <c r="AU147" s="25" t="s">
        <v>87</v>
      </c>
      <c r="AY147" s="25" t="s">
        <v>210</v>
      </c>
      <c r="BE147" s="213">
        <f>IF(N147="základní",J147,0)</f>
        <v>14650.6</v>
      </c>
      <c r="BF147" s="213">
        <f>IF(N147="snížená",J147,0)</f>
        <v>0</v>
      </c>
      <c r="BG147" s="213">
        <f>IF(N147="zákl. přenesená",J147,0)</f>
        <v>0</v>
      </c>
      <c r="BH147" s="213">
        <f>IF(N147="sníž. přenesená",J147,0)</f>
        <v>0</v>
      </c>
      <c r="BI147" s="213">
        <f>IF(N147="nulová",J147,0)</f>
        <v>0</v>
      </c>
      <c r="BJ147" s="25" t="s">
        <v>83</v>
      </c>
      <c r="BK147" s="213">
        <f>ROUND(I147*H147,2)</f>
        <v>14650.6</v>
      </c>
      <c r="BL147" s="25" t="s">
        <v>93</v>
      </c>
      <c r="BM147" s="25" t="s">
        <v>2654</v>
      </c>
    </row>
    <row r="148" spans="2:65" s="12" customFormat="1">
      <c r="B148" s="217"/>
      <c r="C148" s="218"/>
      <c r="D148" s="214" t="s">
        <v>220</v>
      </c>
      <c r="E148" s="219" t="s">
        <v>24</v>
      </c>
      <c r="F148" s="220" t="s">
        <v>2655</v>
      </c>
      <c r="G148" s="218"/>
      <c r="H148" s="221">
        <v>68.400000000000006</v>
      </c>
      <c r="I148" s="222"/>
      <c r="J148" s="218"/>
      <c r="K148" s="218"/>
      <c r="L148" s="223"/>
      <c r="M148" s="224"/>
      <c r="N148" s="225"/>
      <c r="O148" s="225"/>
      <c r="P148" s="225"/>
      <c r="Q148" s="225"/>
      <c r="R148" s="225"/>
      <c r="S148" s="225"/>
      <c r="T148" s="226"/>
      <c r="AT148" s="227" t="s">
        <v>220</v>
      </c>
      <c r="AU148" s="227" t="s">
        <v>87</v>
      </c>
      <c r="AV148" s="12" t="s">
        <v>87</v>
      </c>
      <c r="AW148" s="12" t="s">
        <v>41</v>
      </c>
      <c r="AX148" s="12" t="s">
        <v>78</v>
      </c>
      <c r="AY148" s="227" t="s">
        <v>210</v>
      </c>
    </row>
    <row r="149" spans="2:65" s="12" customFormat="1">
      <c r="B149" s="217"/>
      <c r="C149" s="218"/>
      <c r="D149" s="214" t="s">
        <v>220</v>
      </c>
      <c r="E149" s="219" t="s">
        <v>24</v>
      </c>
      <c r="F149" s="220" t="s">
        <v>2656</v>
      </c>
      <c r="G149" s="218"/>
      <c r="H149" s="221">
        <v>37</v>
      </c>
      <c r="I149" s="222"/>
      <c r="J149" s="218"/>
      <c r="K149" s="218"/>
      <c r="L149" s="223"/>
      <c r="M149" s="224"/>
      <c r="N149" s="225"/>
      <c r="O149" s="225"/>
      <c r="P149" s="225"/>
      <c r="Q149" s="225"/>
      <c r="R149" s="225"/>
      <c r="S149" s="225"/>
      <c r="T149" s="226"/>
      <c r="AT149" s="227" t="s">
        <v>220</v>
      </c>
      <c r="AU149" s="227" t="s">
        <v>87</v>
      </c>
      <c r="AV149" s="12" t="s">
        <v>87</v>
      </c>
      <c r="AW149" s="12" t="s">
        <v>41</v>
      </c>
      <c r="AX149" s="12" t="s">
        <v>78</v>
      </c>
      <c r="AY149" s="227" t="s">
        <v>210</v>
      </c>
    </row>
    <row r="150" spans="2:65" s="13" customFormat="1">
      <c r="B150" s="228"/>
      <c r="C150" s="229"/>
      <c r="D150" s="214" t="s">
        <v>220</v>
      </c>
      <c r="E150" s="230" t="s">
        <v>24</v>
      </c>
      <c r="F150" s="231" t="s">
        <v>235</v>
      </c>
      <c r="G150" s="229"/>
      <c r="H150" s="232">
        <v>105.4</v>
      </c>
      <c r="I150" s="233"/>
      <c r="J150" s="229"/>
      <c r="K150" s="229"/>
      <c r="L150" s="234"/>
      <c r="M150" s="235"/>
      <c r="N150" s="236"/>
      <c r="O150" s="236"/>
      <c r="P150" s="236"/>
      <c r="Q150" s="236"/>
      <c r="R150" s="236"/>
      <c r="S150" s="236"/>
      <c r="T150" s="237"/>
      <c r="AT150" s="238" t="s">
        <v>220</v>
      </c>
      <c r="AU150" s="238" t="s">
        <v>87</v>
      </c>
      <c r="AV150" s="13" t="s">
        <v>93</v>
      </c>
      <c r="AW150" s="13" t="s">
        <v>41</v>
      </c>
      <c r="AX150" s="13" t="s">
        <v>83</v>
      </c>
      <c r="AY150" s="238" t="s">
        <v>210</v>
      </c>
    </row>
    <row r="151" spans="2:65" s="1" customFormat="1" ht="25.5" customHeight="1">
      <c r="B151" s="42"/>
      <c r="C151" s="239" t="s">
        <v>371</v>
      </c>
      <c r="D151" s="239" t="s">
        <v>358</v>
      </c>
      <c r="E151" s="240" t="s">
        <v>2657</v>
      </c>
      <c r="F151" s="241" t="s">
        <v>2658</v>
      </c>
      <c r="G151" s="242" t="s">
        <v>348</v>
      </c>
      <c r="H151" s="243">
        <v>221.34</v>
      </c>
      <c r="I151" s="244">
        <v>150</v>
      </c>
      <c r="J151" s="245">
        <f>ROUND(I151*H151,2)</f>
        <v>33201</v>
      </c>
      <c r="K151" s="241" t="s">
        <v>264</v>
      </c>
      <c r="L151" s="246"/>
      <c r="M151" s="247" t="s">
        <v>24</v>
      </c>
      <c r="N151" s="248" t="s">
        <v>49</v>
      </c>
      <c r="O151" s="43"/>
      <c r="P151" s="211">
        <f>O151*H151</f>
        <v>0</v>
      </c>
      <c r="Q151" s="211">
        <v>1.4E-2</v>
      </c>
      <c r="R151" s="211">
        <f>Q151*H151</f>
        <v>3.09876</v>
      </c>
      <c r="S151" s="211">
        <v>0</v>
      </c>
      <c r="T151" s="212">
        <f>S151*H151</f>
        <v>0</v>
      </c>
      <c r="AR151" s="25" t="s">
        <v>119</v>
      </c>
      <c r="AT151" s="25" t="s">
        <v>358</v>
      </c>
      <c r="AU151" s="25" t="s">
        <v>87</v>
      </c>
      <c r="AY151" s="25" t="s">
        <v>210</v>
      </c>
      <c r="BE151" s="213">
        <f>IF(N151="základní",J151,0)</f>
        <v>33201</v>
      </c>
      <c r="BF151" s="213">
        <f>IF(N151="snížená",J151,0)</f>
        <v>0</v>
      </c>
      <c r="BG151" s="213">
        <f>IF(N151="zákl. přenesená",J151,0)</f>
        <v>0</v>
      </c>
      <c r="BH151" s="213">
        <f>IF(N151="sníž. přenesená",J151,0)</f>
        <v>0</v>
      </c>
      <c r="BI151" s="213">
        <f>IF(N151="nulová",J151,0)</f>
        <v>0</v>
      </c>
      <c r="BJ151" s="25" t="s">
        <v>83</v>
      </c>
      <c r="BK151" s="213">
        <f>ROUND(I151*H151,2)</f>
        <v>33201</v>
      </c>
      <c r="BL151" s="25" t="s">
        <v>93</v>
      </c>
      <c r="BM151" s="25" t="s">
        <v>2659</v>
      </c>
    </row>
    <row r="152" spans="2:65" s="12" customFormat="1">
      <c r="B152" s="217"/>
      <c r="C152" s="218"/>
      <c r="D152" s="214" t="s">
        <v>220</v>
      </c>
      <c r="E152" s="219" t="s">
        <v>24</v>
      </c>
      <c r="F152" s="220" t="s">
        <v>2660</v>
      </c>
      <c r="G152" s="218"/>
      <c r="H152" s="221">
        <v>221.34</v>
      </c>
      <c r="I152" s="222"/>
      <c r="J152" s="218"/>
      <c r="K152" s="218"/>
      <c r="L152" s="223"/>
      <c r="M152" s="224"/>
      <c r="N152" s="225"/>
      <c r="O152" s="225"/>
      <c r="P152" s="225"/>
      <c r="Q152" s="225"/>
      <c r="R152" s="225"/>
      <c r="S152" s="225"/>
      <c r="T152" s="226"/>
      <c r="AT152" s="227" t="s">
        <v>220</v>
      </c>
      <c r="AU152" s="227" t="s">
        <v>87</v>
      </c>
      <c r="AV152" s="12" t="s">
        <v>87</v>
      </c>
      <c r="AW152" s="12" t="s">
        <v>41</v>
      </c>
      <c r="AX152" s="12" t="s">
        <v>83</v>
      </c>
      <c r="AY152" s="227" t="s">
        <v>210</v>
      </c>
    </row>
    <row r="153" spans="2:65" s="11" customFormat="1" ht="29.85" customHeight="1">
      <c r="B153" s="186"/>
      <c r="C153" s="187"/>
      <c r="D153" s="188" t="s">
        <v>77</v>
      </c>
      <c r="E153" s="200" t="s">
        <v>926</v>
      </c>
      <c r="F153" s="200" t="s">
        <v>927</v>
      </c>
      <c r="G153" s="187"/>
      <c r="H153" s="187"/>
      <c r="I153" s="190"/>
      <c r="J153" s="201">
        <f>BK153</f>
        <v>9856.8799999999992</v>
      </c>
      <c r="K153" s="187"/>
      <c r="L153" s="192"/>
      <c r="M153" s="193"/>
      <c r="N153" s="194"/>
      <c r="O153" s="194"/>
      <c r="P153" s="195">
        <f>P154</f>
        <v>0</v>
      </c>
      <c r="Q153" s="194"/>
      <c r="R153" s="195">
        <f>R154</f>
        <v>0</v>
      </c>
      <c r="S153" s="194"/>
      <c r="T153" s="196">
        <f>T154</f>
        <v>0</v>
      </c>
      <c r="AR153" s="197" t="s">
        <v>83</v>
      </c>
      <c r="AT153" s="198" t="s">
        <v>77</v>
      </c>
      <c r="AU153" s="198" t="s">
        <v>83</v>
      </c>
      <c r="AY153" s="197" t="s">
        <v>210</v>
      </c>
      <c r="BK153" s="199">
        <f>BK154</f>
        <v>9856.8799999999992</v>
      </c>
    </row>
    <row r="154" spans="2:65" s="1" customFormat="1" ht="25.5" customHeight="1">
      <c r="B154" s="42"/>
      <c r="C154" s="202" t="s">
        <v>375</v>
      </c>
      <c r="D154" s="202" t="s">
        <v>212</v>
      </c>
      <c r="E154" s="203" t="s">
        <v>2661</v>
      </c>
      <c r="F154" s="204" t="s">
        <v>2662</v>
      </c>
      <c r="G154" s="205" t="s">
        <v>248</v>
      </c>
      <c r="H154" s="206">
        <v>56.325000000000003</v>
      </c>
      <c r="I154" s="207">
        <v>175</v>
      </c>
      <c r="J154" s="208">
        <f>ROUND(I154*H154,2)</f>
        <v>9856.8799999999992</v>
      </c>
      <c r="K154" s="204" t="s">
        <v>264</v>
      </c>
      <c r="L154" s="62"/>
      <c r="M154" s="209" t="s">
        <v>24</v>
      </c>
      <c r="N154" s="210" t="s">
        <v>49</v>
      </c>
      <c r="O154" s="43"/>
      <c r="P154" s="211">
        <f>O154*H154</f>
        <v>0</v>
      </c>
      <c r="Q154" s="211">
        <v>0</v>
      </c>
      <c r="R154" s="211">
        <f>Q154*H154</f>
        <v>0</v>
      </c>
      <c r="S154" s="211">
        <v>0</v>
      </c>
      <c r="T154" s="212">
        <f>S154*H154</f>
        <v>0</v>
      </c>
      <c r="AR154" s="25" t="s">
        <v>93</v>
      </c>
      <c r="AT154" s="25" t="s">
        <v>212</v>
      </c>
      <c r="AU154" s="25" t="s">
        <v>87</v>
      </c>
      <c r="AY154" s="25" t="s">
        <v>210</v>
      </c>
      <c r="BE154" s="213">
        <f>IF(N154="základní",J154,0)</f>
        <v>9856.8799999999992</v>
      </c>
      <c r="BF154" s="213">
        <f>IF(N154="snížená",J154,0)</f>
        <v>0</v>
      </c>
      <c r="BG154" s="213">
        <f>IF(N154="zákl. přenesená",J154,0)</f>
        <v>0</v>
      </c>
      <c r="BH154" s="213">
        <f>IF(N154="sníž. přenesená",J154,0)</f>
        <v>0</v>
      </c>
      <c r="BI154" s="213">
        <f>IF(N154="nulová",J154,0)</f>
        <v>0</v>
      </c>
      <c r="BJ154" s="25" t="s">
        <v>83</v>
      </c>
      <c r="BK154" s="213">
        <f>ROUND(I154*H154,2)</f>
        <v>9856.8799999999992</v>
      </c>
      <c r="BL154" s="25" t="s">
        <v>93</v>
      </c>
      <c r="BM154" s="25" t="s">
        <v>2663</v>
      </c>
    </row>
    <row r="155" spans="2:65" s="11" customFormat="1" ht="37.35" customHeight="1">
      <c r="B155" s="186"/>
      <c r="C155" s="187"/>
      <c r="D155" s="188" t="s">
        <v>77</v>
      </c>
      <c r="E155" s="189" t="s">
        <v>933</v>
      </c>
      <c r="F155" s="189" t="s">
        <v>934</v>
      </c>
      <c r="G155" s="187"/>
      <c r="H155" s="187"/>
      <c r="I155" s="190"/>
      <c r="J155" s="191">
        <f>BK155</f>
        <v>10381.84</v>
      </c>
      <c r="K155" s="187"/>
      <c r="L155" s="192"/>
      <c r="M155" s="193"/>
      <c r="N155" s="194"/>
      <c r="O155" s="194"/>
      <c r="P155" s="195">
        <f>P156+P161+P163</f>
        <v>0</v>
      </c>
      <c r="Q155" s="194"/>
      <c r="R155" s="195">
        <f>R156+R161+R163</f>
        <v>2.2293E-2</v>
      </c>
      <c r="S155" s="194"/>
      <c r="T155" s="196">
        <f>T156+T161+T163</f>
        <v>1.695E-2</v>
      </c>
      <c r="AR155" s="197" t="s">
        <v>87</v>
      </c>
      <c r="AT155" s="198" t="s">
        <v>77</v>
      </c>
      <c r="AU155" s="198" t="s">
        <v>78</v>
      </c>
      <c r="AY155" s="197" t="s">
        <v>210</v>
      </c>
      <c r="BK155" s="199">
        <f>BK156+BK161+BK163</f>
        <v>10381.84</v>
      </c>
    </row>
    <row r="156" spans="2:65" s="11" customFormat="1" ht="19.899999999999999" customHeight="1">
      <c r="B156" s="186"/>
      <c r="C156" s="187"/>
      <c r="D156" s="188" t="s">
        <v>77</v>
      </c>
      <c r="E156" s="200" t="s">
        <v>935</v>
      </c>
      <c r="F156" s="200" t="s">
        <v>936</v>
      </c>
      <c r="G156" s="187"/>
      <c r="H156" s="187"/>
      <c r="I156" s="190"/>
      <c r="J156" s="201">
        <f>BK156</f>
        <v>565.6</v>
      </c>
      <c r="K156" s="187"/>
      <c r="L156" s="192"/>
      <c r="M156" s="193"/>
      <c r="N156" s="194"/>
      <c r="O156" s="194"/>
      <c r="P156" s="195">
        <f>SUM(P157:P160)</f>
        <v>0</v>
      </c>
      <c r="Q156" s="194"/>
      <c r="R156" s="195">
        <f>SUM(R157:R160)</f>
        <v>8.3999999999999995E-3</v>
      </c>
      <c r="S156" s="194"/>
      <c r="T156" s="196">
        <f>SUM(T157:T160)</f>
        <v>0</v>
      </c>
      <c r="AR156" s="197" t="s">
        <v>87</v>
      </c>
      <c r="AT156" s="198" t="s">
        <v>77</v>
      </c>
      <c r="AU156" s="198" t="s">
        <v>83</v>
      </c>
      <c r="AY156" s="197" t="s">
        <v>210</v>
      </c>
      <c r="BK156" s="199">
        <f>SUM(BK157:BK160)</f>
        <v>565.6</v>
      </c>
    </row>
    <row r="157" spans="2:65" s="1" customFormat="1" ht="25.5" customHeight="1">
      <c r="B157" s="42"/>
      <c r="C157" s="202" t="s">
        <v>380</v>
      </c>
      <c r="D157" s="202" t="s">
        <v>212</v>
      </c>
      <c r="E157" s="203" t="s">
        <v>2664</v>
      </c>
      <c r="F157" s="204" t="s">
        <v>2665</v>
      </c>
      <c r="G157" s="205" t="s">
        <v>215</v>
      </c>
      <c r="H157" s="206">
        <v>1.4</v>
      </c>
      <c r="I157" s="207">
        <v>152</v>
      </c>
      <c r="J157" s="208">
        <f>ROUND(I157*H157,2)</f>
        <v>212.8</v>
      </c>
      <c r="K157" s="204" t="s">
        <v>264</v>
      </c>
      <c r="L157" s="62"/>
      <c r="M157" s="209" t="s">
        <v>24</v>
      </c>
      <c r="N157" s="210" t="s">
        <v>49</v>
      </c>
      <c r="O157" s="43"/>
      <c r="P157" s="211">
        <f>O157*H157</f>
        <v>0</v>
      </c>
      <c r="Q157" s="211">
        <v>3.0000000000000001E-3</v>
      </c>
      <c r="R157" s="211">
        <f>Q157*H157</f>
        <v>4.1999999999999997E-3</v>
      </c>
      <c r="S157" s="211">
        <v>0</v>
      </c>
      <c r="T157" s="212">
        <f>S157*H157</f>
        <v>0</v>
      </c>
      <c r="AR157" s="25" t="s">
        <v>142</v>
      </c>
      <c r="AT157" s="25" t="s">
        <v>212</v>
      </c>
      <c r="AU157" s="25" t="s">
        <v>87</v>
      </c>
      <c r="AY157" s="25" t="s">
        <v>210</v>
      </c>
      <c r="BE157" s="213">
        <f>IF(N157="základní",J157,0)</f>
        <v>212.8</v>
      </c>
      <c r="BF157" s="213">
        <f>IF(N157="snížená",J157,0)</f>
        <v>0</v>
      </c>
      <c r="BG157" s="213">
        <f>IF(N157="zákl. přenesená",J157,0)</f>
        <v>0</v>
      </c>
      <c r="BH157" s="213">
        <f>IF(N157="sníž. přenesená",J157,0)</f>
        <v>0</v>
      </c>
      <c r="BI157" s="213">
        <f>IF(N157="nulová",J157,0)</f>
        <v>0</v>
      </c>
      <c r="BJ157" s="25" t="s">
        <v>83</v>
      </c>
      <c r="BK157" s="213">
        <f>ROUND(I157*H157,2)</f>
        <v>212.8</v>
      </c>
      <c r="BL157" s="25" t="s">
        <v>142</v>
      </c>
      <c r="BM157" s="25" t="s">
        <v>2666</v>
      </c>
    </row>
    <row r="158" spans="2:65" s="12" customFormat="1">
      <c r="B158" s="217"/>
      <c r="C158" s="218"/>
      <c r="D158" s="214" t="s">
        <v>220</v>
      </c>
      <c r="E158" s="219" t="s">
        <v>24</v>
      </c>
      <c r="F158" s="220" t="s">
        <v>2667</v>
      </c>
      <c r="G158" s="218"/>
      <c r="H158" s="221">
        <v>1.4</v>
      </c>
      <c r="I158" s="222"/>
      <c r="J158" s="218"/>
      <c r="K158" s="218"/>
      <c r="L158" s="223"/>
      <c r="M158" s="224"/>
      <c r="N158" s="225"/>
      <c r="O158" s="225"/>
      <c r="P158" s="225"/>
      <c r="Q158" s="225"/>
      <c r="R158" s="225"/>
      <c r="S158" s="225"/>
      <c r="T158" s="226"/>
      <c r="AT158" s="227" t="s">
        <v>220</v>
      </c>
      <c r="AU158" s="227" t="s">
        <v>87</v>
      </c>
      <c r="AV158" s="12" t="s">
        <v>87</v>
      </c>
      <c r="AW158" s="12" t="s">
        <v>41</v>
      </c>
      <c r="AX158" s="12" t="s">
        <v>83</v>
      </c>
      <c r="AY158" s="227" t="s">
        <v>210</v>
      </c>
    </row>
    <row r="159" spans="2:65" s="1" customFormat="1" ht="25.5" customHeight="1">
      <c r="B159" s="42"/>
      <c r="C159" s="202" t="s">
        <v>385</v>
      </c>
      <c r="D159" s="202" t="s">
        <v>212</v>
      </c>
      <c r="E159" s="203" t="s">
        <v>2668</v>
      </c>
      <c r="F159" s="204" t="s">
        <v>2665</v>
      </c>
      <c r="G159" s="205" t="s">
        <v>215</v>
      </c>
      <c r="H159" s="206">
        <v>1.4</v>
      </c>
      <c r="I159" s="207">
        <v>252</v>
      </c>
      <c r="J159" s="208">
        <f>ROUND(I159*H159,2)</f>
        <v>352.8</v>
      </c>
      <c r="K159" s="204" t="s">
        <v>24</v>
      </c>
      <c r="L159" s="62"/>
      <c r="M159" s="209" t="s">
        <v>24</v>
      </c>
      <c r="N159" s="210" t="s">
        <v>49</v>
      </c>
      <c r="O159" s="43"/>
      <c r="P159" s="211">
        <f>O159*H159</f>
        <v>0</v>
      </c>
      <c r="Q159" s="211">
        <v>3.0000000000000001E-3</v>
      </c>
      <c r="R159" s="211">
        <f>Q159*H159</f>
        <v>4.1999999999999997E-3</v>
      </c>
      <c r="S159" s="211">
        <v>0</v>
      </c>
      <c r="T159" s="212">
        <f>S159*H159</f>
        <v>0</v>
      </c>
      <c r="AR159" s="25" t="s">
        <v>142</v>
      </c>
      <c r="AT159" s="25" t="s">
        <v>212</v>
      </c>
      <c r="AU159" s="25" t="s">
        <v>87</v>
      </c>
      <c r="AY159" s="25" t="s">
        <v>210</v>
      </c>
      <c r="BE159" s="213">
        <f>IF(N159="základní",J159,0)</f>
        <v>352.8</v>
      </c>
      <c r="BF159" s="213">
        <f>IF(N159="snížená",J159,0)</f>
        <v>0</v>
      </c>
      <c r="BG159" s="213">
        <f>IF(N159="zákl. přenesená",J159,0)</f>
        <v>0</v>
      </c>
      <c r="BH159" s="213">
        <f>IF(N159="sníž. přenesená",J159,0)</f>
        <v>0</v>
      </c>
      <c r="BI159" s="213">
        <f>IF(N159="nulová",J159,0)</f>
        <v>0</v>
      </c>
      <c r="BJ159" s="25" t="s">
        <v>83</v>
      </c>
      <c r="BK159" s="213">
        <f>ROUND(I159*H159,2)</f>
        <v>352.8</v>
      </c>
      <c r="BL159" s="25" t="s">
        <v>142</v>
      </c>
      <c r="BM159" s="25" t="s">
        <v>2669</v>
      </c>
    </row>
    <row r="160" spans="2:65" s="12" customFormat="1">
      <c r="B160" s="217"/>
      <c r="C160" s="218"/>
      <c r="D160" s="214" t="s">
        <v>220</v>
      </c>
      <c r="E160" s="219" t="s">
        <v>24</v>
      </c>
      <c r="F160" s="220" t="s">
        <v>2667</v>
      </c>
      <c r="G160" s="218"/>
      <c r="H160" s="221">
        <v>1.4</v>
      </c>
      <c r="I160" s="222"/>
      <c r="J160" s="218"/>
      <c r="K160" s="218"/>
      <c r="L160" s="223"/>
      <c r="M160" s="224"/>
      <c r="N160" s="225"/>
      <c r="O160" s="225"/>
      <c r="P160" s="225"/>
      <c r="Q160" s="225"/>
      <c r="R160" s="225"/>
      <c r="S160" s="225"/>
      <c r="T160" s="226"/>
      <c r="AT160" s="227" t="s">
        <v>220</v>
      </c>
      <c r="AU160" s="227" t="s">
        <v>87</v>
      </c>
      <c r="AV160" s="12" t="s">
        <v>87</v>
      </c>
      <c r="AW160" s="12" t="s">
        <v>41</v>
      </c>
      <c r="AX160" s="12" t="s">
        <v>83</v>
      </c>
      <c r="AY160" s="227" t="s">
        <v>210</v>
      </c>
    </row>
    <row r="161" spans="2:65" s="11" customFormat="1" ht="29.85" customHeight="1">
      <c r="B161" s="186"/>
      <c r="C161" s="187"/>
      <c r="D161" s="188" t="s">
        <v>77</v>
      </c>
      <c r="E161" s="200" t="s">
        <v>1301</v>
      </c>
      <c r="F161" s="200" t="s">
        <v>1302</v>
      </c>
      <c r="G161" s="187"/>
      <c r="H161" s="187"/>
      <c r="I161" s="190"/>
      <c r="J161" s="201">
        <f>BK161</f>
        <v>5000</v>
      </c>
      <c r="K161" s="187"/>
      <c r="L161" s="192"/>
      <c r="M161" s="193"/>
      <c r="N161" s="194"/>
      <c r="O161" s="194"/>
      <c r="P161" s="195">
        <f>P162</f>
        <v>0</v>
      </c>
      <c r="Q161" s="194"/>
      <c r="R161" s="195">
        <f>R162</f>
        <v>0</v>
      </c>
      <c r="S161" s="194"/>
      <c r="T161" s="196">
        <f>T162</f>
        <v>1.695E-2</v>
      </c>
      <c r="AR161" s="197" t="s">
        <v>87</v>
      </c>
      <c r="AT161" s="198" t="s">
        <v>77</v>
      </c>
      <c r="AU161" s="198" t="s">
        <v>83</v>
      </c>
      <c r="AY161" s="197" t="s">
        <v>210</v>
      </c>
      <c r="BK161" s="199">
        <f>BK162</f>
        <v>5000</v>
      </c>
    </row>
    <row r="162" spans="2:65" s="1" customFormat="1" ht="16.5" customHeight="1">
      <c r="B162" s="42"/>
      <c r="C162" s="202" t="s">
        <v>397</v>
      </c>
      <c r="D162" s="202" t="s">
        <v>212</v>
      </c>
      <c r="E162" s="203" t="s">
        <v>2670</v>
      </c>
      <c r="F162" s="204" t="s">
        <v>1946</v>
      </c>
      <c r="G162" s="205" t="s">
        <v>1087</v>
      </c>
      <c r="H162" s="206">
        <v>1</v>
      </c>
      <c r="I162" s="207">
        <v>5000</v>
      </c>
      <c r="J162" s="208">
        <f>ROUND(I162*H162,2)</f>
        <v>5000</v>
      </c>
      <c r="K162" s="204" t="s">
        <v>24</v>
      </c>
      <c r="L162" s="62"/>
      <c r="M162" s="209" t="s">
        <v>24</v>
      </c>
      <c r="N162" s="210" t="s">
        <v>49</v>
      </c>
      <c r="O162" s="43"/>
      <c r="P162" s="211">
        <f>O162*H162</f>
        <v>0</v>
      </c>
      <c r="Q162" s="211">
        <v>0</v>
      </c>
      <c r="R162" s="211">
        <f>Q162*H162</f>
        <v>0</v>
      </c>
      <c r="S162" s="211">
        <v>1.695E-2</v>
      </c>
      <c r="T162" s="212">
        <f>S162*H162</f>
        <v>1.695E-2</v>
      </c>
      <c r="AR162" s="25" t="s">
        <v>142</v>
      </c>
      <c r="AT162" s="25" t="s">
        <v>212</v>
      </c>
      <c r="AU162" s="25" t="s">
        <v>87</v>
      </c>
      <c r="AY162" s="25" t="s">
        <v>210</v>
      </c>
      <c r="BE162" s="213">
        <f>IF(N162="základní",J162,0)</f>
        <v>5000</v>
      </c>
      <c r="BF162" s="213">
        <f>IF(N162="snížená",J162,0)</f>
        <v>0</v>
      </c>
      <c r="BG162" s="213">
        <f>IF(N162="zákl. přenesená",J162,0)</f>
        <v>0</v>
      </c>
      <c r="BH162" s="213">
        <f>IF(N162="sníž. přenesená",J162,0)</f>
        <v>0</v>
      </c>
      <c r="BI162" s="213">
        <f>IF(N162="nulová",J162,0)</f>
        <v>0</v>
      </c>
      <c r="BJ162" s="25" t="s">
        <v>83</v>
      </c>
      <c r="BK162" s="213">
        <f>ROUND(I162*H162,2)</f>
        <v>5000</v>
      </c>
      <c r="BL162" s="25" t="s">
        <v>142</v>
      </c>
      <c r="BM162" s="25" t="s">
        <v>2671</v>
      </c>
    </row>
    <row r="163" spans="2:65" s="11" customFormat="1" ht="29.85" customHeight="1">
      <c r="B163" s="186"/>
      <c r="C163" s="187"/>
      <c r="D163" s="188" t="s">
        <v>77</v>
      </c>
      <c r="E163" s="200" t="s">
        <v>1457</v>
      </c>
      <c r="F163" s="200" t="s">
        <v>1458</v>
      </c>
      <c r="G163" s="187"/>
      <c r="H163" s="187"/>
      <c r="I163" s="190"/>
      <c r="J163" s="201">
        <f>BK163</f>
        <v>4816.24</v>
      </c>
      <c r="K163" s="187"/>
      <c r="L163" s="192"/>
      <c r="M163" s="193"/>
      <c r="N163" s="194"/>
      <c r="O163" s="194"/>
      <c r="P163" s="195">
        <f>SUM(P164:P176)</f>
        <v>0</v>
      </c>
      <c r="Q163" s="194"/>
      <c r="R163" s="195">
        <f>SUM(R164:R176)</f>
        <v>1.3892999999999999E-2</v>
      </c>
      <c r="S163" s="194"/>
      <c r="T163" s="196">
        <f>SUM(T164:T176)</f>
        <v>0</v>
      </c>
      <c r="AR163" s="197" t="s">
        <v>87</v>
      </c>
      <c r="AT163" s="198" t="s">
        <v>77</v>
      </c>
      <c r="AU163" s="198" t="s">
        <v>83</v>
      </c>
      <c r="AY163" s="197" t="s">
        <v>210</v>
      </c>
      <c r="BK163" s="199">
        <f>SUM(BK164:BK176)</f>
        <v>4816.24</v>
      </c>
    </row>
    <row r="164" spans="2:65" s="1" customFormat="1" ht="25.5" customHeight="1">
      <c r="B164" s="42"/>
      <c r="C164" s="202" t="s">
        <v>404</v>
      </c>
      <c r="D164" s="202" t="s">
        <v>212</v>
      </c>
      <c r="E164" s="203" t="s">
        <v>2672</v>
      </c>
      <c r="F164" s="204" t="s">
        <v>2673</v>
      </c>
      <c r="G164" s="205" t="s">
        <v>1122</v>
      </c>
      <c r="H164" s="206">
        <v>92.62</v>
      </c>
      <c r="I164" s="207">
        <v>52</v>
      </c>
      <c r="J164" s="208">
        <f>ROUND(I164*H164,2)</f>
        <v>4816.24</v>
      </c>
      <c r="K164" s="204" t="s">
        <v>24</v>
      </c>
      <c r="L164" s="62"/>
      <c r="M164" s="209" t="s">
        <v>24</v>
      </c>
      <c r="N164" s="210" t="s">
        <v>49</v>
      </c>
      <c r="O164" s="43"/>
      <c r="P164" s="211">
        <f>O164*H164</f>
        <v>0</v>
      </c>
      <c r="Q164" s="211">
        <v>1.4999999999999999E-4</v>
      </c>
      <c r="R164" s="211">
        <f>Q164*H164</f>
        <v>1.3892999999999999E-2</v>
      </c>
      <c r="S164" s="211">
        <v>0</v>
      </c>
      <c r="T164" s="212">
        <f>S164*H164</f>
        <v>0</v>
      </c>
      <c r="AR164" s="25" t="s">
        <v>142</v>
      </c>
      <c r="AT164" s="25" t="s">
        <v>212</v>
      </c>
      <c r="AU164" s="25" t="s">
        <v>87</v>
      </c>
      <c r="AY164" s="25" t="s">
        <v>210</v>
      </c>
      <c r="BE164" s="213">
        <f>IF(N164="základní",J164,0)</f>
        <v>4816.24</v>
      </c>
      <c r="BF164" s="213">
        <f>IF(N164="snížená",J164,0)</f>
        <v>0</v>
      </c>
      <c r="BG164" s="213">
        <f>IF(N164="zákl. přenesená",J164,0)</f>
        <v>0</v>
      </c>
      <c r="BH164" s="213">
        <f>IF(N164="sníž. přenesená",J164,0)</f>
        <v>0</v>
      </c>
      <c r="BI164" s="213">
        <f>IF(N164="nulová",J164,0)</f>
        <v>0</v>
      </c>
      <c r="BJ164" s="25" t="s">
        <v>83</v>
      </c>
      <c r="BK164" s="213">
        <f>ROUND(I164*H164,2)</f>
        <v>4816.24</v>
      </c>
      <c r="BL164" s="25" t="s">
        <v>142</v>
      </c>
      <c r="BM164" s="25" t="s">
        <v>2674</v>
      </c>
    </row>
    <row r="165" spans="2:65" s="12" customFormat="1">
      <c r="B165" s="217"/>
      <c r="C165" s="218"/>
      <c r="D165" s="214" t="s">
        <v>220</v>
      </c>
      <c r="E165" s="219" t="s">
        <v>24</v>
      </c>
      <c r="F165" s="220" t="s">
        <v>2675</v>
      </c>
      <c r="G165" s="218"/>
      <c r="H165" s="221">
        <v>92.62</v>
      </c>
      <c r="I165" s="222"/>
      <c r="J165" s="218"/>
      <c r="K165" s="218"/>
      <c r="L165" s="223"/>
      <c r="M165" s="224"/>
      <c r="N165" s="225"/>
      <c r="O165" s="225"/>
      <c r="P165" s="225"/>
      <c r="Q165" s="225"/>
      <c r="R165" s="225"/>
      <c r="S165" s="225"/>
      <c r="T165" s="226"/>
      <c r="AT165" s="227" t="s">
        <v>220</v>
      </c>
      <c r="AU165" s="227" t="s">
        <v>87</v>
      </c>
      <c r="AV165" s="12" t="s">
        <v>87</v>
      </c>
      <c r="AW165" s="12" t="s">
        <v>41</v>
      </c>
      <c r="AX165" s="12" t="s">
        <v>83</v>
      </c>
      <c r="AY165" s="227" t="s">
        <v>210</v>
      </c>
    </row>
    <row r="166" spans="2:65" s="12" customFormat="1">
      <c r="B166" s="217"/>
      <c r="C166" s="218"/>
      <c r="D166" s="214" t="s">
        <v>220</v>
      </c>
      <c r="E166" s="219" t="s">
        <v>24</v>
      </c>
      <c r="F166" s="220" t="s">
        <v>24</v>
      </c>
      <c r="G166" s="218"/>
      <c r="H166" s="221">
        <v>0</v>
      </c>
      <c r="I166" s="222"/>
      <c r="J166" s="218"/>
      <c r="K166" s="218"/>
      <c r="L166" s="223"/>
      <c r="M166" s="224"/>
      <c r="N166" s="225"/>
      <c r="O166" s="225"/>
      <c r="P166" s="225"/>
      <c r="Q166" s="225"/>
      <c r="R166" s="225"/>
      <c r="S166" s="225"/>
      <c r="T166" s="226"/>
      <c r="AT166" s="227" t="s">
        <v>220</v>
      </c>
      <c r="AU166" s="227" t="s">
        <v>87</v>
      </c>
      <c r="AV166" s="12" t="s">
        <v>87</v>
      </c>
      <c r="AW166" s="12" t="s">
        <v>41</v>
      </c>
      <c r="AX166" s="12" t="s">
        <v>78</v>
      </c>
      <c r="AY166" s="227" t="s">
        <v>210</v>
      </c>
    </row>
    <row r="167" spans="2:65" s="12" customFormat="1">
      <c r="B167" s="217"/>
      <c r="C167" s="218"/>
      <c r="D167" s="214" t="s">
        <v>220</v>
      </c>
      <c r="E167" s="219" t="s">
        <v>24</v>
      </c>
      <c r="F167" s="220" t="s">
        <v>24</v>
      </c>
      <c r="G167" s="218"/>
      <c r="H167" s="221">
        <v>0</v>
      </c>
      <c r="I167" s="222"/>
      <c r="J167" s="218"/>
      <c r="K167" s="218"/>
      <c r="L167" s="223"/>
      <c r="M167" s="224"/>
      <c r="N167" s="225"/>
      <c r="O167" s="225"/>
      <c r="P167" s="225"/>
      <c r="Q167" s="225"/>
      <c r="R167" s="225"/>
      <c r="S167" s="225"/>
      <c r="T167" s="226"/>
      <c r="AT167" s="227" t="s">
        <v>220</v>
      </c>
      <c r="AU167" s="227" t="s">
        <v>87</v>
      </c>
      <c r="AV167" s="12" t="s">
        <v>87</v>
      </c>
      <c r="AW167" s="12" t="s">
        <v>41</v>
      </c>
      <c r="AX167" s="12" t="s">
        <v>78</v>
      </c>
      <c r="AY167" s="227" t="s">
        <v>210</v>
      </c>
    </row>
    <row r="168" spans="2:65" s="12" customFormat="1">
      <c r="B168" s="217"/>
      <c r="C168" s="218"/>
      <c r="D168" s="214" t="s">
        <v>220</v>
      </c>
      <c r="E168" s="219" t="s">
        <v>24</v>
      </c>
      <c r="F168" s="220" t="s">
        <v>24</v>
      </c>
      <c r="G168" s="218"/>
      <c r="H168" s="221">
        <v>0</v>
      </c>
      <c r="I168" s="222"/>
      <c r="J168" s="218"/>
      <c r="K168" s="218"/>
      <c r="L168" s="223"/>
      <c r="M168" s="224"/>
      <c r="N168" s="225"/>
      <c r="O168" s="225"/>
      <c r="P168" s="225"/>
      <c r="Q168" s="225"/>
      <c r="R168" s="225"/>
      <c r="S168" s="225"/>
      <c r="T168" s="226"/>
      <c r="AT168" s="227" t="s">
        <v>220</v>
      </c>
      <c r="AU168" s="227" t="s">
        <v>87</v>
      </c>
      <c r="AV168" s="12" t="s">
        <v>87</v>
      </c>
      <c r="AW168" s="12" t="s">
        <v>41</v>
      </c>
      <c r="AX168" s="12" t="s">
        <v>78</v>
      </c>
      <c r="AY168" s="227" t="s">
        <v>210</v>
      </c>
    </row>
    <row r="169" spans="2:65" s="12" customFormat="1">
      <c r="B169" s="217"/>
      <c r="C169" s="218"/>
      <c r="D169" s="214" t="s">
        <v>220</v>
      </c>
      <c r="E169" s="219" t="s">
        <v>24</v>
      </c>
      <c r="F169" s="220" t="s">
        <v>24</v>
      </c>
      <c r="G169" s="218"/>
      <c r="H169" s="221">
        <v>0</v>
      </c>
      <c r="I169" s="222"/>
      <c r="J169" s="218"/>
      <c r="K169" s="218"/>
      <c r="L169" s="223"/>
      <c r="M169" s="224"/>
      <c r="N169" s="225"/>
      <c r="O169" s="225"/>
      <c r="P169" s="225"/>
      <c r="Q169" s="225"/>
      <c r="R169" s="225"/>
      <c r="S169" s="225"/>
      <c r="T169" s="226"/>
      <c r="AT169" s="227" t="s">
        <v>220</v>
      </c>
      <c r="AU169" s="227" t="s">
        <v>87</v>
      </c>
      <c r="AV169" s="12" t="s">
        <v>87</v>
      </c>
      <c r="AW169" s="12" t="s">
        <v>41</v>
      </c>
      <c r="AX169" s="12" t="s">
        <v>78</v>
      </c>
      <c r="AY169" s="227" t="s">
        <v>210</v>
      </c>
    </row>
    <row r="170" spans="2:65" s="12" customFormat="1">
      <c r="B170" s="217"/>
      <c r="C170" s="218"/>
      <c r="D170" s="214" t="s">
        <v>220</v>
      </c>
      <c r="E170" s="219" t="s">
        <v>24</v>
      </c>
      <c r="F170" s="220" t="s">
        <v>24</v>
      </c>
      <c r="G170" s="218"/>
      <c r="H170" s="221">
        <v>0</v>
      </c>
      <c r="I170" s="222"/>
      <c r="J170" s="218"/>
      <c r="K170" s="218"/>
      <c r="L170" s="223"/>
      <c r="M170" s="224"/>
      <c r="N170" s="225"/>
      <c r="O170" s="225"/>
      <c r="P170" s="225"/>
      <c r="Q170" s="225"/>
      <c r="R170" s="225"/>
      <c r="S170" s="225"/>
      <c r="T170" s="226"/>
      <c r="AT170" s="227" t="s">
        <v>220</v>
      </c>
      <c r="AU170" s="227" t="s">
        <v>87</v>
      </c>
      <c r="AV170" s="12" t="s">
        <v>87</v>
      </c>
      <c r="AW170" s="12" t="s">
        <v>41</v>
      </c>
      <c r="AX170" s="12" t="s">
        <v>78</v>
      </c>
      <c r="AY170" s="227" t="s">
        <v>210</v>
      </c>
    </row>
    <row r="171" spans="2:65" s="12" customFormat="1">
      <c r="B171" s="217"/>
      <c r="C171" s="218"/>
      <c r="D171" s="214" t="s">
        <v>220</v>
      </c>
      <c r="E171" s="219" t="s">
        <v>24</v>
      </c>
      <c r="F171" s="220" t="s">
        <v>24</v>
      </c>
      <c r="G171" s="218"/>
      <c r="H171" s="221">
        <v>0</v>
      </c>
      <c r="I171" s="222"/>
      <c r="J171" s="218"/>
      <c r="K171" s="218"/>
      <c r="L171" s="223"/>
      <c r="M171" s="224"/>
      <c r="N171" s="225"/>
      <c r="O171" s="225"/>
      <c r="P171" s="225"/>
      <c r="Q171" s="225"/>
      <c r="R171" s="225"/>
      <c r="S171" s="225"/>
      <c r="T171" s="226"/>
      <c r="AT171" s="227" t="s">
        <v>220</v>
      </c>
      <c r="AU171" s="227" t="s">
        <v>87</v>
      </c>
      <c r="AV171" s="12" t="s">
        <v>87</v>
      </c>
      <c r="AW171" s="12" t="s">
        <v>41</v>
      </c>
      <c r="AX171" s="12" t="s">
        <v>78</v>
      </c>
      <c r="AY171" s="227" t="s">
        <v>210</v>
      </c>
    </row>
    <row r="172" spans="2:65" s="12" customFormat="1">
      <c r="B172" s="217"/>
      <c r="C172" s="218"/>
      <c r="D172" s="214" t="s">
        <v>220</v>
      </c>
      <c r="E172" s="219" t="s">
        <v>24</v>
      </c>
      <c r="F172" s="220" t="s">
        <v>24</v>
      </c>
      <c r="G172" s="218"/>
      <c r="H172" s="221">
        <v>0</v>
      </c>
      <c r="I172" s="222"/>
      <c r="J172" s="218"/>
      <c r="K172" s="218"/>
      <c r="L172" s="223"/>
      <c r="M172" s="224"/>
      <c r="N172" s="225"/>
      <c r="O172" s="225"/>
      <c r="P172" s="225"/>
      <c r="Q172" s="225"/>
      <c r="R172" s="225"/>
      <c r="S172" s="225"/>
      <c r="T172" s="226"/>
      <c r="AT172" s="227" t="s">
        <v>220</v>
      </c>
      <c r="AU172" s="227" t="s">
        <v>87</v>
      </c>
      <c r="AV172" s="12" t="s">
        <v>87</v>
      </c>
      <c r="AW172" s="12" t="s">
        <v>41</v>
      </c>
      <c r="AX172" s="12" t="s">
        <v>78</v>
      </c>
      <c r="AY172" s="227" t="s">
        <v>210</v>
      </c>
    </row>
    <row r="173" spans="2:65" s="12" customFormat="1">
      <c r="B173" s="217"/>
      <c r="C173" s="218"/>
      <c r="D173" s="214" t="s">
        <v>220</v>
      </c>
      <c r="E173" s="219" t="s">
        <v>24</v>
      </c>
      <c r="F173" s="220" t="s">
        <v>24</v>
      </c>
      <c r="G173" s="218"/>
      <c r="H173" s="221">
        <v>0</v>
      </c>
      <c r="I173" s="222"/>
      <c r="J173" s="218"/>
      <c r="K173" s="218"/>
      <c r="L173" s="223"/>
      <c r="M173" s="224"/>
      <c r="N173" s="225"/>
      <c r="O173" s="225"/>
      <c r="P173" s="225"/>
      <c r="Q173" s="225"/>
      <c r="R173" s="225"/>
      <c r="S173" s="225"/>
      <c r="T173" s="226"/>
      <c r="AT173" s="227" t="s">
        <v>220</v>
      </c>
      <c r="AU173" s="227" t="s">
        <v>87</v>
      </c>
      <c r="AV173" s="12" t="s">
        <v>87</v>
      </c>
      <c r="AW173" s="12" t="s">
        <v>41</v>
      </c>
      <c r="AX173" s="12" t="s">
        <v>78</v>
      </c>
      <c r="AY173" s="227" t="s">
        <v>210</v>
      </c>
    </row>
    <row r="174" spans="2:65" s="12" customFormat="1">
      <c r="B174" s="217"/>
      <c r="C174" s="218"/>
      <c r="D174" s="214" t="s">
        <v>220</v>
      </c>
      <c r="E174" s="219" t="s">
        <v>24</v>
      </c>
      <c r="F174" s="220" t="s">
        <v>24</v>
      </c>
      <c r="G174" s="218"/>
      <c r="H174" s="221">
        <v>0</v>
      </c>
      <c r="I174" s="222"/>
      <c r="J174" s="218"/>
      <c r="K174" s="218"/>
      <c r="L174" s="223"/>
      <c r="M174" s="224"/>
      <c r="N174" s="225"/>
      <c r="O174" s="225"/>
      <c r="P174" s="225"/>
      <c r="Q174" s="225"/>
      <c r="R174" s="225"/>
      <c r="S174" s="225"/>
      <c r="T174" s="226"/>
      <c r="AT174" s="227" t="s">
        <v>220</v>
      </c>
      <c r="AU174" s="227" t="s">
        <v>87</v>
      </c>
      <c r="AV174" s="12" t="s">
        <v>87</v>
      </c>
      <c r="AW174" s="12" t="s">
        <v>41</v>
      </c>
      <c r="AX174" s="12" t="s">
        <v>78</v>
      </c>
      <c r="AY174" s="227" t="s">
        <v>210</v>
      </c>
    </row>
    <row r="175" spans="2:65" s="12" customFormat="1">
      <c r="B175" s="217"/>
      <c r="C175" s="218"/>
      <c r="D175" s="214" t="s">
        <v>220</v>
      </c>
      <c r="E175" s="219" t="s">
        <v>24</v>
      </c>
      <c r="F175" s="220" t="s">
        <v>24</v>
      </c>
      <c r="G175" s="218"/>
      <c r="H175" s="221">
        <v>0</v>
      </c>
      <c r="I175" s="222"/>
      <c r="J175" s="218"/>
      <c r="K175" s="218"/>
      <c r="L175" s="223"/>
      <c r="M175" s="224"/>
      <c r="N175" s="225"/>
      <c r="O175" s="225"/>
      <c r="P175" s="225"/>
      <c r="Q175" s="225"/>
      <c r="R175" s="225"/>
      <c r="S175" s="225"/>
      <c r="T175" s="226"/>
      <c r="AT175" s="227" t="s">
        <v>220</v>
      </c>
      <c r="AU175" s="227" t="s">
        <v>87</v>
      </c>
      <c r="AV175" s="12" t="s">
        <v>87</v>
      </c>
      <c r="AW175" s="12" t="s">
        <v>41</v>
      </c>
      <c r="AX175" s="12" t="s">
        <v>78</v>
      </c>
      <c r="AY175" s="227" t="s">
        <v>210</v>
      </c>
    </row>
    <row r="176" spans="2:65" s="12" customFormat="1">
      <c r="B176" s="217"/>
      <c r="C176" s="218"/>
      <c r="D176" s="214" t="s">
        <v>220</v>
      </c>
      <c r="E176" s="219" t="s">
        <v>24</v>
      </c>
      <c r="F176" s="220" t="s">
        <v>24</v>
      </c>
      <c r="G176" s="218"/>
      <c r="H176" s="221">
        <v>0</v>
      </c>
      <c r="I176" s="222"/>
      <c r="J176" s="218"/>
      <c r="K176" s="218"/>
      <c r="L176" s="223"/>
      <c r="M176" s="271"/>
      <c r="N176" s="272"/>
      <c r="O176" s="272"/>
      <c r="P176" s="272"/>
      <c r="Q176" s="272"/>
      <c r="R176" s="272"/>
      <c r="S176" s="272"/>
      <c r="T176" s="273"/>
      <c r="AT176" s="227" t="s">
        <v>220</v>
      </c>
      <c r="AU176" s="227" t="s">
        <v>87</v>
      </c>
      <c r="AV176" s="12" t="s">
        <v>87</v>
      </c>
      <c r="AW176" s="12" t="s">
        <v>41</v>
      </c>
      <c r="AX176" s="12" t="s">
        <v>78</v>
      </c>
      <c r="AY176" s="227" t="s">
        <v>210</v>
      </c>
    </row>
    <row r="177" spans="2:12" s="1" customFormat="1" ht="6.95" customHeight="1">
      <c r="B177" s="57"/>
      <c r="C177" s="58"/>
      <c r="D177" s="58"/>
      <c r="E177" s="58"/>
      <c r="F177" s="58"/>
      <c r="G177" s="58"/>
      <c r="H177" s="58"/>
      <c r="I177" s="149"/>
      <c r="J177" s="58"/>
      <c r="K177" s="58"/>
      <c r="L177" s="62"/>
    </row>
  </sheetData>
  <sheetProtection algorithmName="SHA-512" hashValue="FK42QDu6zWk5ts7Jb+kJ6IUBjgfAFFW5W9+a4IFFTfdZbXV2Es3C9JoNRl2jxrRGkcGV1+5Kq6PcagLNPbhkwQ==" saltValue="z4fVOfjkHl6xqu1Ncq5cAy1FKgcyAzwu5nZJv7bZQt43ygbhmyYHQjjVo3vxXpw4Una5oDBzV2PPoYpT5aEE7Q==" spinCount="100000" sheet="1" objects="1" scenarios="1" formatColumns="0" formatRows="0" autoFilter="0"/>
  <autoFilter ref="C88:K176" xr:uid="{00000000-0009-0000-0000-000004000000}"/>
  <mergeCells count="10">
    <mergeCell ref="J51:J52"/>
    <mergeCell ref="E79:H79"/>
    <mergeCell ref="E81:H81"/>
    <mergeCell ref="G1:H1"/>
    <mergeCell ref="L2:V2"/>
    <mergeCell ref="E7:H7"/>
    <mergeCell ref="E9:H9"/>
    <mergeCell ref="E24:H24"/>
    <mergeCell ref="E45:H45"/>
    <mergeCell ref="E47:H47"/>
  </mergeCells>
  <hyperlinks>
    <hyperlink ref="F1:G1" location="C2" display="1) Krycí list soupisu" xr:uid="{00000000-0004-0000-0400-000000000000}"/>
    <hyperlink ref="G1:H1" location="C54" display="2) Rekapitulace" xr:uid="{00000000-0004-0000-0400-000001000000}"/>
    <hyperlink ref="J1" location="C88" display="3) Soupis prací" xr:uid="{00000000-0004-0000-0400-000002000000}"/>
    <hyperlink ref="L1:V1" location="'Rekapitulace stavby'!C2" display="Rekapitulace stavby" xr:uid="{00000000-0004-0000-04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R136"/>
  <sheetViews>
    <sheetView showGridLines="0" workbookViewId="0">
      <pane ySplit="1" topLeftCell="A121" activePane="bottomLeft" state="frozen"/>
      <selection pane="bottomLeft" activeCell="I137" sqref="I137"/>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98</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2676</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158</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24</v>
      </c>
      <c r="K14" s="46"/>
    </row>
    <row r="15" spans="1:70" s="1" customFormat="1" ht="18" customHeight="1">
      <c r="B15" s="42"/>
      <c r="C15" s="43"/>
      <c r="D15" s="43"/>
      <c r="E15" s="36" t="s">
        <v>159</v>
      </c>
      <c r="F15" s="43"/>
      <c r="G15" s="43"/>
      <c r="H15" s="43"/>
      <c r="I15" s="129" t="s">
        <v>33</v>
      </c>
      <c r="J15" s="36" t="s">
        <v>24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24</v>
      </c>
      <c r="K20" s="46"/>
    </row>
    <row r="21" spans="2:11" s="1" customFormat="1" ht="18" customHeight="1">
      <c r="B21" s="42"/>
      <c r="C21" s="43"/>
      <c r="D21" s="43"/>
      <c r="E21" s="36" t="s">
        <v>160</v>
      </c>
      <c r="F21" s="43"/>
      <c r="G21" s="43"/>
      <c r="H21" s="43"/>
      <c r="I21" s="129" t="s">
        <v>33</v>
      </c>
      <c r="J21" s="36" t="s">
        <v>24</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ROUND(J82,2)</f>
        <v>344583.63</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ROUND(SUM(BE82:BE135), 2)</f>
        <v>344583.63</v>
      </c>
      <c r="G30" s="43"/>
      <c r="H30" s="43"/>
      <c r="I30" s="141">
        <v>0.21</v>
      </c>
      <c r="J30" s="140">
        <f>ROUND(ROUND((SUM(BE82:BE135)), 2)*I30, 2)</f>
        <v>72362.559999999998</v>
      </c>
      <c r="K30" s="46"/>
    </row>
    <row r="31" spans="2:11" s="1" customFormat="1" ht="14.45" customHeight="1">
      <c r="B31" s="42"/>
      <c r="C31" s="43"/>
      <c r="D31" s="43"/>
      <c r="E31" s="50" t="s">
        <v>50</v>
      </c>
      <c r="F31" s="140">
        <f>ROUND(SUM(BF82:BF135), 2)</f>
        <v>0</v>
      </c>
      <c r="G31" s="43"/>
      <c r="H31" s="43"/>
      <c r="I31" s="141">
        <v>0.15</v>
      </c>
      <c r="J31" s="140">
        <f>ROUND(ROUND((SUM(BF82:BF135)), 2)*I31, 2)</f>
        <v>0</v>
      </c>
      <c r="K31" s="46"/>
    </row>
    <row r="32" spans="2:11" s="1" customFormat="1" ht="14.45" hidden="1" customHeight="1">
      <c r="B32" s="42"/>
      <c r="C32" s="43"/>
      <c r="D32" s="43"/>
      <c r="E32" s="50" t="s">
        <v>51</v>
      </c>
      <c r="F32" s="140">
        <f>ROUND(SUM(BG82:BG135), 2)</f>
        <v>0</v>
      </c>
      <c r="G32" s="43"/>
      <c r="H32" s="43"/>
      <c r="I32" s="141">
        <v>0.21</v>
      </c>
      <c r="J32" s="140">
        <v>0</v>
      </c>
      <c r="K32" s="46"/>
    </row>
    <row r="33" spans="2:11" s="1" customFormat="1" ht="14.45" hidden="1" customHeight="1">
      <c r="B33" s="42"/>
      <c r="C33" s="43"/>
      <c r="D33" s="43"/>
      <c r="E33" s="50" t="s">
        <v>52</v>
      </c>
      <c r="F33" s="140">
        <f>ROUND(SUM(BH82:BH135), 2)</f>
        <v>0</v>
      </c>
      <c r="G33" s="43"/>
      <c r="H33" s="43"/>
      <c r="I33" s="141">
        <v>0.15</v>
      </c>
      <c r="J33" s="140">
        <v>0</v>
      </c>
      <c r="K33" s="46"/>
    </row>
    <row r="34" spans="2:11" s="1" customFormat="1" ht="14.45" hidden="1" customHeight="1">
      <c r="B34" s="42"/>
      <c r="C34" s="43"/>
      <c r="D34" s="43"/>
      <c r="E34" s="50" t="s">
        <v>53</v>
      </c>
      <c r="F34" s="140">
        <f>ROUND(SUM(BI82:BI135),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416946.19</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5 - SO 2 - Dešťová kanalizace ,zasakování</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v>
      </c>
      <c r="G51" s="43"/>
      <c r="H51" s="43"/>
      <c r="I51" s="129" t="s">
        <v>37</v>
      </c>
      <c r="J51" s="370" t="str">
        <f>E21</f>
        <v>AGORA s.r.o.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J82</f>
        <v>344583.63</v>
      </c>
      <c r="K56" s="46"/>
      <c r="AU56" s="25" t="s">
        <v>166</v>
      </c>
    </row>
    <row r="57" spans="2:47" s="8" customFormat="1" ht="24.95" customHeight="1">
      <c r="B57" s="159"/>
      <c r="C57" s="160"/>
      <c r="D57" s="161" t="s">
        <v>167</v>
      </c>
      <c r="E57" s="162"/>
      <c r="F57" s="162"/>
      <c r="G57" s="162"/>
      <c r="H57" s="162"/>
      <c r="I57" s="163"/>
      <c r="J57" s="164">
        <f>J83</f>
        <v>344583.63</v>
      </c>
      <c r="K57" s="165"/>
    </row>
    <row r="58" spans="2:47" s="9" customFormat="1" ht="19.899999999999999" customHeight="1">
      <c r="B58" s="166"/>
      <c r="C58" s="167"/>
      <c r="D58" s="168" t="s">
        <v>168</v>
      </c>
      <c r="E58" s="169"/>
      <c r="F58" s="169"/>
      <c r="G58" s="169"/>
      <c r="H58" s="169"/>
      <c r="I58" s="170"/>
      <c r="J58" s="171">
        <f>J84</f>
        <v>103764.44000000002</v>
      </c>
      <c r="K58" s="172"/>
    </row>
    <row r="59" spans="2:47" s="9" customFormat="1" ht="19.899999999999999" customHeight="1">
      <c r="B59" s="166"/>
      <c r="C59" s="167"/>
      <c r="D59" s="168" t="s">
        <v>2566</v>
      </c>
      <c r="E59" s="169"/>
      <c r="F59" s="169"/>
      <c r="G59" s="169"/>
      <c r="H59" s="169"/>
      <c r="I59" s="170"/>
      <c r="J59" s="171">
        <f>J114</f>
        <v>977.56</v>
      </c>
      <c r="K59" s="172"/>
    </row>
    <row r="60" spans="2:47" s="9" customFormat="1" ht="19.899999999999999" customHeight="1">
      <c r="B60" s="166"/>
      <c r="C60" s="167"/>
      <c r="D60" s="168" t="s">
        <v>170</v>
      </c>
      <c r="E60" s="169"/>
      <c r="F60" s="169"/>
      <c r="G60" s="169"/>
      <c r="H60" s="169"/>
      <c r="I60" s="170"/>
      <c r="J60" s="171">
        <f>J119</f>
        <v>2962.83</v>
      </c>
      <c r="K60" s="172"/>
    </row>
    <row r="61" spans="2:47" s="9" customFormat="1" ht="19.899999999999999" customHeight="1">
      <c r="B61" s="166"/>
      <c r="C61" s="167"/>
      <c r="D61" s="168" t="s">
        <v>2567</v>
      </c>
      <c r="E61" s="169"/>
      <c r="F61" s="169"/>
      <c r="G61" s="169"/>
      <c r="H61" s="169"/>
      <c r="I61" s="170"/>
      <c r="J61" s="171">
        <f>J124</f>
        <v>195052</v>
      </c>
      <c r="K61" s="172"/>
    </row>
    <row r="62" spans="2:47" s="9" customFormat="1" ht="19.899999999999999" customHeight="1">
      <c r="B62" s="166"/>
      <c r="C62" s="167"/>
      <c r="D62" s="168" t="s">
        <v>175</v>
      </c>
      <c r="E62" s="169"/>
      <c r="F62" s="169"/>
      <c r="G62" s="169"/>
      <c r="H62" s="169"/>
      <c r="I62" s="170"/>
      <c r="J62" s="171">
        <f>J134</f>
        <v>41826.800000000003</v>
      </c>
      <c r="K62" s="172"/>
    </row>
    <row r="63" spans="2:47" s="1" customFormat="1" ht="21.75" customHeight="1">
      <c r="B63" s="42"/>
      <c r="C63" s="43"/>
      <c r="D63" s="43"/>
      <c r="E63" s="43"/>
      <c r="F63" s="43"/>
      <c r="G63" s="43"/>
      <c r="H63" s="43"/>
      <c r="I63" s="128"/>
      <c r="J63" s="43"/>
      <c r="K63" s="46"/>
    </row>
    <row r="64" spans="2:47" s="1" customFormat="1" ht="6.95" customHeight="1">
      <c r="B64" s="57"/>
      <c r="C64" s="58"/>
      <c r="D64" s="58"/>
      <c r="E64" s="58"/>
      <c r="F64" s="58"/>
      <c r="G64" s="58"/>
      <c r="H64" s="58"/>
      <c r="I64" s="149"/>
      <c r="J64" s="58"/>
      <c r="K64" s="59"/>
    </row>
    <row r="68" spans="2:12" s="1" customFormat="1" ht="6.95" customHeight="1">
      <c r="B68" s="60"/>
      <c r="C68" s="61"/>
      <c r="D68" s="61"/>
      <c r="E68" s="61"/>
      <c r="F68" s="61"/>
      <c r="G68" s="61"/>
      <c r="H68" s="61"/>
      <c r="I68" s="152"/>
      <c r="J68" s="61"/>
      <c r="K68" s="61"/>
      <c r="L68" s="62"/>
    </row>
    <row r="69" spans="2:12" s="1" customFormat="1" ht="36.950000000000003" customHeight="1">
      <c r="B69" s="42"/>
      <c r="C69" s="63" t="s">
        <v>194</v>
      </c>
      <c r="D69" s="64"/>
      <c r="E69" s="64"/>
      <c r="F69" s="64"/>
      <c r="G69" s="64"/>
      <c r="H69" s="64"/>
      <c r="I69" s="173"/>
      <c r="J69" s="64"/>
      <c r="K69" s="64"/>
      <c r="L69" s="62"/>
    </row>
    <row r="70" spans="2:12" s="1" customFormat="1" ht="6.95" customHeight="1">
      <c r="B70" s="42"/>
      <c r="C70" s="64"/>
      <c r="D70" s="64"/>
      <c r="E70" s="64"/>
      <c r="F70" s="64"/>
      <c r="G70" s="64"/>
      <c r="H70" s="64"/>
      <c r="I70" s="173"/>
      <c r="J70" s="64"/>
      <c r="K70" s="64"/>
      <c r="L70" s="62"/>
    </row>
    <row r="71" spans="2:12" s="1" customFormat="1" ht="14.45" customHeight="1">
      <c r="B71" s="42"/>
      <c r="C71" s="66" t="s">
        <v>18</v>
      </c>
      <c r="D71" s="64"/>
      <c r="E71" s="64"/>
      <c r="F71" s="64"/>
      <c r="G71" s="64"/>
      <c r="H71" s="64"/>
      <c r="I71" s="173"/>
      <c r="J71" s="64"/>
      <c r="K71" s="64"/>
      <c r="L71" s="62"/>
    </row>
    <row r="72" spans="2:12" s="1" customFormat="1" ht="16.5" customHeight="1">
      <c r="B72" s="42"/>
      <c r="C72" s="64"/>
      <c r="D72" s="64"/>
      <c r="E72" s="406" t="str">
        <f>E7</f>
        <v>Rekonstrukce bytového domu (použita tatabáze URS 2017)</v>
      </c>
      <c r="F72" s="407"/>
      <c r="G72" s="407"/>
      <c r="H72" s="407"/>
      <c r="I72" s="173"/>
      <c r="J72" s="64"/>
      <c r="K72" s="64"/>
      <c r="L72" s="62"/>
    </row>
    <row r="73" spans="2:12" s="1" customFormat="1" ht="14.45" customHeight="1">
      <c r="B73" s="42"/>
      <c r="C73" s="66" t="s">
        <v>156</v>
      </c>
      <c r="D73" s="64"/>
      <c r="E73" s="64"/>
      <c r="F73" s="64"/>
      <c r="G73" s="64"/>
      <c r="H73" s="64"/>
      <c r="I73" s="173"/>
      <c r="J73" s="64"/>
      <c r="K73" s="64"/>
      <c r="L73" s="62"/>
    </row>
    <row r="74" spans="2:12" s="1" customFormat="1" ht="17.25" customHeight="1">
      <c r="B74" s="42"/>
      <c r="C74" s="64"/>
      <c r="D74" s="64"/>
      <c r="E74" s="381" t="str">
        <f>E9</f>
        <v>5 - SO 2 - Dešťová kanalizace ,zasakování</v>
      </c>
      <c r="F74" s="408"/>
      <c r="G74" s="408"/>
      <c r="H74" s="408"/>
      <c r="I74" s="173"/>
      <c r="J74" s="64"/>
      <c r="K74" s="64"/>
      <c r="L74" s="62"/>
    </row>
    <row r="75" spans="2:12" s="1" customFormat="1" ht="6.95" customHeight="1">
      <c r="B75" s="42"/>
      <c r="C75" s="64"/>
      <c r="D75" s="64"/>
      <c r="E75" s="64"/>
      <c r="F75" s="64"/>
      <c r="G75" s="64"/>
      <c r="H75" s="64"/>
      <c r="I75" s="173"/>
      <c r="J75" s="64"/>
      <c r="K75" s="64"/>
      <c r="L75" s="62"/>
    </row>
    <row r="76" spans="2:12" s="1" customFormat="1" ht="18" customHeight="1">
      <c r="B76" s="42"/>
      <c r="C76" s="66" t="s">
        <v>25</v>
      </c>
      <c r="D76" s="64"/>
      <c r="E76" s="64"/>
      <c r="F76" s="174" t="str">
        <f>F12</f>
        <v>Na Františku 253/9,Lysá nad Labem</v>
      </c>
      <c r="G76" s="64"/>
      <c r="H76" s="64"/>
      <c r="I76" s="175" t="s">
        <v>27</v>
      </c>
      <c r="J76" s="74" t="str">
        <f>IF(J12="","",J12)</f>
        <v>15. 12. 2016</v>
      </c>
      <c r="K76" s="64"/>
      <c r="L76" s="62"/>
    </row>
    <row r="77" spans="2:12" s="1" customFormat="1" ht="6.95" customHeight="1">
      <c r="B77" s="42"/>
      <c r="C77" s="64"/>
      <c r="D77" s="64"/>
      <c r="E77" s="64"/>
      <c r="F77" s="64"/>
      <c r="G77" s="64"/>
      <c r="H77" s="64"/>
      <c r="I77" s="173"/>
      <c r="J77" s="64"/>
      <c r="K77" s="64"/>
      <c r="L77" s="62"/>
    </row>
    <row r="78" spans="2:12" s="1" customFormat="1" ht="15">
      <c r="B78" s="42"/>
      <c r="C78" s="66" t="s">
        <v>29</v>
      </c>
      <c r="D78" s="64"/>
      <c r="E78" s="64"/>
      <c r="F78" s="174" t="str">
        <f>E15</f>
        <v>Město Lysá n.L.</v>
      </c>
      <c r="G78" s="64"/>
      <c r="H78" s="64"/>
      <c r="I78" s="175" t="s">
        <v>37</v>
      </c>
      <c r="J78" s="174" t="str">
        <f>E21</f>
        <v>AGORA s.r.o. Liberec</v>
      </c>
      <c r="K78" s="64"/>
      <c r="L78" s="62"/>
    </row>
    <row r="79" spans="2:12" s="1" customFormat="1" ht="14.45" customHeight="1">
      <c r="B79" s="42"/>
      <c r="C79" s="66" t="s">
        <v>35</v>
      </c>
      <c r="D79" s="64"/>
      <c r="E79" s="64"/>
      <c r="F79" s="174" t="str">
        <f>IF(E18="","",E18)</f>
        <v/>
      </c>
      <c r="G79" s="64"/>
      <c r="H79" s="64"/>
      <c r="I79" s="173"/>
      <c r="J79" s="64"/>
      <c r="K79" s="64"/>
      <c r="L79" s="62"/>
    </row>
    <row r="80" spans="2:12" s="1" customFormat="1" ht="10.35" customHeight="1">
      <c r="B80" s="42"/>
      <c r="C80" s="64"/>
      <c r="D80" s="64"/>
      <c r="E80" s="64"/>
      <c r="F80" s="64"/>
      <c r="G80" s="64"/>
      <c r="H80" s="64"/>
      <c r="I80" s="173"/>
      <c r="J80" s="64"/>
      <c r="K80" s="64"/>
      <c r="L80" s="62"/>
    </row>
    <row r="81" spans="2:65" s="10" customFormat="1" ht="29.25" customHeight="1">
      <c r="B81" s="176"/>
      <c r="C81" s="177" t="s">
        <v>195</v>
      </c>
      <c r="D81" s="178" t="s">
        <v>63</v>
      </c>
      <c r="E81" s="178" t="s">
        <v>59</v>
      </c>
      <c r="F81" s="178" t="s">
        <v>196</v>
      </c>
      <c r="G81" s="178" t="s">
        <v>197</v>
      </c>
      <c r="H81" s="178" t="s">
        <v>198</v>
      </c>
      <c r="I81" s="179" t="s">
        <v>199</v>
      </c>
      <c r="J81" s="178" t="s">
        <v>164</v>
      </c>
      <c r="K81" s="180" t="s">
        <v>200</v>
      </c>
      <c r="L81" s="181"/>
      <c r="M81" s="82" t="s">
        <v>201</v>
      </c>
      <c r="N81" s="83" t="s">
        <v>48</v>
      </c>
      <c r="O81" s="83" t="s">
        <v>202</v>
      </c>
      <c r="P81" s="83" t="s">
        <v>203</v>
      </c>
      <c r="Q81" s="83" t="s">
        <v>204</v>
      </c>
      <c r="R81" s="83" t="s">
        <v>205</v>
      </c>
      <c r="S81" s="83" t="s">
        <v>206</v>
      </c>
      <c r="T81" s="84" t="s">
        <v>207</v>
      </c>
    </row>
    <row r="82" spans="2:65" s="1" customFormat="1" ht="29.25" customHeight="1">
      <c r="B82" s="42"/>
      <c r="C82" s="88" t="s">
        <v>165</v>
      </c>
      <c r="D82" s="64"/>
      <c r="E82" s="64"/>
      <c r="F82" s="64"/>
      <c r="G82" s="64"/>
      <c r="H82" s="64"/>
      <c r="I82" s="173"/>
      <c r="J82" s="182">
        <f>BK82</f>
        <v>344583.63</v>
      </c>
      <c r="K82" s="64"/>
      <c r="L82" s="62"/>
      <c r="M82" s="85"/>
      <c r="N82" s="86"/>
      <c r="O82" s="86"/>
      <c r="P82" s="183">
        <f>P83</f>
        <v>0</v>
      </c>
      <c r="Q82" s="86"/>
      <c r="R82" s="183">
        <f>R83</f>
        <v>49.207690679999992</v>
      </c>
      <c r="S82" s="86"/>
      <c r="T82" s="184">
        <f>T83</f>
        <v>0</v>
      </c>
      <c r="AT82" s="25" t="s">
        <v>77</v>
      </c>
      <c r="AU82" s="25" t="s">
        <v>166</v>
      </c>
      <c r="BK82" s="185">
        <f>BK83</f>
        <v>344583.63</v>
      </c>
    </row>
    <row r="83" spans="2:65" s="11" customFormat="1" ht="37.35" customHeight="1">
      <c r="B83" s="186"/>
      <c r="C83" s="187"/>
      <c r="D83" s="188" t="s">
        <v>77</v>
      </c>
      <c r="E83" s="189" t="s">
        <v>208</v>
      </c>
      <c r="F83" s="189" t="s">
        <v>209</v>
      </c>
      <c r="G83" s="187"/>
      <c r="H83" s="187"/>
      <c r="I83" s="190"/>
      <c r="J83" s="191">
        <f>BK83</f>
        <v>344583.63</v>
      </c>
      <c r="K83" s="187"/>
      <c r="L83" s="192"/>
      <c r="M83" s="193"/>
      <c r="N83" s="194"/>
      <c r="O83" s="194"/>
      <c r="P83" s="195">
        <f>P84+P114+P119+P124+P134</f>
        <v>0</v>
      </c>
      <c r="Q83" s="194"/>
      <c r="R83" s="195">
        <f>R84+R114+R119+R124+R134</f>
        <v>49.207690679999992</v>
      </c>
      <c r="S83" s="194"/>
      <c r="T83" s="196">
        <f>T84+T114+T119+T124+T134</f>
        <v>0</v>
      </c>
      <c r="AR83" s="197" t="s">
        <v>83</v>
      </c>
      <c r="AT83" s="198" t="s">
        <v>77</v>
      </c>
      <c r="AU83" s="198" t="s">
        <v>78</v>
      </c>
      <c r="AY83" s="197" t="s">
        <v>210</v>
      </c>
      <c r="BK83" s="199">
        <f>BK84+BK114+BK119+BK124+BK134</f>
        <v>344583.63</v>
      </c>
    </row>
    <row r="84" spans="2:65" s="11" customFormat="1" ht="19.899999999999999" customHeight="1">
      <c r="B84" s="186"/>
      <c r="C84" s="187"/>
      <c r="D84" s="188" t="s">
        <v>77</v>
      </c>
      <c r="E84" s="200" t="s">
        <v>83</v>
      </c>
      <c r="F84" s="200" t="s">
        <v>211</v>
      </c>
      <c r="G84" s="187"/>
      <c r="H84" s="187"/>
      <c r="I84" s="190"/>
      <c r="J84" s="201">
        <f>BK84</f>
        <v>103764.44000000002</v>
      </c>
      <c r="K84" s="187"/>
      <c r="L84" s="192"/>
      <c r="M84" s="193"/>
      <c r="N84" s="194"/>
      <c r="O84" s="194"/>
      <c r="P84" s="195">
        <f>SUM(P85:P113)</f>
        <v>0</v>
      </c>
      <c r="Q84" s="194"/>
      <c r="R84" s="195">
        <f>SUM(R85:R113)</f>
        <v>39.949999999999996</v>
      </c>
      <c r="S84" s="194"/>
      <c r="T84" s="196">
        <f>SUM(T85:T113)</f>
        <v>0</v>
      </c>
      <c r="AR84" s="197" t="s">
        <v>83</v>
      </c>
      <c r="AT84" s="198" t="s">
        <v>77</v>
      </c>
      <c r="AU84" s="198" t="s">
        <v>83</v>
      </c>
      <c r="AY84" s="197" t="s">
        <v>210</v>
      </c>
      <c r="BK84" s="199">
        <f>SUM(BK85:BK113)</f>
        <v>103764.44000000002</v>
      </c>
    </row>
    <row r="85" spans="2:65" s="1" customFormat="1" ht="38.25" customHeight="1">
      <c r="B85" s="42"/>
      <c r="C85" s="202" t="s">
        <v>83</v>
      </c>
      <c r="D85" s="202" t="s">
        <v>212</v>
      </c>
      <c r="E85" s="203" t="s">
        <v>1668</v>
      </c>
      <c r="F85" s="204" t="s">
        <v>223</v>
      </c>
      <c r="G85" s="205" t="s">
        <v>224</v>
      </c>
      <c r="H85" s="206">
        <v>39.840000000000003</v>
      </c>
      <c r="I85" s="207">
        <v>880</v>
      </c>
      <c r="J85" s="208">
        <f>ROUND(I85*H85,2)</f>
        <v>35059.199999999997</v>
      </c>
      <c r="K85" s="204" t="s">
        <v>1665</v>
      </c>
      <c r="L85" s="62"/>
      <c r="M85" s="209" t="s">
        <v>24</v>
      </c>
      <c r="N85" s="210" t="s">
        <v>49</v>
      </c>
      <c r="O85" s="43"/>
      <c r="P85" s="211">
        <f>O85*H85</f>
        <v>0</v>
      </c>
      <c r="Q85" s="211">
        <v>0</v>
      </c>
      <c r="R85" s="211">
        <f>Q85*H85</f>
        <v>0</v>
      </c>
      <c r="S85" s="211">
        <v>0</v>
      </c>
      <c r="T85" s="212">
        <f>S85*H85</f>
        <v>0</v>
      </c>
      <c r="AR85" s="25" t="s">
        <v>93</v>
      </c>
      <c r="AT85" s="25" t="s">
        <v>212</v>
      </c>
      <c r="AU85" s="25" t="s">
        <v>87</v>
      </c>
      <c r="AY85" s="25" t="s">
        <v>210</v>
      </c>
      <c r="BE85" s="213">
        <f>IF(N85="základní",J85,0)</f>
        <v>35059.199999999997</v>
      </c>
      <c r="BF85" s="213">
        <f>IF(N85="snížená",J85,0)</f>
        <v>0</v>
      </c>
      <c r="BG85" s="213">
        <f>IF(N85="zákl. přenesená",J85,0)</f>
        <v>0</v>
      </c>
      <c r="BH85" s="213">
        <f>IF(N85="sníž. přenesená",J85,0)</f>
        <v>0</v>
      </c>
      <c r="BI85" s="213">
        <f>IF(N85="nulová",J85,0)</f>
        <v>0</v>
      </c>
      <c r="BJ85" s="25" t="s">
        <v>83</v>
      </c>
      <c r="BK85" s="213">
        <f>ROUND(I85*H85,2)</f>
        <v>35059.199999999997</v>
      </c>
      <c r="BL85" s="25" t="s">
        <v>93</v>
      </c>
      <c r="BM85" s="25" t="s">
        <v>2568</v>
      </c>
    </row>
    <row r="86" spans="2:65" s="12" customFormat="1">
      <c r="B86" s="217"/>
      <c r="C86" s="218"/>
      <c r="D86" s="214" t="s">
        <v>220</v>
      </c>
      <c r="E86" s="219" t="s">
        <v>24</v>
      </c>
      <c r="F86" s="220" t="s">
        <v>2677</v>
      </c>
      <c r="G86" s="218"/>
      <c r="H86" s="221">
        <v>9.6</v>
      </c>
      <c r="I86" s="222"/>
      <c r="J86" s="218"/>
      <c r="K86" s="218"/>
      <c r="L86" s="223"/>
      <c r="M86" s="224"/>
      <c r="N86" s="225"/>
      <c r="O86" s="225"/>
      <c r="P86" s="225"/>
      <c r="Q86" s="225"/>
      <c r="R86" s="225"/>
      <c r="S86" s="225"/>
      <c r="T86" s="226"/>
      <c r="AT86" s="227" t="s">
        <v>220</v>
      </c>
      <c r="AU86" s="227" t="s">
        <v>87</v>
      </c>
      <c r="AV86" s="12" t="s">
        <v>87</v>
      </c>
      <c r="AW86" s="12" t="s">
        <v>41</v>
      </c>
      <c r="AX86" s="12" t="s">
        <v>78</v>
      </c>
      <c r="AY86" s="227" t="s">
        <v>210</v>
      </c>
    </row>
    <row r="87" spans="2:65" s="12" customFormat="1">
      <c r="B87" s="217"/>
      <c r="C87" s="218"/>
      <c r="D87" s="214" t="s">
        <v>220</v>
      </c>
      <c r="E87" s="219" t="s">
        <v>24</v>
      </c>
      <c r="F87" s="220" t="s">
        <v>2678</v>
      </c>
      <c r="G87" s="218"/>
      <c r="H87" s="221">
        <v>30.24</v>
      </c>
      <c r="I87" s="222"/>
      <c r="J87" s="218"/>
      <c r="K87" s="218"/>
      <c r="L87" s="223"/>
      <c r="M87" s="224"/>
      <c r="N87" s="225"/>
      <c r="O87" s="225"/>
      <c r="P87" s="225"/>
      <c r="Q87" s="225"/>
      <c r="R87" s="225"/>
      <c r="S87" s="225"/>
      <c r="T87" s="226"/>
      <c r="AT87" s="227" t="s">
        <v>220</v>
      </c>
      <c r="AU87" s="227" t="s">
        <v>87</v>
      </c>
      <c r="AV87" s="12" t="s">
        <v>87</v>
      </c>
      <c r="AW87" s="12" t="s">
        <v>41</v>
      </c>
      <c r="AX87" s="12" t="s">
        <v>78</v>
      </c>
      <c r="AY87" s="227" t="s">
        <v>210</v>
      </c>
    </row>
    <row r="88" spans="2:65" s="13" customFormat="1">
      <c r="B88" s="228"/>
      <c r="C88" s="229"/>
      <c r="D88" s="214" t="s">
        <v>220</v>
      </c>
      <c r="E88" s="230" t="s">
        <v>24</v>
      </c>
      <c r="F88" s="231" t="s">
        <v>235</v>
      </c>
      <c r="G88" s="229"/>
      <c r="H88" s="232">
        <v>39.840000000000003</v>
      </c>
      <c r="I88" s="233"/>
      <c r="J88" s="229"/>
      <c r="K88" s="229"/>
      <c r="L88" s="234"/>
      <c r="M88" s="235"/>
      <c r="N88" s="236"/>
      <c r="O88" s="236"/>
      <c r="P88" s="236"/>
      <c r="Q88" s="236"/>
      <c r="R88" s="236"/>
      <c r="S88" s="236"/>
      <c r="T88" s="237"/>
      <c r="AT88" s="238" t="s">
        <v>220</v>
      </c>
      <c r="AU88" s="238" t="s">
        <v>87</v>
      </c>
      <c r="AV88" s="13" t="s">
        <v>93</v>
      </c>
      <c r="AW88" s="13" t="s">
        <v>41</v>
      </c>
      <c r="AX88" s="13" t="s">
        <v>83</v>
      </c>
      <c r="AY88" s="238" t="s">
        <v>210</v>
      </c>
    </row>
    <row r="89" spans="2:65" s="1" customFormat="1" ht="25.5" customHeight="1">
      <c r="B89" s="42"/>
      <c r="C89" s="202" t="s">
        <v>87</v>
      </c>
      <c r="D89" s="202" t="s">
        <v>212</v>
      </c>
      <c r="E89" s="203" t="s">
        <v>2679</v>
      </c>
      <c r="F89" s="204" t="s">
        <v>2680</v>
      </c>
      <c r="G89" s="205" t="s">
        <v>224</v>
      </c>
      <c r="H89" s="206">
        <v>11.7</v>
      </c>
      <c r="I89" s="207">
        <v>887</v>
      </c>
      <c r="J89" s="208">
        <f>ROUND(I89*H89,2)</f>
        <v>10377.9</v>
      </c>
      <c r="K89" s="204" t="s">
        <v>264</v>
      </c>
      <c r="L89" s="62"/>
      <c r="M89" s="209" t="s">
        <v>24</v>
      </c>
      <c r="N89" s="210" t="s">
        <v>49</v>
      </c>
      <c r="O89" s="43"/>
      <c r="P89" s="211">
        <f>O89*H89</f>
        <v>0</v>
      </c>
      <c r="Q89" s="211">
        <v>0</v>
      </c>
      <c r="R89" s="211">
        <f>Q89*H89</f>
        <v>0</v>
      </c>
      <c r="S89" s="211">
        <v>0</v>
      </c>
      <c r="T89" s="212">
        <f>S89*H89</f>
        <v>0</v>
      </c>
      <c r="AR89" s="25" t="s">
        <v>93</v>
      </c>
      <c r="AT89" s="25" t="s">
        <v>212</v>
      </c>
      <c r="AU89" s="25" t="s">
        <v>87</v>
      </c>
      <c r="AY89" s="25" t="s">
        <v>210</v>
      </c>
      <c r="BE89" s="213">
        <f>IF(N89="základní",J89,0)</f>
        <v>10377.9</v>
      </c>
      <c r="BF89" s="213">
        <f>IF(N89="snížená",J89,0)</f>
        <v>0</v>
      </c>
      <c r="BG89" s="213">
        <f>IF(N89="zákl. přenesená",J89,0)</f>
        <v>0</v>
      </c>
      <c r="BH89" s="213">
        <f>IF(N89="sníž. přenesená",J89,0)</f>
        <v>0</v>
      </c>
      <c r="BI89" s="213">
        <f>IF(N89="nulová",J89,0)</f>
        <v>0</v>
      </c>
      <c r="BJ89" s="25" t="s">
        <v>83</v>
      </c>
      <c r="BK89" s="213">
        <f>ROUND(I89*H89,2)</f>
        <v>10377.9</v>
      </c>
      <c r="BL89" s="25" t="s">
        <v>93</v>
      </c>
      <c r="BM89" s="25" t="s">
        <v>2681</v>
      </c>
    </row>
    <row r="90" spans="2:65" s="12" customFormat="1">
      <c r="B90" s="217"/>
      <c r="C90" s="218"/>
      <c r="D90" s="214" t="s">
        <v>220</v>
      </c>
      <c r="E90" s="219" t="s">
        <v>24</v>
      </c>
      <c r="F90" s="220" t="s">
        <v>2682</v>
      </c>
      <c r="G90" s="218"/>
      <c r="H90" s="221">
        <v>11.7</v>
      </c>
      <c r="I90" s="222"/>
      <c r="J90" s="218"/>
      <c r="K90" s="218"/>
      <c r="L90" s="223"/>
      <c r="M90" s="224"/>
      <c r="N90" s="225"/>
      <c r="O90" s="225"/>
      <c r="P90" s="225"/>
      <c r="Q90" s="225"/>
      <c r="R90" s="225"/>
      <c r="S90" s="225"/>
      <c r="T90" s="226"/>
      <c r="AT90" s="227" t="s">
        <v>220</v>
      </c>
      <c r="AU90" s="227" t="s">
        <v>87</v>
      </c>
      <c r="AV90" s="12" t="s">
        <v>87</v>
      </c>
      <c r="AW90" s="12" t="s">
        <v>41</v>
      </c>
      <c r="AX90" s="12" t="s">
        <v>83</v>
      </c>
      <c r="AY90" s="227" t="s">
        <v>210</v>
      </c>
    </row>
    <row r="91" spans="2:65" s="1" customFormat="1" ht="38.25" customHeight="1">
      <c r="B91" s="42"/>
      <c r="C91" s="202" t="s">
        <v>90</v>
      </c>
      <c r="D91" s="202" t="s">
        <v>212</v>
      </c>
      <c r="E91" s="203" t="s">
        <v>2570</v>
      </c>
      <c r="F91" s="204" t="s">
        <v>2571</v>
      </c>
      <c r="G91" s="205" t="s">
        <v>224</v>
      </c>
      <c r="H91" s="206">
        <v>51.54</v>
      </c>
      <c r="I91" s="207">
        <v>78.599999999999994</v>
      </c>
      <c r="J91" s="208">
        <f>ROUND(I91*H91,2)</f>
        <v>4051.04</v>
      </c>
      <c r="K91" s="204" t="s">
        <v>264</v>
      </c>
      <c r="L91" s="62"/>
      <c r="M91" s="209" t="s">
        <v>24</v>
      </c>
      <c r="N91" s="210" t="s">
        <v>49</v>
      </c>
      <c r="O91" s="43"/>
      <c r="P91" s="211">
        <f>O91*H91</f>
        <v>0</v>
      </c>
      <c r="Q91" s="211">
        <v>0</v>
      </c>
      <c r="R91" s="211">
        <f>Q91*H91</f>
        <v>0</v>
      </c>
      <c r="S91" s="211">
        <v>0</v>
      </c>
      <c r="T91" s="212">
        <f>S91*H91</f>
        <v>0</v>
      </c>
      <c r="AR91" s="25" t="s">
        <v>93</v>
      </c>
      <c r="AT91" s="25" t="s">
        <v>212</v>
      </c>
      <c r="AU91" s="25" t="s">
        <v>87</v>
      </c>
      <c r="AY91" s="25" t="s">
        <v>210</v>
      </c>
      <c r="BE91" s="213">
        <f>IF(N91="základní",J91,0)</f>
        <v>4051.04</v>
      </c>
      <c r="BF91" s="213">
        <f>IF(N91="snížená",J91,0)</f>
        <v>0</v>
      </c>
      <c r="BG91" s="213">
        <f>IF(N91="zákl. přenesená",J91,0)</f>
        <v>0</v>
      </c>
      <c r="BH91" s="213">
        <f>IF(N91="sníž. přenesená",J91,0)</f>
        <v>0</v>
      </c>
      <c r="BI91" s="213">
        <f>IF(N91="nulová",J91,0)</f>
        <v>0</v>
      </c>
      <c r="BJ91" s="25" t="s">
        <v>83</v>
      </c>
      <c r="BK91" s="213">
        <f>ROUND(I91*H91,2)</f>
        <v>4051.04</v>
      </c>
      <c r="BL91" s="25" t="s">
        <v>93</v>
      </c>
      <c r="BM91" s="25" t="s">
        <v>2572</v>
      </c>
    </row>
    <row r="92" spans="2:65" s="12" customFormat="1">
      <c r="B92" s="217"/>
      <c r="C92" s="218"/>
      <c r="D92" s="214" t="s">
        <v>220</v>
      </c>
      <c r="E92" s="219" t="s">
        <v>24</v>
      </c>
      <c r="F92" s="220" t="s">
        <v>2677</v>
      </c>
      <c r="G92" s="218"/>
      <c r="H92" s="221">
        <v>9.6</v>
      </c>
      <c r="I92" s="222"/>
      <c r="J92" s="218"/>
      <c r="K92" s="218"/>
      <c r="L92" s="223"/>
      <c r="M92" s="224"/>
      <c r="N92" s="225"/>
      <c r="O92" s="225"/>
      <c r="P92" s="225"/>
      <c r="Q92" s="225"/>
      <c r="R92" s="225"/>
      <c r="S92" s="225"/>
      <c r="T92" s="226"/>
      <c r="AT92" s="227" t="s">
        <v>220</v>
      </c>
      <c r="AU92" s="227" t="s">
        <v>87</v>
      </c>
      <c r="AV92" s="12" t="s">
        <v>87</v>
      </c>
      <c r="AW92" s="12" t="s">
        <v>41</v>
      </c>
      <c r="AX92" s="12" t="s">
        <v>78</v>
      </c>
      <c r="AY92" s="227" t="s">
        <v>210</v>
      </c>
    </row>
    <row r="93" spans="2:65" s="12" customFormat="1">
      <c r="B93" s="217"/>
      <c r="C93" s="218"/>
      <c r="D93" s="214" t="s">
        <v>220</v>
      </c>
      <c r="E93" s="219" t="s">
        <v>24</v>
      </c>
      <c r="F93" s="220" t="s">
        <v>2678</v>
      </c>
      <c r="G93" s="218"/>
      <c r="H93" s="221">
        <v>30.24</v>
      </c>
      <c r="I93" s="222"/>
      <c r="J93" s="218"/>
      <c r="K93" s="218"/>
      <c r="L93" s="223"/>
      <c r="M93" s="224"/>
      <c r="N93" s="225"/>
      <c r="O93" s="225"/>
      <c r="P93" s="225"/>
      <c r="Q93" s="225"/>
      <c r="R93" s="225"/>
      <c r="S93" s="225"/>
      <c r="T93" s="226"/>
      <c r="AT93" s="227" t="s">
        <v>220</v>
      </c>
      <c r="AU93" s="227" t="s">
        <v>87</v>
      </c>
      <c r="AV93" s="12" t="s">
        <v>87</v>
      </c>
      <c r="AW93" s="12" t="s">
        <v>41</v>
      </c>
      <c r="AX93" s="12" t="s">
        <v>78</v>
      </c>
      <c r="AY93" s="227" t="s">
        <v>210</v>
      </c>
    </row>
    <row r="94" spans="2:65" s="12" customFormat="1">
      <c r="B94" s="217"/>
      <c r="C94" s="218"/>
      <c r="D94" s="214" t="s">
        <v>220</v>
      </c>
      <c r="E94" s="219" t="s">
        <v>24</v>
      </c>
      <c r="F94" s="220" t="s">
        <v>2682</v>
      </c>
      <c r="G94" s="218"/>
      <c r="H94" s="221">
        <v>11.7</v>
      </c>
      <c r="I94" s="222"/>
      <c r="J94" s="218"/>
      <c r="K94" s="218"/>
      <c r="L94" s="223"/>
      <c r="M94" s="224"/>
      <c r="N94" s="225"/>
      <c r="O94" s="225"/>
      <c r="P94" s="225"/>
      <c r="Q94" s="225"/>
      <c r="R94" s="225"/>
      <c r="S94" s="225"/>
      <c r="T94" s="226"/>
      <c r="AT94" s="227" t="s">
        <v>220</v>
      </c>
      <c r="AU94" s="227" t="s">
        <v>87</v>
      </c>
      <c r="AV94" s="12" t="s">
        <v>87</v>
      </c>
      <c r="AW94" s="12" t="s">
        <v>41</v>
      </c>
      <c r="AX94" s="12" t="s">
        <v>78</v>
      </c>
      <c r="AY94" s="227" t="s">
        <v>210</v>
      </c>
    </row>
    <row r="95" spans="2:65" s="13" customFormat="1">
      <c r="B95" s="228"/>
      <c r="C95" s="229"/>
      <c r="D95" s="214" t="s">
        <v>220</v>
      </c>
      <c r="E95" s="230" t="s">
        <v>24</v>
      </c>
      <c r="F95" s="231" t="s">
        <v>235</v>
      </c>
      <c r="G95" s="229"/>
      <c r="H95" s="232">
        <v>51.54</v>
      </c>
      <c r="I95" s="233"/>
      <c r="J95" s="229"/>
      <c r="K95" s="229"/>
      <c r="L95" s="234"/>
      <c r="M95" s="235"/>
      <c r="N95" s="236"/>
      <c r="O95" s="236"/>
      <c r="P95" s="236"/>
      <c r="Q95" s="236"/>
      <c r="R95" s="236"/>
      <c r="S95" s="236"/>
      <c r="T95" s="237"/>
      <c r="AT95" s="238" t="s">
        <v>220</v>
      </c>
      <c r="AU95" s="238" t="s">
        <v>87</v>
      </c>
      <c r="AV95" s="13" t="s">
        <v>93</v>
      </c>
      <c r="AW95" s="13" t="s">
        <v>41</v>
      </c>
      <c r="AX95" s="13" t="s">
        <v>83</v>
      </c>
      <c r="AY95" s="238" t="s">
        <v>210</v>
      </c>
    </row>
    <row r="96" spans="2:65" s="1" customFormat="1" ht="38.25" customHeight="1">
      <c r="B96" s="42"/>
      <c r="C96" s="202" t="s">
        <v>93</v>
      </c>
      <c r="D96" s="202" t="s">
        <v>212</v>
      </c>
      <c r="E96" s="203" t="s">
        <v>236</v>
      </c>
      <c r="F96" s="204" t="s">
        <v>237</v>
      </c>
      <c r="G96" s="205" t="s">
        <v>224</v>
      </c>
      <c r="H96" s="206">
        <v>28.186</v>
      </c>
      <c r="I96" s="207">
        <v>143</v>
      </c>
      <c r="J96" s="208">
        <f>ROUND(I96*H96,2)</f>
        <v>4030.6</v>
      </c>
      <c r="K96" s="204" t="s">
        <v>264</v>
      </c>
      <c r="L96" s="62"/>
      <c r="M96" s="209" t="s">
        <v>24</v>
      </c>
      <c r="N96" s="210" t="s">
        <v>49</v>
      </c>
      <c r="O96" s="43"/>
      <c r="P96" s="211">
        <f>O96*H96</f>
        <v>0</v>
      </c>
      <c r="Q96" s="211">
        <v>0</v>
      </c>
      <c r="R96" s="211">
        <f>Q96*H96</f>
        <v>0</v>
      </c>
      <c r="S96" s="211">
        <v>0</v>
      </c>
      <c r="T96" s="212">
        <f>S96*H96</f>
        <v>0</v>
      </c>
      <c r="AR96" s="25" t="s">
        <v>93</v>
      </c>
      <c r="AT96" s="25" t="s">
        <v>212</v>
      </c>
      <c r="AU96" s="25" t="s">
        <v>87</v>
      </c>
      <c r="AY96" s="25" t="s">
        <v>210</v>
      </c>
      <c r="BE96" s="213">
        <f>IF(N96="základní",J96,0)</f>
        <v>4030.6</v>
      </c>
      <c r="BF96" s="213">
        <f>IF(N96="snížená",J96,0)</f>
        <v>0</v>
      </c>
      <c r="BG96" s="213">
        <f>IF(N96="zákl. přenesená",J96,0)</f>
        <v>0</v>
      </c>
      <c r="BH96" s="213">
        <f>IF(N96="sníž. přenesená",J96,0)</f>
        <v>0</v>
      </c>
      <c r="BI96" s="213">
        <f>IF(N96="nulová",J96,0)</f>
        <v>0</v>
      </c>
      <c r="BJ96" s="25" t="s">
        <v>83</v>
      </c>
      <c r="BK96" s="213">
        <f>ROUND(I96*H96,2)</f>
        <v>4030.6</v>
      </c>
      <c r="BL96" s="25" t="s">
        <v>93</v>
      </c>
      <c r="BM96" s="25" t="s">
        <v>2573</v>
      </c>
    </row>
    <row r="97" spans="2:65" s="12" customFormat="1">
      <c r="B97" s="217"/>
      <c r="C97" s="218"/>
      <c r="D97" s="214" t="s">
        <v>220</v>
      </c>
      <c r="E97" s="219" t="s">
        <v>24</v>
      </c>
      <c r="F97" s="220" t="s">
        <v>2683</v>
      </c>
      <c r="G97" s="218"/>
      <c r="H97" s="221">
        <v>28.186</v>
      </c>
      <c r="I97" s="222"/>
      <c r="J97" s="218"/>
      <c r="K97" s="218"/>
      <c r="L97" s="223"/>
      <c r="M97" s="224"/>
      <c r="N97" s="225"/>
      <c r="O97" s="225"/>
      <c r="P97" s="225"/>
      <c r="Q97" s="225"/>
      <c r="R97" s="225"/>
      <c r="S97" s="225"/>
      <c r="T97" s="226"/>
      <c r="AT97" s="227" t="s">
        <v>220</v>
      </c>
      <c r="AU97" s="227" t="s">
        <v>87</v>
      </c>
      <c r="AV97" s="12" t="s">
        <v>87</v>
      </c>
      <c r="AW97" s="12" t="s">
        <v>41</v>
      </c>
      <c r="AX97" s="12" t="s">
        <v>83</v>
      </c>
      <c r="AY97" s="227" t="s">
        <v>210</v>
      </c>
    </row>
    <row r="98" spans="2:65" s="1" customFormat="1" ht="16.5" customHeight="1">
      <c r="B98" s="42"/>
      <c r="C98" s="202" t="s">
        <v>96</v>
      </c>
      <c r="D98" s="202" t="s">
        <v>212</v>
      </c>
      <c r="E98" s="203" t="s">
        <v>241</v>
      </c>
      <c r="F98" s="204" t="s">
        <v>242</v>
      </c>
      <c r="G98" s="205" t="s">
        <v>224</v>
      </c>
      <c r="H98" s="206">
        <v>28.186</v>
      </c>
      <c r="I98" s="207">
        <v>15.1</v>
      </c>
      <c r="J98" s="208">
        <f>ROUND(I98*H98,2)</f>
        <v>425.61</v>
      </c>
      <c r="K98" s="204" t="s">
        <v>264</v>
      </c>
      <c r="L98" s="62"/>
      <c r="M98" s="209" t="s">
        <v>24</v>
      </c>
      <c r="N98" s="210" t="s">
        <v>49</v>
      </c>
      <c r="O98" s="43"/>
      <c r="P98" s="211">
        <f>O98*H98</f>
        <v>0</v>
      </c>
      <c r="Q98" s="211">
        <v>0</v>
      </c>
      <c r="R98" s="211">
        <f>Q98*H98</f>
        <v>0</v>
      </c>
      <c r="S98" s="211">
        <v>0</v>
      </c>
      <c r="T98" s="212">
        <f>S98*H98</f>
        <v>0</v>
      </c>
      <c r="AR98" s="25" t="s">
        <v>93</v>
      </c>
      <c r="AT98" s="25" t="s">
        <v>212</v>
      </c>
      <c r="AU98" s="25" t="s">
        <v>87</v>
      </c>
      <c r="AY98" s="25" t="s">
        <v>210</v>
      </c>
      <c r="BE98" s="213">
        <f>IF(N98="základní",J98,0)</f>
        <v>425.61</v>
      </c>
      <c r="BF98" s="213">
        <f>IF(N98="snížená",J98,0)</f>
        <v>0</v>
      </c>
      <c r="BG98" s="213">
        <f>IF(N98="zákl. přenesená",J98,0)</f>
        <v>0</v>
      </c>
      <c r="BH98" s="213">
        <f>IF(N98="sníž. přenesená",J98,0)</f>
        <v>0</v>
      </c>
      <c r="BI98" s="213">
        <f>IF(N98="nulová",J98,0)</f>
        <v>0</v>
      </c>
      <c r="BJ98" s="25" t="s">
        <v>83</v>
      </c>
      <c r="BK98" s="213">
        <f>ROUND(I98*H98,2)</f>
        <v>425.61</v>
      </c>
      <c r="BL98" s="25" t="s">
        <v>93</v>
      </c>
      <c r="BM98" s="25" t="s">
        <v>2575</v>
      </c>
    </row>
    <row r="99" spans="2:65" s="12" customFormat="1">
      <c r="B99" s="217"/>
      <c r="C99" s="218"/>
      <c r="D99" s="214" t="s">
        <v>220</v>
      </c>
      <c r="E99" s="219" t="s">
        <v>24</v>
      </c>
      <c r="F99" s="220" t="s">
        <v>2684</v>
      </c>
      <c r="G99" s="218"/>
      <c r="H99" s="221">
        <v>28.186</v>
      </c>
      <c r="I99" s="222"/>
      <c r="J99" s="218"/>
      <c r="K99" s="218"/>
      <c r="L99" s="223"/>
      <c r="M99" s="224"/>
      <c r="N99" s="225"/>
      <c r="O99" s="225"/>
      <c r="P99" s="225"/>
      <c r="Q99" s="225"/>
      <c r="R99" s="225"/>
      <c r="S99" s="225"/>
      <c r="T99" s="226"/>
      <c r="AT99" s="227" t="s">
        <v>220</v>
      </c>
      <c r="AU99" s="227" t="s">
        <v>87</v>
      </c>
      <c r="AV99" s="12" t="s">
        <v>87</v>
      </c>
      <c r="AW99" s="12" t="s">
        <v>41</v>
      </c>
      <c r="AX99" s="12" t="s">
        <v>83</v>
      </c>
      <c r="AY99" s="227" t="s">
        <v>210</v>
      </c>
    </row>
    <row r="100" spans="2:65" s="1" customFormat="1" ht="16.5" customHeight="1">
      <c r="B100" s="42"/>
      <c r="C100" s="202" t="s">
        <v>99</v>
      </c>
      <c r="D100" s="202" t="s">
        <v>212</v>
      </c>
      <c r="E100" s="203" t="s">
        <v>246</v>
      </c>
      <c r="F100" s="204" t="s">
        <v>247</v>
      </c>
      <c r="G100" s="205" t="s">
        <v>248</v>
      </c>
      <c r="H100" s="206">
        <v>53.552999999999997</v>
      </c>
      <c r="I100" s="207">
        <v>250</v>
      </c>
      <c r="J100" s="208">
        <f>ROUND(I100*H100,2)</f>
        <v>13388.25</v>
      </c>
      <c r="K100" s="204" t="s">
        <v>264</v>
      </c>
      <c r="L100" s="62"/>
      <c r="M100" s="209" t="s">
        <v>24</v>
      </c>
      <c r="N100" s="210" t="s">
        <v>49</v>
      </c>
      <c r="O100" s="43"/>
      <c r="P100" s="211">
        <f>O100*H100</f>
        <v>0</v>
      </c>
      <c r="Q100" s="211">
        <v>0</v>
      </c>
      <c r="R100" s="211">
        <f>Q100*H100</f>
        <v>0</v>
      </c>
      <c r="S100" s="211">
        <v>0</v>
      </c>
      <c r="T100" s="212">
        <f>S100*H100</f>
        <v>0</v>
      </c>
      <c r="AR100" s="25" t="s">
        <v>93</v>
      </c>
      <c r="AT100" s="25" t="s">
        <v>212</v>
      </c>
      <c r="AU100" s="25" t="s">
        <v>87</v>
      </c>
      <c r="AY100" s="25" t="s">
        <v>210</v>
      </c>
      <c r="BE100" s="213">
        <f>IF(N100="základní",J100,0)</f>
        <v>13388.25</v>
      </c>
      <c r="BF100" s="213">
        <f>IF(N100="snížená",J100,0)</f>
        <v>0</v>
      </c>
      <c r="BG100" s="213">
        <f>IF(N100="zákl. přenesená",J100,0)</f>
        <v>0</v>
      </c>
      <c r="BH100" s="213">
        <f>IF(N100="sníž. přenesená",J100,0)</f>
        <v>0</v>
      </c>
      <c r="BI100" s="213">
        <f>IF(N100="nulová",J100,0)</f>
        <v>0</v>
      </c>
      <c r="BJ100" s="25" t="s">
        <v>83</v>
      </c>
      <c r="BK100" s="213">
        <f>ROUND(I100*H100,2)</f>
        <v>13388.25</v>
      </c>
      <c r="BL100" s="25" t="s">
        <v>93</v>
      </c>
      <c r="BM100" s="25" t="s">
        <v>2576</v>
      </c>
    </row>
    <row r="101" spans="2:65" s="12" customFormat="1">
      <c r="B101" s="217"/>
      <c r="C101" s="218"/>
      <c r="D101" s="214" t="s">
        <v>220</v>
      </c>
      <c r="E101" s="219" t="s">
        <v>24</v>
      </c>
      <c r="F101" s="220" t="s">
        <v>2685</v>
      </c>
      <c r="G101" s="218"/>
      <c r="H101" s="221">
        <v>53.552999999999997</v>
      </c>
      <c r="I101" s="222"/>
      <c r="J101" s="218"/>
      <c r="K101" s="218"/>
      <c r="L101" s="223"/>
      <c r="M101" s="224"/>
      <c r="N101" s="225"/>
      <c r="O101" s="225"/>
      <c r="P101" s="225"/>
      <c r="Q101" s="225"/>
      <c r="R101" s="225"/>
      <c r="S101" s="225"/>
      <c r="T101" s="226"/>
      <c r="AT101" s="227" t="s">
        <v>220</v>
      </c>
      <c r="AU101" s="227" t="s">
        <v>87</v>
      </c>
      <c r="AV101" s="12" t="s">
        <v>87</v>
      </c>
      <c r="AW101" s="12" t="s">
        <v>41</v>
      </c>
      <c r="AX101" s="12" t="s">
        <v>83</v>
      </c>
      <c r="AY101" s="227" t="s">
        <v>210</v>
      </c>
    </row>
    <row r="102" spans="2:65" s="1" customFormat="1" ht="25.5" customHeight="1">
      <c r="B102" s="42"/>
      <c r="C102" s="202" t="s">
        <v>102</v>
      </c>
      <c r="D102" s="202" t="s">
        <v>212</v>
      </c>
      <c r="E102" s="203" t="s">
        <v>251</v>
      </c>
      <c r="F102" s="204" t="s">
        <v>252</v>
      </c>
      <c r="G102" s="205" t="s">
        <v>224</v>
      </c>
      <c r="H102" s="206">
        <v>23.353999999999999</v>
      </c>
      <c r="I102" s="207">
        <v>83.8</v>
      </c>
      <c r="J102" s="208">
        <f>ROUND(I102*H102,2)</f>
        <v>1957.07</v>
      </c>
      <c r="K102" s="204" t="s">
        <v>1665</v>
      </c>
      <c r="L102" s="62"/>
      <c r="M102" s="209" t="s">
        <v>24</v>
      </c>
      <c r="N102" s="210" t="s">
        <v>49</v>
      </c>
      <c r="O102" s="43"/>
      <c r="P102" s="211">
        <f>O102*H102</f>
        <v>0</v>
      </c>
      <c r="Q102" s="211">
        <v>0</v>
      </c>
      <c r="R102" s="211">
        <f>Q102*H102</f>
        <v>0</v>
      </c>
      <c r="S102" s="211">
        <v>0</v>
      </c>
      <c r="T102" s="212">
        <f>S102*H102</f>
        <v>0</v>
      </c>
      <c r="AR102" s="25" t="s">
        <v>93</v>
      </c>
      <c r="AT102" s="25" t="s">
        <v>212</v>
      </c>
      <c r="AU102" s="25" t="s">
        <v>87</v>
      </c>
      <c r="AY102" s="25" t="s">
        <v>210</v>
      </c>
      <c r="BE102" s="213">
        <f>IF(N102="základní",J102,0)</f>
        <v>1957.07</v>
      </c>
      <c r="BF102" s="213">
        <f>IF(N102="snížená",J102,0)</f>
        <v>0</v>
      </c>
      <c r="BG102" s="213">
        <f>IF(N102="zákl. přenesená",J102,0)</f>
        <v>0</v>
      </c>
      <c r="BH102" s="213">
        <f>IF(N102="sníž. přenesená",J102,0)</f>
        <v>0</v>
      </c>
      <c r="BI102" s="213">
        <f>IF(N102="nulová",J102,0)</f>
        <v>0</v>
      </c>
      <c r="BJ102" s="25" t="s">
        <v>83</v>
      </c>
      <c r="BK102" s="213">
        <f>ROUND(I102*H102,2)</f>
        <v>1957.07</v>
      </c>
      <c r="BL102" s="25" t="s">
        <v>93</v>
      </c>
      <c r="BM102" s="25" t="s">
        <v>2686</v>
      </c>
    </row>
    <row r="103" spans="2:65" s="12" customFormat="1" ht="27">
      <c r="B103" s="217"/>
      <c r="C103" s="218"/>
      <c r="D103" s="214" t="s">
        <v>220</v>
      </c>
      <c r="E103" s="219" t="s">
        <v>24</v>
      </c>
      <c r="F103" s="220" t="s">
        <v>2687</v>
      </c>
      <c r="G103" s="218"/>
      <c r="H103" s="221">
        <v>23.353999999999999</v>
      </c>
      <c r="I103" s="222"/>
      <c r="J103" s="218"/>
      <c r="K103" s="218"/>
      <c r="L103" s="223"/>
      <c r="M103" s="224"/>
      <c r="N103" s="225"/>
      <c r="O103" s="225"/>
      <c r="P103" s="225"/>
      <c r="Q103" s="225"/>
      <c r="R103" s="225"/>
      <c r="S103" s="225"/>
      <c r="T103" s="226"/>
      <c r="AT103" s="227" t="s">
        <v>220</v>
      </c>
      <c r="AU103" s="227" t="s">
        <v>87</v>
      </c>
      <c r="AV103" s="12" t="s">
        <v>87</v>
      </c>
      <c r="AW103" s="12" t="s">
        <v>41</v>
      </c>
      <c r="AX103" s="12" t="s">
        <v>83</v>
      </c>
      <c r="AY103" s="227" t="s">
        <v>210</v>
      </c>
    </row>
    <row r="104" spans="2:65" s="1" customFormat="1" ht="38.25" customHeight="1">
      <c r="B104" s="42"/>
      <c r="C104" s="202" t="s">
        <v>119</v>
      </c>
      <c r="D104" s="202" t="s">
        <v>212</v>
      </c>
      <c r="E104" s="203" t="s">
        <v>2688</v>
      </c>
      <c r="F104" s="204" t="s">
        <v>2689</v>
      </c>
      <c r="G104" s="205" t="s">
        <v>224</v>
      </c>
      <c r="H104" s="206">
        <v>16.280999999999999</v>
      </c>
      <c r="I104" s="207">
        <v>548</v>
      </c>
      <c r="J104" s="208">
        <f>ROUND(I104*H104,2)</f>
        <v>8921.99</v>
      </c>
      <c r="K104" s="204" t="s">
        <v>264</v>
      </c>
      <c r="L104" s="62"/>
      <c r="M104" s="209" t="s">
        <v>24</v>
      </c>
      <c r="N104" s="210" t="s">
        <v>49</v>
      </c>
      <c r="O104" s="43"/>
      <c r="P104" s="211">
        <f>O104*H104</f>
        <v>0</v>
      </c>
      <c r="Q104" s="211">
        <v>0</v>
      </c>
      <c r="R104" s="211">
        <f>Q104*H104</f>
        <v>0</v>
      </c>
      <c r="S104" s="211">
        <v>0</v>
      </c>
      <c r="T104" s="212">
        <f>S104*H104</f>
        <v>0</v>
      </c>
      <c r="AR104" s="25" t="s">
        <v>93</v>
      </c>
      <c r="AT104" s="25" t="s">
        <v>212</v>
      </c>
      <c r="AU104" s="25" t="s">
        <v>87</v>
      </c>
      <c r="AY104" s="25" t="s">
        <v>210</v>
      </c>
      <c r="BE104" s="213">
        <f>IF(N104="základní",J104,0)</f>
        <v>8921.99</v>
      </c>
      <c r="BF104" s="213">
        <f>IF(N104="snížená",J104,0)</f>
        <v>0</v>
      </c>
      <c r="BG104" s="213">
        <f>IF(N104="zákl. přenesená",J104,0)</f>
        <v>0</v>
      </c>
      <c r="BH104" s="213">
        <f>IF(N104="sníž. přenesená",J104,0)</f>
        <v>0</v>
      </c>
      <c r="BI104" s="213">
        <f>IF(N104="nulová",J104,0)</f>
        <v>0</v>
      </c>
      <c r="BJ104" s="25" t="s">
        <v>83</v>
      </c>
      <c r="BK104" s="213">
        <f>ROUND(I104*H104,2)</f>
        <v>8921.99</v>
      </c>
      <c r="BL104" s="25" t="s">
        <v>93</v>
      </c>
      <c r="BM104" s="25" t="s">
        <v>2690</v>
      </c>
    </row>
    <row r="105" spans="2:65" s="12" customFormat="1">
      <c r="B105" s="217"/>
      <c r="C105" s="218"/>
      <c r="D105" s="214" t="s">
        <v>220</v>
      </c>
      <c r="E105" s="219" t="s">
        <v>24</v>
      </c>
      <c r="F105" s="220" t="s">
        <v>2691</v>
      </c>
      <c r="G105" s="218"/>
      <c r="H105" s="221">
        <v>11.827</v>
      </c>
      <c r="I105" s="222"/>
      <c r="J105" s="218"/>
      <c r="K105" s="218"/>
      <c r="L105" s="223"/>
      <c r="M105" s="224"/>
      <c r="N105" s="225"/>
      <c r="O105" s="225"/>
      <c r="P105" s="225"/>
      <c r="Q105" s="225"/>
      <c r="R105" s="225"/>
      <c r="S105" s="225"/>
      <c r="T105" s="226"/>
      <c r="AT105" s="227" t="s">
        <v>220</v>
      </c>
      <c r="AU105" s="227" t="s">
        <v>87</v>
      </c>
      <c r="AV105" s="12" t="s">
        <v>87</v>
      </c>
      <c r="AW105" s="12" t="s">
        <v>41</v>
      </c>
      <c r="AX105" s="12" t="s">
        <v>78</v>
      </c>
      <c r="AY105" s="227" t="s">
        <v>210</v>
      </c>
    </row>
    <row r="106" spans="2:65" s="12" customFormat="1">
      <c r="B106" s="217"/>
      <c r="C106" s="218"/>
      <c r="D106" s="214" t="s">
        <v>220</v>
      </c>
      <c r="E106" s="219" t="s">
        <v>24</v>
      </c>
      <c r="F106" s="220" t="s">
        <v>2692</v>
      </c>
      <c r="G106" s="218"/>
      <c r="H106" s="221">
        <v>4.4539999999999997</v>
      </c>
      <c r="I106" s="222"/>
      <c r="J106" s="218"/>
      <c r="K106" s="218"/>
      <c r="L106" s="223"/>
      <c r="M106" s="224"/>
      <c r="N106" s="225"/>
      <c r="O106" s="225"/>
      <c r="P106" s="225"/>
      <c r="Q106" s="225"/>
      <c r="R106" s="225"/>
      <c r="S106" s="225"/>
      <c r="T106" s="226"/>
      <c r="AT106" s="227" t="s">
        <v>220</v>
      </c>
      <c r="AU106" s="227" t="s">
        <v>87</v>
      </c>
      <c r="AV106" s="12" t="s">
        <v>87</v>
      </c>
      <c r="AW106" s="12" t="s">
        <v>41</v>
      </c>
      <c r="AX106" s="12" t="s">
        <v>78</v>
      </c>
      <c r="AY106" s="227" t="s">
        <v>210</v>
      </c>
    </row>
    <row r="107" spans="2:65" s="13" customFormat="1">
      <c r="B107" s="228"/>
      <c r="C107" s="229"/>
      <c r="D107" s="214" t="s">
        <v>220</v>
      </c>
      <c r="E107" s="230" t="s">
        <v>24</v>
      </c>
      <c r="F107" s="231" t="s">
        <v>235</v>
      </c>
      <c r="G107" s="229"/>
      <c r="H107" s="232">
        <v>16.280999999999999</v>
      </c>
      <c r="I107" s="233"/>
      <c r="J107" s="229"/>
      <c r="K107" s="229"/>
      <c r="L107" s="234"/>
      <c r="M107" s="235"/>
      <c r="N107" s="236"/>
      <c r="O107" s="236"/>
      <c r="P107" s="236"/>
      <c r="Q107" s="236"/>
      <c r="R107" s="236"/>
      <c r="S107" s="236"/>
      <c r="T107" s="237"/>
      <c r="AT107" s="238" t="s">
        <v>220</v>
      </c>
      <c r="AU107" s="238" t="s">
        <v>87</v>
      </c>
      <c r="AV107" s="13" t="s">
        <v>93</v>
      </c>
      <c r="AW107" s="13" t="s">
        <v>41</v>
      </c>
      <c r="AX107" s="13" t="s">
        <v>83</v>
      </c>
      <c r="AY107" s="238" t="s">
        <v>210</v>
      </c>
    </row>
    <row r="108" spans="2:65" s="1" customFormat="1" ht="51" customHeight="1">
      <c r="B108" s="42"/>
      <c r="C108" s="239" t="s">
        <v>122</v>
      </c>
      <c r="D108" s="239" t="s">
        <v>358</v>
      </c>
      <c r="E108" s="240" t="s">
        <v>2693</v>
      </c>
      <c r="F108" s="241" t="s">
        <v>2694</v>
      </c>
      <c r="G108" s="242" t="s">
        <v>248</v>
      </c>
      <c r="H108" s="243">
        <v>34.19</v>
      </c>
      <c r="I108" s="244">
        <v>650</v>
      </c>
      <c r="J108" s="245">
        <f>ROUND(I108*H108,2)</f>
        <v>22223.5</v>
      </c>
      <c r="K108" s="241" t="s">
        <v>264</v>
      </c>
      <c r="L108" s="246"/>
      <c r="M108" s="247" t="s">
        <v>24</v>
      </c>
      <c r="N108" s="248" t="s">
        <v>49</v>
      </c>
      <c r="O108" s="43"/>
      <c r="P108" s="211">
        <f>O108*H108</f>
        <v>0</v>
      </c>
      <c r="Q108" s="211">
        <v>1</v>
      </c>
      <c r="R108" s="211">
        <f>Q108*H108</f>
        <v>34.19</v>
      </c>
      <c r="S108" s="211">
        <v>0</v>
      </c>
      <c r="T108" s="212">
        <f>S108*H108</f>
        <v>0</v>
      </c>
      <c r="AR108" s="25" t="s">
        <v>119</v>
      </c>
      <c r="AT108" s="25" t="s">
        <v>358</v>
      </c>
      <c r="AU108" s="25" t="s">
        <v>87</v>
      </c>
      <c r="AY108" s="25" t="s">
        <v>210</v>
      </c>
      <c r="BE108" s="213">
        <f>IF(N108="základní",J108,0)</f>
        <v>22223.5</v>
      </c>
      <c r="BF108" s="213">
        <f>IF(N108="snížená",J108,0)</f>
        <v>0</v>
      </c>
      <c r="BG108" s="213">
        <f>IF(N108="zákl. přenesená",J108,0)</f>
        <v>0</v>
      </c>
      <c r="BH108" s="213">
        <f>IF(N108="sníž. přenesená",J108,0)</f>
        <v>0</v>
      </c>
      <c r="BI108" s="213">
        <f>IF(N108="nulová",J108,0)</f>
        <v>0</v>
      </c>
      <c r="BJ108" s="25" t="s">
        <v>83</v>
      </c>
      <c r="BK108" s="213">
        <f>ROUND(I108*H108,2)</f>
        <v>22223.5</v>
      </c>
      <c r="BL108" s="25" t="s">
        <v>93</v>
      </c>
      <c r="BM108" s="25" t="s">
        <v>2695</v>
      </c>
    </row>
    <row r="109" spans="2:65" s="12" customFormat="1">
      <c r="B109" s="217"/>
      <c r="C109" s="218"/>
      <c r="D109" s="214" t="s">
        <v>220</v>
      </c>
      <c r="E109" s="219" t="s">
        <v>24</v>
      </c>
      <c r="F109" s="220" t="s">
        <v>2696</v>
      </c>
      <c r="G109" s="218"/>
      <c r="H109" s="221">
        <v>34.19</v>
      </c>
      <c r="I109" s="222"/>
      <c r="J109" s="218"/>
      <c r="K109" s="218"/>
      <c r="L109" s="223"/>
      <c r="M109" s="224"/>
      <c r="N109" s="225"/>
      <c r="O109" s="225"/>
      <c r="P109" s="225"/>
      <c r="Q109" s="225"/>
      <c r="R109" s="225"/>
      <c r="S109" s="225"/>
      <c r="T109" s="226"/>
      <c r="AT109" s="227" t="s">
        <v>220</v>
      </c>
      <c r="AU109" s="227" t="s">
        <v>87</v>
      </c>
      <c r="AV109" s="12" t="s">
        <v>87</v>
      </c>
      <c r="AW109" s="12" t="s">
        <v>41</v>
      </c>
      <c r="AX109" s="12" t="s">
        <v>83</v>
      </c>
      <c r="AY109" s="227" t="s">
        <v>210</v>
      </c>
    </row>
    <row r="110" spans="2:65" s="1" customFormat="1" ht="38.25" customHeight="1">
      <c r="B110" s="42"/>
      <c r="C110" s="202" t="s">
        <v>125</v>
      </c>
      <c r="D110" s="202" t="s">
        <v>212</v>
      </c>
      <c r="E110" s="203" t="s">
        <v>2697</v>
      </c>
      <c r="F110" s="204" t="s">
        <v>2698</v>
      </c>
      <c r="G110" s="205" t="s">
        <v>224</v>
      </c>
      <c r="H110" s="206">
        <v>2.88</v>
      </c>
      <c r="I110" s="207">
        <v>356</v>
      </c>
      <c r="J110" s="208">
        <f>ROUND(I110*H110,2)</f>
        <v>1025.28</v>
      </c>
      <c r="K110" s="204" t="s">
        <v>264</v>
      </c>
      <c r="L110" s="62"/>
      <c r="M110" s="209" t="s">
        <v>24</v>
      </c>
      <c r="N110" s="210" t="s">
        <v>49</v>
      </c>
      <c r="O110" s="43"/>
      <c r="P110" s="211">
        <f>O110*H110</f>
        <v>0</v>
      </c>
      <c r="Q110" s="211">
        <v>0</v>
      </c>
      <c r="R110" s="211">
        <f>Q110*H110</f>
        <v>0</v>
      </c>
      <c r="S110" s="211">
        <v>0</v>
      </c>
      <c r="T110" s="212">
        <f>S110*H110</f>
        <v>0</v>
      </c>
      <c r="AR110" s="25" t="s">
        <v>93</v>
      </c>
      <c r="AT110" s="25" t="s">
        <v>212</v>
      </c>
      <c r="AU110" s="25" t="s">
        <v>87</v>
      </c>
      <c r="AY110" s="25" t="s">
        <v>210</v>
      </c>
      <c r="BE110" s="213">
        <f>IF(N110="základní",J110,0)</f>
        <v>1025.28</v>
      </c>
      <c r="BF110" s="213">
        <f>IF(N110="snížená",J110,0)</f>
        <v>0</v>
      </c>
      <c r="BG110" s="213">
        <f>IF(N110="zákl. přenesená",J110,0)</f>
        <v>0</v>
      </c>
      <c r="BH110" s="213">
        <f>IF(N110="sníž. přenesená",J110,0)</f>
        <v>0</v>
      </c>
      <c r="BI110" s="213">
        <f>IF(N110="nulová",J110,0)</f>
        <v>0</v>
      </c>
      <c r="BJ110" s="25" t="s">
        <v>83</v>
      </c>
      <c r="BK110" s="213">
        <f>ROUND(I110*H110,2)</f>
        <v>1025.28</v>
      </c>
      <c r="BL110" s="25" t="s">
        <v>93</v>
      </c>
      <c r="BM110" s="25" t="s">
        <v>2699</v>
      </c>
    </row>
    <row r="111" spans="2:65" s="12" customFormat="1">
      <c r="B111" s="217"/>
      <c r="C111" s="218"/>
      <c r="D111" s="214" t="s">
        <v>220</v>
      </c>
      <c r="E111" s="219" t="s">
        <v>24</v>
      </c>
      <c r="F111" s="220" t="s">
        <v>2700</v>
      </c>
      <c r="G111" s="218"/>
      <c r="H111" s="221">
        <v>2.88</v>
      </c>
      <c r="I111" s="222"/>
      <c r="J111" s="218"/>
      <c r="K111" s="218"/>
      <c r="L111" s="223"/>
      <c r="M111" s="224"/>
      <c r="N111" s="225"/>
      <c r="O111" s="225"/>
      <c r="P111" s="225"/>
      <c r="Q111" s="225"/>
      <c r="R111" s="225"/>
      <c r="S111" s="225"/>
      <c r="T111" s="226"/>
      <c r="AT111" s="227" t="s">
        <v>220</v>
      </c>
      <c r="AU111" s="227" t="s">
        <v>87</v>
      </c>
      <c r="AV111" s="12" t="s">
        <v>87</v>
      </c>
      <c r="AW111" s="12" t="s">
        <v>41</v>
      </c>
      <c r="AX111" s="12" t="s">
        <v>83</v>
      </c>
      <c r="AY111" s="227" t="s">
        <v>210</v>
      </c>
    </row>
    <row r="112" spans="2:65" s="1" customFormat="1" ht="25.5" customHeight="1">
      <c r="B112" s="42"/>
      <c r="C112" s="239" t="s">
        <v>128</v>
      </c>
      <c r="D112" s="239" t="s">
        <v>358</v>
      </c>
      <c r="E112" s="240" t="s">
        <v>2701</v>
      </c>
      <c r="F112" s="241" t="s">
        <v>2702</v>
      </c>
      <c r="G112" s="242" t="s">
        <v>248</v>
      </c>
      <c r="H112" s="243">
        <v>5.76</v>
      </c>
      <c r="I112" s="244">
        <v>400</v>
      </c>
      <c r="J112" s="245">
        <f>ROUND(I112*H112,2)</f>
        <v>2304</v>
      </c>
      <c r="K112" s="241" t="s">
        <v>264</v>
      </c>
      <c r="L112" s="246"/>
      <c r="M112" s="247" t="s">
        <v>24</v>
      </c>
      <c r="N112" s="248" t="s">
        <v>49</v>
      </c>
      <c r="O112" s="43"/>
      <c r="P112" s="211">
        <f>O112*H112</f>
        <v>0</v>
      </c>
      <c r="Q112" s="211">
        <v>1</v>
      </c>
      <c r="R112" s="211">
        <f>Q112*H112</f>
        <v>5.76</v>
      </c>
      <c r="S112" s="211">
        <v>0</v>
      </c>
      <c r="T112" s="212">
        <f>S112*H112</f>
        <v>0</v>
      </c>
      <c r="AR112" s="25" t="s">
        <v>119</v>
      </c>
      <c r="AT112" s="25" t="s">
        <v>358</v>
      </c>
      <c r="AU112" s="25" t="s">
        <v>87</v>
      </c>
      <c r="AY112" s="25" t="s">
        <v>210</v>
      </c>
      <c r="BE112" s="213">
        <f>IF(N112="základní",J112,0)</f>
        <v>2304</v>
      </c>
      <c r="BF112" s="213">
        <f>IF(N112="snížená",J112,0)</f>
        <v>0</v>
      </c>
      <c r="BG112" s="213">
        <f>IF(N112="zákl. přenesená",J112,0)</f>
        <v>0</v>
      </c>
      <c r="BH112" s="213">
        <f>IF(N112="sníž. přenesená",J112,0)</f>
        <v>0</v>
      </c>
      <c r="BI112" s="213">
        <f>IF(N112="nulová",J112,0)</f>
        <v>0</v>
      </c>
      <c r="BJ112" s="25" t="s">
        <v>83</v>
      </c>
      <c r="BK112" s="213">
        <f>ROUND(I112*H112,2)</f>
        <v>2304</v>
      </c>
      <c r="BL112" s="25" t="s">
        <v>93</v>
      </c>
      <c r="BM112" s="25" t="s">
        <v>2703</v>
      </c>
    </row>
    <row r="113" spans="2:65" s="12" customFormat="1">
      <c r="B113" s="217"/>
      <c r="C113" s="218"/>
      <c r="D113" s="214" t="s">
        <v>220</v>
      </c>
      <c r="E113" s="218"/>
      <c r="F113" s="220" t="s">
        <v>2704</v>
      </c>
      <c r="G113" s="218"/>
      <c r="H113" s="221">
        <v>5.76</v>
      </c>
      <c r="I113" s="222"/>
      <c r="J113" s="218"/>
      <c r="K113" s="218"/>
      <c r="L113" s="223"/>
      <c r="M113" s="224"/>
      <c r="N113" s="225"/>
      <c r="O113" s="225"/>
      <c r="P113" s="225"/>
      <c r="Q113" s="225"/>
      <c r="R113" s="225"/>
      <c r="S113" s="225"/>
      <c r="T113" s="226"/>
      <c r="AT113" s="227" t="s">
        <v>220</v>
      </c>
      <c r="AU113" s="227" t="s">
        <v>87</v>
      </c>
      <c r="AV113" s="12" t="s">
        <v>87</v>
      </c>
      <c r="AW113" s="12" t="s">
        <v>6</v>
      </c>
      <c r="AX113" s="12" t="s">
        <v>83</v>
      </c>
      <c r="AY113" s="227" t="s">
        <v>210</v>
      </c>
    </row>
    <row r="114" spans="2:65" s="11" customFormat="1" ht="29.85" customHeight="1">
      <c r="B114" s="186"/>
      <c r="C114" s="187"/>
      <c r="D114" s="188" t="s">
        <v>77</v>
      </c>
      <c r="E114" s="200" t="s">
        <v>87</v>
      </c>
      <c r="F114" s="200" t="s">
        <v>2599</v>
      </c>
      <c r="G114" s="187"/>
      <c r="H114" s="187"/>
      <c r="I114" s="190"/>
      <c r="J114" s="201">
        <f>BK114</f>
        <v>977.56</v>
      </c>
      <c r="K114" s="187"/>
      <c r="L114" s="192"/>
      <c r="M114" s="193"/>
      <c r="N114" s="194"/>
      <c r="O114" s="194"/>
      <c r="P114" s="195">
        <f>SUM(P115:P118)</f>
        <v>0</v>
      </c>
      <c r="Q114" s="194"/>
      <c r="R114" s="195">
        <f>SUM(R115:R118)</f>
        <v>1.0270679999999999E-2</v>
      </c>
      <c r="S114" s="194"/>
      <c r="T114" s="196">
        <f>SUM(T115:T118)</f>
        <v>0</v>
      </c>
      <c r="AR114" s="197" t="s">
        <v>83</v>
      </c>
      <c r="AT114" s="198" t="s">
        <v>77</v>
      </c>
      <c r="AU114" s="198" t="s">
        <v>83</v>
      </c>
      <c r="AY114" s="197" t="s">
        <v>210</v>
      </c>
      <c r="BK114" s="199">
        <f>SUM(BK115:BK118)</f>
        <v>977.56</v>
      </c>
    </row>
    <row r="115" spans="2:65" s="1" customFormat="1" ht="38.25" customHeight="1">
      <c r="B115" s="42"/>
      <c r="C115" s="202" t="s">
        <v>131</v>
      </c>
      <c r="D115" s="202" t="s">
        <v>212</v>
      </c>
      <c r="E115" s="203" t="s">
        <v>2705</v>
      </c>
      <c r="F115" s="204" t="s">
        <v>2706</v>
      </c>
      <c r="G115" s="205" t="s">
        <v>215</v>
      </c>
      <c r="H115" s="206">
        <v>26.568000000000001</v>
      </c>
      <c r="I115" s="207">
        <v>31</v>
      </c>
      <c r="J115" s="208">
        <f>ROUND(I115*H115,2)</f>
        <v>823.61</v>
      </c>
      <c r="K115" s="204" t="s">
        <v>264</v>
      </c>
      <c r="L115" s="62"/>
      <c r="M115" s="209" t="s">
        <v>24</v>
      </c>
      <c r="N115" s="210" t="s">
        <v>49</v>
      </c>
      <c r="O115" s="43"/>
      <c r="P115" s="211">
        <f>O115*H115</f>
        <v>0</v>
      </c>
      <c r="Q115" s="211">
        <v>3.1E-4</v>
      </c>
      <c r="R115" s="211">
        <f>Q115*H115</f>
        <v>8.2360799999999998E-3</v>
      </c>
      <c r="S115" s="211">
        <v>0</v>
      </c>
      <c r="T115" s="212">
        <f>S115*H115</f>
        <v>0</v>
      </c>
      <c r="AR115" s="25" t="s">
        <v>93</v>
      </c>
      <c r="AT115" s="25" t="s">
        <v>212</v>
      </c>
      <c r="AU115" s="25" t="s">
        <v>87</v>
      </c>
      <c r="AY115" s="25" t="s">
        <v>210</v>
      </c>
      <c r="BE115" s="213">
        <f>IF(N115="základní",J115,0)</f>
        <v>823.61</v>
      </c>
      <c r="BF115" s="213">
        <f>IF(N115="snížená",J115,0)</f>
        <v>0</v>
      </c>
      <c r="BG115" s="213">
        <f>IF(N115="zákl. přenesená",J115,0)</f>
        <v>0</v>
      </c>
      <c r="BH115" s="213">
        <f>IF(N115="sníž. přenesená",J115,0)</f>
        <v>0</v>
      </c>
      <c r="BI115" s="213">
        <f>IF(N115="nulová",J115,0)</f>
        <v>0</v>
      </c>
      <c r="BJ115" s="25" t="s">
        <v>83</v>
      </c>
      <c r="BK115" s="213">
        <f>ROUND(I115*H115,2)</f>
        <v>823.61</v>
      </c>
      <c r="BL115" s="25" t="s">
        <v>93</v>
      </c>
      <c r="BM115" s="25" t="s">
        <v>2707</v>
      </c>
    </row>
    <row r="116" spans="2:65" s="12" customFormat="1">
      <c r="B116" s="217"/>
      <c r="C116" s="218"/>
      <c r="D116" s="214" t="s">
        <v>220</v>
      </c>
      <c r="E116" s="219" t="s">
        <v>24</v>
      </c>
      <c r="F116" s="220" t="s">
        <v>2708</v>
      </c>
      <c r="G116" s="218"/>
      <c r="H116" s="221">
        <v>26.568000000000001</v>
      </c>
      <c r="I116" s="222"/>
      <c r="J116" s="218"/>
      <c r="K116" s="218"/>
      <c r="L116" s="223"/>
      <c r="M116" s="224"/>
      <c r="N116" s="225"/>
      <c r="O116" s="225"/>
      <c r="P116" s="225"/>
      <c r="Q116" s="225"/>
      <c r="R116" s="225"/>
      <c r="S116" s="225"/>
      <c r="T116" s="226"/>
      <c r="AT116" s="227" t="s">
        <v>220</v>
      </c>
      <c r="AU116" s="227" t="s">
        <v>87</v>
      </c>
      <c r="AV116" s="12" t="s">
        <v>87</v>
      </c>
      <c r="AW116" s="12" t="s">
        <v>41</v>
      </c>
      <c r="AX116" s="12" t="s">
        <v>83</v>
      </c>
      <c r="AY116" s="227" t="s">
        <v>210</v>
      </c>
    </row>
    <row r="117" spans="2:65" s="1" customFormat="1" ht="25.5" customHeight="1">
      <c r="B117" s="42"/>
      <c r="C117" s="239" t="s">
        <v>134</v>
      </c>
      <c r="D117" s="239" t="s">
        <v>358</v>
      </c>
      <c r="E117" s="240" t="s">
        <v>2709</v>
      </c>
      <c r="F117" s="241" t="s">
        <v>2710</v>
      </c>
      <c r="G117" s="242" t="s">
        <v>215</v>
      </c>
      <c r="H117" s="243">
        <v>6.782</v>
      </c>
      <c r="I117" s="244">
        <v>22.7</v>
      </c>
      <c r="J117" s="245">
        <f>ROUND(I117*H117,2)</f>
        <v>153.94999999999999</v>
      </c>
      <c r="K117" s="241" t="s">
        <v>264</v>
      </c>
      <c r="L117" s="246"/>
      <c r="M117" s="247" t="s">
        <v>24</v>
      </c>
      <c r="N117" s="248" t="s">
        <v>49</v>
      </c>
      <c r="O117" s="43"/>
      <c r="P117" s="211">
        <f>O117*H117</f>
        <v>0</v>
      </c>
      <c r="Q117" s="211">
        <v>2.9999999999999997E-4</v>
      </c>
      <c r="R117" s="211">
        <f>Q117*H117</f>
        <v>2.0345999999999997E-3</v>
      </c>
      <c r="S117" s="211">
        <v>0</v>
      </c>
      <c r="T117" s="212">
        <f>S117*H117</f>
        <v>0</v>
      </c>
      <c r="AR117" s="25" t="s">
        <v>119</v>
      </c>
      <c r="AT117" s="25" t="s">
        <v>358</v>
      </c>
      <c r="AU117" s="25" t="s">
        <v>87</v>
      </c>
      <c r="AY117" s="25" t="s">
        <v>210</v>
      </c>
      <c r="BE117" s="213">
        <f>IF(N117="základní",J117,0)</f>
        <v>153.94999999999999</v>
      </c>
      <c r="BF117" s="213">
        <f>IF(N117="snížená",J117,0)</f>
        <v>0</v>
      </c>
      <c r="BG117" s="213">
        <f>IF(N117="zákl. přenesená",J117,0)</f>
        <v>0</v>
      </c>
      <c r="BH117" s="213">
        <f>IF(N117="sníž. přenesená",J117,0)</f>
        <v>0</v>
      </c>
      <c r="BI117" s="213">
        <f>IF(N117="nulová",J117,0)</f>
        <v>0</v>
      </c>
      <c r="BJ117" s="25" t="s">
        <v>83</v>
      </c>
      <c r="BK117" s="213">
        <f>ROUND(I117*H117,2)</f>
        <v>153.94999999999999</v>
      </c>
      <c r="BL117" s="25" t="s">
        <v>93</v>
      </c>
      <c r="BM117" s="25" t="s">
        <v>2711</v>
      </c>
    </row>
    <row r="118" spans="2:65" s="12" customFormat="1">
      <c r="B118" s="217"/>
      <c r="C118" s="218"/>
      <c r="D118" s="214" t="s">
        <v>220</v>
      </c>
      <c r="E118" s="219" t="s">
        <v>24</v>
      </c>
      <c r="F118" s="220" t="s">
        <v>2712</v>
      </c>
      <c r="G118" s="218"/>
      <c r="H118" s="221">
        <v>6.782</v>
      </c>
      <c r="I118" s="222"/>
      <c r="J118" s="218"/>
      <c r="K118" s="218"/>
      <c r="L118" s="223"/>
      <c r="M118" s="224"/>
      <c r="N118" s="225"/>
      <c r="O118" s="225"/>
      <c r="P118" s="225"/>
      <c r="Q118" s="225"/>
      <c r="R118" s="225"/>
      <c r="S118" s="225"/>
      <c r="T118" s="226"/>
      <c r="AT118" s="227" t="s">
        <v>220</v>
      </c>
      <c r="AU118" s="227" t="s">
        <v>87</v>
      </c>
      <c r="AV118" s="12" t="s">
        <v>87</v>
      </c>
      <c r="AW118" s="12" t="s">
        <v>41</v>
      </c>
      <c r="AX118" s="12" t="s">
        <v>83</v>
      </c>
      <c r="AY118" s="227" t="s">
        <v>210</v>
      </c>
    </row>
    <row r="119" spans="2:65" s="11" customFormat="1" ht="29.85" customHeight="1">
      <c r="B119" s="186"/>
      <c r="C119" s="187"/>
      <c r="D119" s="188" t="s">
        <v>77</v>
      </c>
      <c r="E119" s="200" t="s">
        <v>93</v>
      </c>
      <c r="F119" s="200" t="s">
        <v>333</v>
      </c>
      <c r="G119" s="187"/>
      <c r="H119" s="187"/>
      <c r="I119" s="190"/>
      <c r="J119" s="201">
        <f>BK119</f>
        <v>2962.83</v>
      </c>
      <c r="K119" s="187"/>
      <c r="L119" s="192"/>
      <c r="M119" s="193"/>
      <c r="N119" s="194"/>
      <c r="O119" s="194"/>
      <c r="P119" s="195">
        <f>SUM(P120:P123)</f>
        <v>0</v>
      </c>
      <c r="Q119" s="194"/>
      <c r="R119" s="195">
        <f>SUM(R120:R123)</f>
        <v>0</v>
      </c>
      <c r="S119" s="194"/>
      <c r="T119" s="196">
        <f>SUM(T120:T123)</f>
        <v>0</v>
      </c>
      <c r="AR119" s="197" t="s">
        <v>83</v>
      </c>
      <c r="AT119" s="198" t="s">
        <v>77</v>
      </c>
      <c r="AU119" s="198" t="s">
        <v>83</v>
      </c>
      <c r="AY119" s="197" t="s">
        <v>210</v>
      </c>
      <c r="BK119" s="199">
        <f>SUM(BK120:BK123)</f>
        <v>2962.83</v>
      </c>
    </row>
    <row r="120" spans="2:65" s="1" customFormat="1" ht="25.5" customHeight="1">
      <c r="B120" s="42"/>
      <c r="C120" s="202" t="s">
        <v>137</v>
      </c>
      <c r="D120" s="202" t="s">
        <v>212</v>
      </c>
      <c r="E120" s="203" t="s">
        <v>2713</v>
      </c>
      <c r="F120" s="204" t="s">
        <v>2714</v>
      </c>
      <c r="G120" s="205" t="s">
        <v>224</v>
      </c>
      <c r="H120" s="206">
        <v>2.3919999999999999</v>
      </c>
      <c r="I120" s="207">
        <v>806</v>
      </c>
      <c r="J120" s="208">
        <f>ROUND(I120*H120,2)</f>
        <v>1927.95</v>
      </c>
      <c r="K120" s="204" t="s">
        <v>264</v>
      </c>
      <c r="L120" s="62"/>
      <c r="M120" s="209" t="s">
        <v>24</v>
      </c>
      <c r="N120" s="210" t="s">
        <v>49</v>
      </c>
      <c r="O120" s="43"/>
      <c r="P120" s="211">
        <f>O120*H120</f>
        <v>0</v>
      </c>
      <c r="Q120" s="211">
        <v>0</v>
      </c>
      <c r="R120" s="211">
        <f>Q120*H120</f>
        <v>0</v>
      </c>
      <c r="S120" s="211">
        <v>0</v>
      </c>
      <c r="T120" s="212">
        <f>S120*H120</f>
        <v>0</v>
      </c>
      <c r="AR120" s="25" t="s">
        <v>93</v>
      </c>
      <c r="AT120" s="25" t="s">
        <v>212</v>
      </c>
      <c r="AU120" s="25" t="s">
        <v>87</v>
      </c>
      <c r="AY120" s="25" t="s">
        <v>210</v>
      </c>
      <c r="BE120" s="213">
        <f>IF(N120="základní",J120,0)</f>
        <v>1927.95</v>
      </c>
      <c r="BF120" s="213">
        <f>IF(N120="snížená",J120,0)</f>
        <v>0</v>
      </c>
      <c r="BG120" s="213">
        <f>IF(N120="zákl. přenesená",J120,0)</f>
        <v>0</v>
      </c>
      <c r="BH120" s="213">
        <f>IF(N120="sníž. přenesená",J120,0)</f>
        <v>0</v>
      </c>
      <c r="BI120" s="213">
        <f>IF(N120="nulová",J120,0)</f>
        <v>0</v>
      </c>
      <c r="BJ120" s="25" t="s">
        <v>83</v>
      </c>
      <c r="BK120" s="213">
        <f>ROUND(I120*H120,2)</f>
        <v>1927.95</v>
      </c>
      <c r="BL120" s="25" t="s">
        <v>93</v>
      </c>
      <c r="BM120" s="25" t="s">
        <v>2715</v>
      </c>
    </row>
    <row r="121" spans="2:65" s="12" customFormat="1">
      <c r="B121" s="217"/>
      <c r="C121" s="218"/>
      <c r="D121" s="214" t="s">
        <v>220</v>
      </c>
      <c r="E121" s="219" t="s">
        <v>24</v>
      </c>
      <c r="F121" s="220" t="s">
        <v>2716</v>
      </c>
      <c r="G121" s="218"/>
      <c r="H121" s="221">
        <v>2.3919999999999999</v>
      </c>
      <c r="I121" s="222"/>
      <c r="J121" s="218"/>
      <c r="K121" s="218"/>
      <c r="L121" s="223"/>
      <c r="M121" s="224"/>
      <c r="N121" s="225"/>
      <c r="O121" s="225"/>
      <c r="P121" s="225"/>
      <c r="Q121" s="225"/>
      <c r="R121" s="225"/>
      <c r="S121" s="225"/>
      <c r="T121" s="226"/>
      <c r="AT121" s="227" t="s">
        <v>220</v>
      </c>
      <c r="AU121" s="227" t="s">
        <v>87</v>
      </c>
      <c r="AV121" s="12" t="s">
        <v>87</v>
      </c>
      <c r="AW121" s="12" t="s">
        <v>41</v>
      </c>
      <c r="AX121" s="12" t="s">
        <v>83</v>
      </c>
      <c r="AY121" s="227" t="s">
        <v>210</v>
      </c>
    </row>
    <row r="122" spans="2:65" s="1" customFormat="1" ht="25.5" customHeight="1">
      <c r="B122" s="42"/>
      <c r="C122" s="202" t="s">
        <v>10</v>
      </c>
      <c r="D122" s="202" t="s">
        <v>212</v>
      </c>
      <c r="E122" s="203" t="s">
        <v>2717</v>
      </c>
      <c r="F122" s="204" t="s">
        <v>2718</v>
      </c>
      <c r="G122" s="205" t="s">
        <v>224</v>
      </c>
      <c r="H122" s="206">
        <v>0.39200000000000002</v>
      </c>
      <c r="I122" s="207">
        <v>2640</v>
      </c>
      <c r="J122" s="208">
        <f>ROUND(I122*H122,2)</f>
        <v>1034.8800000000001</v>
      </c>
      <c r="K122" s="204" t="s">
        <v>264</v>
      </c>
      <c r="L122" s="62"/>
      <c r="M122" s="209" t="s">
        <v>24</v>
      </c>
      <c r="N122" s="210" t="s">
        <v>49</v>
      </c>
      <c r="O122" s="43"/>
      <c r="P122" s="211">
        <f>O122*H122</f>
        <v>0</v>
      </c>
      <c r="Q122" s="211">
        <v>0</v>
      </c>
      <c r="R122" s="211">
        <f>Q122*H122</f>
        <v>0</v>
      </c>
      <c r="S122" s="211">
        <v>0</v>
      </c>
      <c r="T122" s="212">
        <f>S122*H122</f>
        <v>0</v>
      </c>
      <c r="AR122" s="25" t="s">
        <v>93</v>
      </c>
      <c r="AT122" s="25" t="s">
        <v>212</v>
      </c>
      <c r="AU122" s="25" t="s">
        <v>87</v>
      </c>
      <c r="AY122" s="25" t="s">
        <v>210</v>
      </c>
      <c r="BE122" s="213">
        <f>IF(N122="základní",J122,0)</f>
        <v>1034.8800000000001</v>
      </c>
      <c r="BF122" s="213">
        <f>IF(N122="snížená",J122,0)</f>
        <v>0</v>
      </c>
      <c r="BG122" s="213">
        <f>IF(N122="zákl. přenesená",J122,0)</f>
        <v>0</v>
      </c>
      <c r="BH122" s="213">
        <f>IF(N122="sníž. přenesená",J122,0)</f>
        <v>0</v>
      </c>
      <c r="BI122" s="213">
        <f>IF(N122="nulová",J122,0)</f>
        <v>0</v>
      </c>
      <c r="BJ122" s="25" t="s">
        <v>83</v>
      </c>
      <c r="BK122" s="213">
        <f>ROUND(I122*H122,2)</f>
        <v>1034.8800000000001</v>
      </c>
      <c r="BL122" s="25" t="s">
        <v>93</v>
      </c>
      <c r="BM122" s="25" t="s">
        <v>2719</v>
      </c>
    </row>
    <row r="123" spans="2:65" s="12" customFormat="1">
      <c r="B123" s="217"/>
      <c r="C123" s="218"/>
      <c r="D123" s="214" t="s">
        <v>220</v>
      </c>
      <c r="E123" s="219" t="s">
        <v>24</v>
      </c>
      <c r="F123" s="220" t="s">
        <v>2720</v>
      </c>
      <c r="G123" s="218"/>
      <c r="H123" s="221">
        <v>0.39200000000000002</v>
      </c>
      <c r="I123" s="222"/>
      <c r="J123" s="218"/>
      <c r="K123" s="218"/>
      <c r="L123" s="223"/>
      <c r="M123" s="224"/>
      <c r="N123" s="225"/>
      <c r="O123" s="225"/>
      <c r="P123" s="225"/>
      <c r="Q123" s="225"/>
      <c r="R123" s="225"/>
      <c r="S123" s="225"/>
      <c r="T123" s="226"/>
      <c r="AT123" s="227" t="s">
        <v>220</v>
      </c>
      <c r="AU123" s="227" t="s">
        <v>87</v>
      </c>
      <c r="AV123" s="12" t="s">
        <v>87</v>
      </c>
      <c r="AW123" s="12" t="s">
        <v>41</v>
      </c>
      <c r="AX123" s="12" t="s">
        <v>83</v>
      </c>
      <c r="AY123" s="227" t="s">
        <v>210</v>
      </c>
    </row>
    <row r="124" spans="2:65" s="11" customFormat="1" ht="29.85" customHeight="1">
      <c r="B124" s="186"/>
      <c r="C124" s="187"/>
      <c r="D124" s="188" t="s">
        <v>77</v>
      </c>
      <c r="E124" s="200" t="s">
        <v>119</v>
      </c>
      <c r="F124" s="200" t="s">
        <v>2648</v>
      </c>
      <c r="G124" s="187"/>
      <c r="H124" s="187"/>
      <c r="I124" s="190"/>
      <c r="J124" s="201">
        <f>BK124</f>
        <v>195052</v>
      </c>
      <c r="K124" s="187"/>
      <c r="L124" s="192"/>
      <c r="M124" s="193"/>
      <c r="N124" s="194"/>
      <c r="O124" s="194"/>
      <c r="P124" s="195">
        <f>SUM(P125:P133)</f>
        <v>0</v>
      </c>
      <c r="Q124" s="194"/>
      <c r="R124" s="195">
        <f>SUM(R125:R133)</f>
        <v>9.24742</v>
      </c>
      <c r="S124" s="194"/>
      <c r="T124" s="196">
        <f>SUM(T125:T133)</f>
        <v>0</v>
      </c>
      <c r="AR124" s="197" t="s">
        <v>83</v>
      </c>
      <c r="AT124" s="198" t="s">
        <v>77</v>
      </c>
      <c r="AU124" s="198" t="s">
        <v>83</v>
      </c>
      <c r="AY124" s="197" t="s">
        <v>210</v>
      </c>
      <c r="BK124" s="199">
        <f>SUM(BK125:BK133)</f>
        <v>195052</v>
      </c>
    </row>
    <row r="125" spans="2:65" s="1" customFormat="1" ht="25.5" customHeight="1">
      <c r="B125" s="42"/>
      <c r="C125" s="202" t="s">
        <v>142</v>
      </c>
      <c r="D125" s="202" t="s">
        <v>212</v>
      </c>
      <c r="E125" s="203" t="s">
        <v>2721</v>
      </c>
      <c r="F125" s="204" t="s">
        <v>2722</v>
      </c>
      <c r="G125" s="205" t="s">
        <v>295</v>
      </c>
      <c r="H125" s="206">
        <v>24</v>
      </c>
      <c r="I125" s="207">
        <v>165</v>
      </c>
      <c r="J125" s="208">
        <f>ROUND(I125*H125,2)</f>
        <v>3960</v>
      </c>
      <c r="K125" s="204" t="s">
        <v>264</v>
      </c>
      <c r="L125" s="62"/>
      <c r="M125" s="209" t="s">
        <v>24</v>
      </c>
      <c r="N125" s="210" t="s">
        <v>49</v>
      </c>
      <c r="O125" s="43"/>
      <c r="P125" s="211">
        <f>O125*H125</f>
        <v>0</v>
      </c>
      <c r="Q125" s="211">
        <v>1.2700000000000001E-3</v>
      </c>
      <c r="R125" s="211">
        <f>Q125*H125</f>
        <v>3.048E-2</v>
      </c>
      <c r="S125" s="211">
        <v>0</v>
      </c>
      <c r="T125" s="212">
        <f>S125*H125</f>
        <v>0</v>
      </c>
      <c r="AR125" s="25" t="s">
        <v>93</v>
      </c>
      <c r="AT125" s="25" t="s">
        <v>212</v>
      </c>
      <c r="AU125" s="25" t="s">
        <v>87</v>
      </c>
      <c r="AY125" s="25" t="s">
        <v>210</v>
      </c>
      <c r="BE125" s="213">
        <f>IF(N125="základní",J125,0)</f>
        <v>3960</v>
      </c>
      <c r="BF125" s="213">
        <f>IF(N125="snížená",J125,0)</f>
        <v>0</v>
      </c>
      <c r="BG125" s="213">
        <f>IF(N125="zákl. přenesená",J125,0)</f>
        <v>0</v>
      </c>
      <c r="BH125" s="213">
        <f>IF(N125="sníž. přenesená",J125,0)</f>
        <v>0</v>
      </c>
      <c r="BI125" s="213">
        <f>IF(N125="nulová",J125,0)</f>
        <v>0</v>
      </c>
      <c r="BJ125" s="25" t="s">
        <v>83</v>
      </c>
      <c r="BK125" s="213">
        <f>ROUND(I125*H125,2)</f>
        <v>3960</v>
      </c>
      <c r="BL125" s="25" t="s">
        <v>93</v>
      </c>
      <c r="BM125" s="25" t="s">
        <v>2723</v>
      </c>
    </row>
    <row r="126" spans="2:65" s="12" customFormat="1">
      <c r="B126" s="217"/>
      <c r="C126" s="218"/>
      <c r="D126" s="214" t="s">
        <v>220</v>
      </c>
      <c r="E126" s="219" t="s">
        <v>24</v>
      </c>
      <c r="F126" s="220" t="s">
        <v>2724</v>
      </c>
      <c r="G126" s="218"/>
      <c r="H126" s="221">
        <v>24</v>
      </c>
      <c r="I126" s="222"/>
      <c r="J126" s="218"/>
      <c r="K126" s="218"/>
      <c r="L126" s="223"/>
      <c r="M126" s="224"/>
      <c r="N126" s="225"/>
      <c r="O126" s="225"/>
      <c r="P126" s="225"/>
      <c r="Q126" s="225"/>
      <c r="R126" s="225"/>
      <c r="S126" s="225"/>
      <c r="T126" s="226"/>
      <c r="AT126" s="227" t="s">
        <v>220</v>
      </c>
      <c r="AU126" s="227" t="s">
        <v>87</v>
      </c>
      <c r="AV126" s="12" t="s">
        <v>87</v>
      </c>
      <c r="AW126" s="12" t="s">
        <v>41</v>
      </c>
      <c r="AX126" s="12" t="s">
        <v>83</v>
      </c>
      <c r="AY126" s="227" t="s">
        <v>210</v>
      </c>
    </row>
    <row r="127" spans="2:65" s="1" customFormat="1" ht="25.5" customHeight="1">
      <c r="B127" s="42"/>
      <c r="C127" s="202" t="s">
        <v>145</v>
      </c>
      <c r="D127" s="202" t="s">
        <v>212</v>
      </c>
      <c r="E127" s="203" t="s">
        <v>2725</v>
      </c>
      <c r="F127" s="204" t="s">
        <v>2726</v>
      </c>
      <c r="G127" s="205" t="s">
        <v>348</v>
      </c>
      <c r="H127" s="206">
        <v>1</v>
      </c>
      <c r="I127" s="207">
        <v>8500</v>
      </c>
      <c r="J127" s="208">
        <f>ROUND(I127*H127,2)</f>
        <v>8500</v>
      </c>
      <c r="K127" s="204" t="s">
        <v>264</v>
      </c>
      <c r="L127" s="62"/>
      <c r="M127" s="209" t="s">
        <v>24</v>
      </c>
      <c r="N127" s="210" t="s">
        <v>49</v>
      </c>
      <c r="O127" s="43"/>
      <c r="P127" s="211">
        <f>O127*H127</f>
        <v>0</v>
      </c>
      <c r="Q127" s="211">
        <v>3.526E-2</v>
      </c>
      <c r="R127" s="211">
        <f>Q127*H127</f>
        <v>3.526E-2</v>
      </c>
      <c r="S127" s="211">
        <v>0</v>
      </c>
      <c r="T127" s="212">
        <f>S127*H127</f>
        <v>0</v>
      </c>
      <c r="AR127" s="25" t="s">
        <v>93</v>
      </c>
      <c r="AT127" s="25" t="s">
        <v>212</v>
      </c>
      <c r="AU127" s="25" t="s">
        <v>87</v>
      </c>
      <c r="AY127" s="25" t="s">
        <v>210</v>
      </c>
      <c r="BE127" s="213">
        <f>IF(N127="základní",J127,0)</f>
        <v>8500</v>
      </c>
      <c r="BF127" s="213">
        <f>IF(N127="snížená",J127,0)</f>
        <v>0</v>
      </c>
      <c r="BG127" s="213">
        <f>IF(N127="zákl. přenesená",J127,0)</f>
        <v>0</v>
      </c>
      <c r="BH127" s="213">
        <f>IF(N127="sníž. přenesená",J127,0)</f>
        <v>0</v>
      </c>
      <c r="BI127" s="213">
        <f>IF(N127="nulová",J127,0)</f>
        <v>0</v>
      </c>
      <c r="BJ127" s="25" t="s">
        <v>83</v>
      </c>
      <c r="BK127" s="213">
        <f>ROUND(I127*H127,2)</f>
        <v>8500</v>
      </c>
      <c r="BL127" s="25" t="s">
        <v>93</v>
      </c>
      <c r="BM127" s="25" t="s">
        <v>2727</v>
      </c>
    </row>
    <row r="128" spans="2:65" s="1" customFormat="1" ht="38.25" customHeight="1">
      <c r="B128" s="42"/>
      <c r="C128" s="202" t="s">
        <v>311</v>
      </c>
      <c r="D128" s="202" t="s">
        <v>212</v>
      </c>
      <c r="E128" s="203" t="s">
        <v>2728</v>
      </c>
      <c r="F128" s="204" t="s">
        <v>2729</v>
      </c>
      <c r="G128" s="205" t="s">
        <v>348</v>
      </c>
      <c r="H128" s="206">
        <v>2</v>
      </c>
      <c r="I128" s="207">
        <v>9310</v>
      </c>
      <c r="J128" s="208">
        <f>ROUND(I128*H128,2)</f>
        <v>18620</v>
      </c>
      <c r="K128" s="204" t="s">
        <v>264</v>
      </c>
      <c r="L128" s="62"/>
      <c r="M128" s="209" t="s">
        <v>24</v>
      </c>
      <c r="N128" s="210" t="s">
        <v>49</v>
      </c>
      <c r="O128" s="43"/>
      <c r="P128" s="211">
        <f>O128*H128</f>
        <v>0</v>
      </c>
      <c r="Q128" s="211">
        <v>0.16173999999999999</v>
      </c>
      <c r="R128" s="211">
        <f>Q128*H128</f>
        <v>0.32347999999999999</v>
      </c>
      <c r="S128" s="211">
        <v>0</v>
      </c>
      <c r="T128" s="212">
        <f>S128*H128</f>
        <v>0</v>
      </c>
      <c r="AR128" s="25" t="s">
        <v>93</v>
      </c>
      <c r="AT128" s="25" t="s">
        <v>212</v>
      </c>
      <c r="AU128" s="25" t="s">
        <v>87</v>
      </c>
      <c r="AY128" s="25" t="s">
        <v>210</v>
      </c>
      <c r="BE128" s="213">
        <f>IF(N128="základní",J128,0)</f>
        <v>18620</v>
      </c>
      <c r="BF128" s="213">
        <f>IF(N128="snížená",J128,0)</f>
        <v>0</v>
      </c>
      <c r="BG128" s="213">
        <f>IF(N128="zákl. přenesená",J128,0)</f>
        <v>0</v>
      </c>
      <c r="BH128" s="213">
        <f>IF(N128="sníž. přenesená",J128,0)</f>
        <v>0</v>
      </c>
      <c r="BI128" s="213">
        <f>IF(N128="nulová",J128,0)</f>
        <v>0</v>
      </c>
      <c r="BJ128" s="25" t="s">
        <v>83</v>
      </c>
      <c r="BK128" s="213">
        <f>ROUND(I128*H128,2)</f>
        <v>18620</v>
      </c>
      <c r="BL128" s="25" t="s">
        <v>93</v>
      </c>
      <c r="BM128" s="25" t="s">
        <v>2730</v>
      </c>
    </row>
    <row r="129" spans="2:65" s="1" customFormat="1" ht="25.5" customHeight="1">
      <c r="B129" s="42"/>
      <c r="C129" s="202" t="s">
        <v>316</v>
      </c>
      <c r="D129" s="202" t="s">
        <v>212</v>
      </c>
      <c r="E129" s="203" t="s">
        <v>2731</v>
      </c>
      <c r="F129" s="204" t="s">
        <v>2732</v>
      </c>
      <c r="G129" s="205" t="s">
        <v>348</v>
      </c>
      <c r="H129" s="206">
        <v>8</v>
      </c>
      <c r="I129" s="207">
        <v>6630</v>
      </c>
      <c r="J129" s="208">
        <f>ROUND(I129*H129,2)</f>
        <v>53040</v>
      </c>
      <c r="K129" s="204" t="s">
        <v>264</v>
      </c>
      <c r="L129" s="62"/>
      <c r="M129" s="209" t="s">
        <v>24</v>
      </c>
      <c r="N129" s="210" t="s">
        <v>49</v>
      </c>
      <c r="O129" s="43"/>
      <c r="P129" s="211">
        <f>O129*H129</f>
        <v>0</v>
      </c>
      <c r="Q129" s="211">
        <v>3.9579999999999997E-2</v>
      </c>
      <c r="R129" s="211">
        <f>Q129*H129</f>
        <v>0.31663999999999998</v>
      </c>
      <c r="S129" s="211">
        <v>0</v>
      </c>
      <c r="T129" s="212">
        <f>S129*H129</f>
        <v>0</v>
      </c>
      <c r="AR129" s="25" t="s">
        <v>93</v>
      </c>
      <c r="AT129" s="25" t="s">
        <v>212</v>
      </c>
      <c r="AU129" s="25" t="s">
        <v>87</v>
      </c>
      <c r="AY129" s="25" t="s">
        <v>210</v>
      </c>
      <c r="BE129" s="213">
        <f>IF(N129="základní",J129,0)</f>
        <v>53040</v>
      </c>
      <c r="BF129" s="213">
        <f>IF(N129="snížená",J129,0)</f>
        <v>0</v>
      </c>
      <c r="BG129" s="213">
        <f>IF(N129="zákl. přenesená",J129,0)</f>
        <v>0</v>
      </c>
      <c r="BH129" s="213">
        <f>IF(N129="sníž. přenesená",J129,0)</f>
        <v>0</v>
      </c>
      <c r="BI129" s="213">
        <f>IF(N129="nulová",J129,0)</f>
        <v>0</v>
      </c>
      <c r="BJ129" s="25" t="s">
        <v>83</v>
      </c>
      <c r="BK129" s="213">
        <f>ROUND(I129*H129,2)</f>
        <v>53040</v>
      </c>
      <c r="BL129" s="25" t="s">
        <v>93</v>
      </c>
      <c r="BM129" s="25" t="s">
        <v>2733</v>
      </c>
    </row>
    <row r="130" spans="2:65" s="12" customFormat="1">
      <c r="B130" s="217"/>
      <c r="C130" s="218"/>
      <c r="D130" s="214" t="s">
        <v>220</v>
      </c>
      <c r="E130" s="219" t="s">
        <v>24</v>
      </c>
      <c r="F130" s="220" t="s">
        <v>2734</v>
      </c>
      <c r="G130" s="218"/>
      <c r="H130" s="221">
        <v>8</v>
      </c>
      <c r="I130" s="222"/>
      <c r="J130" s="218"/>
      <c r="K130" s="218"/>
      <c r="L130" s="223"/>
      <c r="M130" s="224"/>
      <c r="N130" s="225"/>
      <c r="O130" s="225"/>
      <c r="P130" s="225"/>
      <c r="Q130" s="225"/>
      <c r="R130" s="225"/>
      <c r="S130" s="225"/>
      <c r="T130" s="226"/>
      <c r="AT130" s="227" t="s">
        <v>220</v>
      </c>
      <c r="AU130" s="227" t="s">
        <v>87</v>
      </c>
      <c r="AV130" s="12" t="s">
        <v>87</v>
      </c>
      <c r="AW130" s="12" t="s">
        <v>41</v>
      </c>
      <c r="AX130" s="12" t="s">
        <v>83</v>
      </c>
      <c r="AY130" s="227" t="s">
        <v>210</v>
      </c>
    </row>
    <row r="131" spans="2:65" s="1" customFormat="1" ht="38.25" customHeight="1">
      <c r="B131" s="42"/>
      <c r="C131" s="202" t="s">
        <v>322</v>
      </c>
      <c r="D131" s="202" t="s">
        <v>212</v>
      </c>
      <c r="E131" s="203" t="s">
        <v>2735</v>
      </c>
      <c r="F131" s="204" t="s">
        <v>2736</v>
      </c>
      <c r="G131" s="205" t="s">
        <v>348</v>
      </c>
      <c r="H131" s="206">
        <v>2</v>
      </c>
      <c r="I131" s="207">
        <v>13500</v>
      </c>
      <c r="J131" s="208">
        <f>ROUND(I131*H131,2)</f>
        <v>27000</v>
      </c>
      <c r="K131" s="204" t="s">
        <v>264</v>
      </c>
      <c r="L131" s="62"/>
      <c r="M131" s="209" t="s">
        <v>24</v>
      </c>
      <c r="N131" s="210" t="s">
        <v>49</v>
      </c>
      <c r="O131" s="43"/>
      <c r="P131" s="211">
        <f>O131*H131</f>
        <v>0</v>
      </c>
      <c r="Q131" s="211">
        <v>0.29721999999999998</v>
      </c>
      <c r="R131" s="211">
        <f>Q131*H131</f>
        <v>0.59443999999999997</v>
      </c>
      <c r="S131" s="211">
        <v>0</v>
      </c>
      <c r="T131" s="212">
        <f>S131*H131</f>
        <v>0</v>
      </c>
      <c r="AR131" s="25" t="s">
        <v>93</v>
      </c>
      <c r="AT131" s="25" t="s">
        <v>212</v>
      </c>
      <c r="AU131" s="25" t="s">
        <v>87</v>
      </c>
      <c r="AY131" s="25" t="s">
        <v>210</v>
      </c>
      <c r="BE131" s="213">
        <f>IF(N131="základní",J131,0)</f>
        <v>27000</v>
      </c>
      <c r="BF131" s="213">
        <f>IF(N131="snížená",J131,0)</f>
        <v>0</v>
      </c>
      <c r="BG131" s="213">
        <f>IF(N131="zákl. přenesená",J131,0)</f>
        <v>0</v>
      </c>
      <c r="BH131" s="213">
        <f>IF(N131="sníž. přenesená",J131,0)</f>
        <v>0</v>
      </c>
      <c r="BI131" s="213">
        <f>IF(N131="nulová",J131,0)</f>
        <v>0</v>
      </c>
      <c r="BJ131" s="25" t="s">
        <v>83</v>
      </c>
      <c r="BK131" s="213">
        <f>ROUND(I131*H131,2)</f>
        <v>27000</v>
      </c>
      <c r="BL131" s="25" t="s">
        <v>93</v>
      </c>
      <c r="BM131" s="25" t="s">
        <v>2737</v>
      </c>
    </row>
    <row r="132" spans="2:65" s="1" customFormat="1" ht="25.5" customHeight="1">
      <c r="B132" s="42"/>
      <c r="C132" s="202" t="s">
        <v>9</v>
      </c>
      <c r="D132" s="202" t="s">
        <v>212</v>
      </c>
      <c r="E132" s="203" t="s">
        <v>2738</v>
      </c>
      <c r="F132" s="204" t="s">
        <v>2739</v>
      </c>
      <c r="G132" s="205" t="s">
        <v>348</v>
      </c>
      <c r="H132" s="206">
        <v>2</v>
      </c>
      <c r="I132" s="207">
        <v>326</v>
      </c>
      <c r="J132" s="208">
        <f>ROUND(I132*H132,2)</f>
        <v>652</v>
      </c>
      <c r="K132" s="204" t="s">
        <v>264</v>
      </c>
      <c r="L132" s="62"/>
      <c r="M132" s="209" t="s">
        <v>24</v>
      </c>
      <c r="N132" s="210" t="s">
        <v>49</v>
      </c>
      <c r="O132" s="43"/>
      <c r="P132" s="211">
        <f>O132*H132</f>
        <v>0</v>
      </c>
      <c r="Q132" s="211">
        <v>1.8000000000000001E-4</v>
      </c>
      <c r="R132" s="211">
        <f>Q132*H132</f>
        <v>3.6000000000000002E-4</v>
      </c>
      <c r="S132" s="211">
        <v>0</v>
      </c>
      <c r="T132" s="212">
        <f>S132*H132</f>
        <v>0</v>
      </c>
      <c r="AR132" s="25" t="s">
        <v>93</v>
      </c>
      <c r="AT132" s="25" t="s">
        <v>212</v>
      </c>
      <c r="AU132" s="25" t="s">
        <v>87</v>
      </c>
      <c r="AY132" s="25" t="s">
        <v>210</v>
      </c>
      <c r="BE132" s="213">
        <f>IF(N132="základní",J132,0)</f>
        <v>652</v>
      </c>
      <c r="BF132" s="213">
        <f>IF(N132="snížená",J132,0)</f>
        <v>0</v>
      </c>
      <c r="BG132" s="213">
        <f>IF(N132="zákl. přenesená",J132,0)</f>
        <v>0</v>
      </c>
      <c r="BH132" s="213">
        <f>IF(N132="sníž. přenesená",J132,0)</f>
        <v>0</v>
      </c>
      <c r="BI132" s="213">
        <f>IF(N132="nulová",J132,0)</f>
        <v>0</v>
      </c>
      <c r="BJ132" s="25" t="s">
        <v>83</v>
      </c>
      <c r="BK132" s="213">
        <f>ROUND(I132*H132,2)</f>
        <v>652</v>
      </c>
      <c r="BL132" s="25" t="s">
        <v>93</v>
      </c>
      <c r="BM132" s="25" t="s">
        <v>2740</v>
      </c>
    </row>
    <row r="133" spans="2:65" s="1" customFormat="1" ht="25.5" customHeight="1">
      <c r="B133" s="42"/>
      <c r="C133" s="202" t="s">
        <v>334</v>
      </c>
      <c r="D133" s="202" t="s">
        <v>212</v>
      </c>
      <c r="E133" s="203" t="s">
        <v>2741</v>
      </c>
      <c r="F133" s="204" t="s">
        <v>2742</v>
      </c>
      <c r="G133" s="205" t="s">
        <v>2743</v>
      </c>
      <c r="H133" s="206">
        <v>2</v>
      </c>
      <c r="I133" s="207">
        <v>41640</v>
      </c>
      <c r="J133" s="208">
        <f>ROUND(I133*H133,2)</f>
        <v>83280</v>
      </c>
      <c r="K133" s="204" t="s">
        <v>24</v>
      </c>
      <c r="L133" s="62"/>
      <c r="M133" s="209" t="s">
        <v>24</v>
      </c>
      <c r="N133" s="210" t="s">
        <v>49</v>
      </c>
      <c r="O133" s="43"/>
      <c r="P133" s="211">
        <f>O133*H133</f>
        <v>0</v>
      </c>
      <c r="Q133" s="211">
        <v>3.9733800000000001</v>
      </c>
      <c r="R133" s="211">
        <f>Q133*H133</f>
        <v>7.9467600000000003</v>
      </c>
      <c r="S133" s="211">
        <v>0</v>
      </c>
      <c r="T133" s="212">
        <f>S133*H133</f>
        <v>0</v>
      </c>
      <c r="AR133" s="25" t="s">
        <v>93</v>
      </c>
      <c r="AT133" s="25" t="s">
        <v>212</v>
      </c>
      <c r="AU133" s="25" t="s">
        <v>87</v>
      </c>
      <c r="AY133" s="25" t="s">
        <v>210</v>
      </c>
      <c r="BE133" s="213">
        <f>IF(N133="základní",J133,0)</f>
        <v>83280</v>
      </c>
      <c r="BF133" s="213">
        <f>IF(N133="snížená",J133,0)</f>
        <v>0</v>
      </c>
      <c r="BG133" s="213">
        <f>IF(N133="zákl. přenesená",J133,0)</f>
        <v>0</v>
      </c>
      <c r="BH133" s="213">
        <f>IF(N133="sníž. přenesená",J133,0)</f>
        <v>0</v>
      </c>
      <c r="BI133" s="213">
        <f>IF(N133="nulová",J133,0)</f>
        <v>0</v>
      </c>
      <c r="BJ133" s="25" t="s">
        <v>83</v>
      </c>
      <c r="BK133" s="213">
        <f>ROUND(I133*H133,2)</f>
        <v>83280</v>
      </c>
      <c r="BL133" s="25" t="s">
        <v>93</v>
      </c>
      <c r="BM133" s="25" t="s">
        <v>2744</v>
      </c>
    </row>
    <row r="134" spans="2:65" s="11" customFormat="1" ht="29.85" customHeight="1">
      <c r="B134" s="186"/>
      <c r="C134" s="187"/>
      <c r="D134" s="188" t="s">
        <v>77</v>
      </c>
      <c r="E134" s="200" t="s">
        <v>926</v>
      </c>
      <c r="F134" s="200" t="s">
        <v>927</v>
      </c>
      <c r="G134" s="187"/>
      <c r="H134" s="187"/>
      <c r="I134" s="190"/>
      <c r="J134" s="201">
        <f>BK134</f>
        <v>41826.800000000003</v>
      </c>
      <c r="K134" s="187"/>
      <c r="L134" s="192"/>
      <c r="M134" s="193"/>
      <c r="N134" s="194"/>
      <c r="O134" s="194"/>
      <c r="P134" s="195">
        <f>P135</f>
        <v>0</v>
      </c>
      <c r="Q134" s="194"/>
      <c r="R134" s="195">
        <f>R135</f>
        <v>0</v>
      </c>
      <c r="S134" s="194"/>
      <c r="T134" s="196">
        <f>T135</f>
        <v>0</v>
      </c>
      <c r="AR134" s="197" t="s">
        <v>83</v>
      </c>
      <c r="AT134" s="198" t="s">
        <v>77</v>
      </c>
      <c r="AU134" s="198" t="s">
        <v>83</v>
      </c>
      <c r="AY134" s="197" t="s">
        <v>210</v>
      </c>
      <c r="BK134" s="199">
        <f>BK135</f>
        <v>41826.800000000003</v>
      </c>
    </row>
    <row r="135" spans="2:65" s="1" customFormat="1" ht="38.25" customHeight="1">
      <c r="B135" s="42"/>
      <c r="C135" s="202" t="s">
        <v>340</v>
      </c>
      <c r="D135" s="202" t="s">
        <v>212</v>
      </c>
      <c r="E135" s="203" t="s">
        <v>2745</v>
      </c>
      <c r="F135" s="204" t="s">
        <v>2746</v>
      </c>
      <c r="G135" s="205" t="s">
        <v>248</v>
      </c>
      <c r="H135" s="206">
        <v>49.207999999999998</v>
      </c>
      <c r="I135" s="207">
        <v>850</v>
      </c>
      <c r="J135" s="208">
        <f>ROUND(I135*H135,2)</f>
        <v>41826.800000000003</v>
      </c>
      <c r="K135" s="204" t="s">
        <v>264</v>
      </c>
      <c r="L135" s="62"/>
      <c r="M135" s="209" t="s">
        <v>24</v>
      </c>
      <c r="N135" s="277" t="s">
        <v>49</v>
      </c>
      <c r="O135" s="278"/>
      <c r="P135" s="279">
        <f>O135*H135</f>
        <v>0</v>
      </c>
      <c r="Q135" s="279">
        <v>0</v>
      </c>
      <c r="R135" s="279">
        <f>Q135*H135</f>
        <v>0</v>
      </c>
      <c r="S135" s="279">
        <v>0</v>
      </c>
      <c r="T135" s="280">
        <f>S135*H135</f>
        <v>0</v>
      </c>
      <c r="AR135" s="25" t="s">
        <v>93</v>
      </c>
      <c r="AT135" s="25" t="s">
        <v>212</v>
      </c>
      <c r="AU135" s="25" t="s">
        <v>87</v>
      </c>
      <c r="AY135" s="25" t="s">
        <v>210</v>
      </c>
      <c r="BE135" s="213">
        <f>IF(N135="základní",J135,0)</f>
        <v>41826.800000000003</v>
      </c>
      <c r="BF135" s="213">
        <f>IF(N135="snížená",J135,0)</f>
        <v>0</v>
      </c>
      <c r="BG135" s="213">
        <f>IF(N135="zákl. přenesená",J135,0)</f>
        <v>0</v>
      </c>
      <c r="BH135" s="213">
        <f>IF(N135="sníž. přenesená",J135,0)</f>
        <v>0</v>
      </c>
      <c r="BI135" s="213">
        <f>IF(N135="nulová",J135,0)</f>
        <v>0</v>
      </c>
      <c r="BJ135" s="25" t="s">
        <v>83</v>
      </c>
      <c r="BK135" s="213">
        <f>ROUND(I135*H135,2)</f>
        <v>41826.800000000003</v>
      </c>
      <c r="BL135" s="25" t="s">
        <v>93</v>
      </c>
      <c r="BM135" s="25" t="s">
        <v>2747</v>
      </c>
    </row>
    <row r="136" spans="2:65" s="1" customFormat="1" ht="6.95" customHeight="1">
      <c r="B136" s="57"/>
      <c r="C136" s="58"/>
      <c r="D136" s="58"/>
      <c r="E136" s="58"/>
      <c r="F136" s="58"/>
      <c r="G136" s="58"/>
      <c r="H136" s="58"/>
      <c r="I136" s="149"/>
      <c r="J136" s="58"/>
      <c r="K136" s="58"/>
      <c r="L136" s="62"/>
    </row>
  </sheetData>
  <sheetProtection algorithmName="SHA-512" hashValue="TE+KqCat+LeSCkfyX/yVIzAe8RutvPthiq1jZAbdKXr82qADIosHwkg2UXfHnfFZ28FB8dkcSN2EgzCL4HLdag==" saltValue="sqGLwojcHA70Rd+mqYDePhsGpYNqeBds/1ZtrcrO54kYtUo7o5IclzFySi20V3nouyvqPmT619/g+4dKx/g1YA==" spinCount="100000" sheet="1" objects="1" scenarios="1" formatColumns="0" formatRows="0" autoFilter="0"/>
  <autoFilter ref="C81:K135" xr:uid="{00000000-0009-0000-0000-000005000000}"/>
  <mergeCells count="10">
    <mergeCell ref="J51:J52"/>
    <mergeCell ref="E72:H72"/>
    <mergeCell ref="E74:H74"/>
    <mergeCell ref="G1:H1"/>
    <mergeCell ref="L2:V2"/>
    <mergeCell ref="E7:H7"/>
    <mergeCell ref="E9:H9"/>
    <mergeCell ref="E24:H24"/>
    <mergeCell ref="E45:H45"/>
    <mergeCell ref="E47:H47"/>
  </mergeCells>
  <hyperlinks>
    <hyperlink ref="F1:G1" location="C2" display="1) Krycí list soupisu" xr:uid="{00000000-0004-0000-0500-000000000000}"/>
    <hyperlink ref="G1:H1" location="C54" display="2) Rekapitulace" xr:uid="{00000000-0004-0000-0500-000001000000}"/>
    <hyperlink ref="J1" location="C81" display="3) Soupis prací" xr:uid="{00000000-0004-0000-0500-000002000000}"/>
    <hyperlink ref="L1:V1" location="'Rekapitulace stavby'!C2" display="Rekapitulace stavby" xr:uid="{00000000-0004-0000-05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R224"/>
  <sheetViews>
    <sheetView showGridLines="0" workbookViewId="0">
      <pane ySplit="1" topLeftCell="A217" activePane="bottomLeft" state="frozen"/>
      <selection pane="bottomLeft" activeCell="I224" sqref="I224"/>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101</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s="1" customFormat="1" ht="15">
      <c r="B8" s="42"/>
      <c r="C8" s="43"/>
      <c r="D8" s="38" t="s">
        <v>156</v>
      </c>
      <c r="E8" s="43"/>
      <c r="F8" s="43"/>
      <c r="G8" s="43"/>
      <c r="H8" s="43"/>
      <c r="I8" s="128"/>
      <c r="J8" s="43"/>
      <c r="K8" s="46"/>
    </row>
    <row r="9" spans="1:70" s="1" customFormat="1" ht="36.950000000000003" customHeight="1">
      <c r="B9" s="42"/>
      <c r="C9" s="43"/>
      <c r="D9" s="43"/>
      <c r="E9" s="412" t="s">
        <v>2748</v>
      </c>
      <c r="F9" s="413"/>
      <c r="G9" s="413"/>
      <c r="H9" s="413"/>
      <c r="I9" s="128"/>
      <c r="J9" s="43"/>
      <c r="K9" s="46"/>
    </row>
    <row r="10" spans="1:70" s="1" customFormat="1">
      <c r="B10" s="42"/>
      <c r="C10" s="43"/>
      <c r="D10" s="43"/>
      <c r="E10" s="43"/>
      <c r="F10" s="43"/>
      <c r="G10" s="43"/>
      <c r="H10" s="43"/>
      <c r="I10" s="128"/>
      <c r="J10" s="43"/>
      <c r="K10" s="46"/>
    </row>
    <row r="11" spans="1:70" s="1" customFormat="1" ht="14.45" customHeight="1">
      <c r="B11" s="42"/>
      <c r="C11" s="43"/>
      <c r="D11" s="38" t="s">
        <v>21</v>
      </c>
      <c r="E11" s="43"/>
      <c r="F11" s="36" t="s">
        <v>24</v>
      </c>
      <c r="G11" s="43"/>
      <c r="H11" s="43"/>
      <c r="I11" s="129" t="s">
        <v>23</v>
      </c>
      <c r="J11" s="36" t="s">
        <v>24</v>
      </c>
      <c r="K11" s="46"/>
    </row>
    <row r="12" spans="1:70" s="1" customFormat="1" ht="14.45" customHeight="1">
      <c r="B12" s="42"/>
      <c r="C12" s="43"/>
      <c r="D12" s="38" t="s">
        <v>25</v>
      </c>
      <c r="E12" s="43"/>
      <c r="F12" s="36" t="s">
        <v>158</v>
      </c>
      <c r="G12" s="43"/>
      <c r="H12" s="43"/>
      <c r="I12" s="129" t="s">
        <v>27</v>
      </c>
      <c r="J12" s="130" t="str">
        <f>'Rekapitulace stavby'!AN8</f>
        <v>15. 12. 2016</v>
      </c>
      <c r="K12" s="46"/>
    </row>
    <row r="13" spans="1:70" s="1" customFormat="1" ht="10.9" customHeight="1">
      <c r="B13" s="42"/>
      <c r="C13" s="43"/>
      <c r="D13" s="43"/>
      <c r="E13" s="43"/>
      <c r="F13" s="43"/>
      <c r="G13" s="43"/>
      <c r="H13" s="43"/>
      <c r="I13" s="128"/>
      <c r="J13" s="43"/>
      <c r="K13" s="46"/>
    </row>
    <row r="14" spans="1:70" s="1" customFormat="1" ht="14.45" customHeight="1">
      <c r="B14" s="42"/>
      <c r="C14" s="43"/>
      <c r="D14" s="38" t="s">
        <v>29</v>
      </c>
      <c r="E14" s="43"/>
      <c r="F14" s="43"/>
      <c r="G14" s="43"/>
      <c r="H14" s="43"/>
      <c r="I14" s="129" t="s">
        <v>30</v>
      </c>
      <c r="J14" s="36" t="s">
        <v>31</v>
      </c>
      <c r="K14" s="46"/>
    </row>
    <row r="15" spans="1:70" s="1" customFormat="1" ht="18" customHeight="1">
      <c r="B15" s="42"/>
      <c r="C15" s="43"/>
      <c r="D15" s="43"/>
      <c r="E15" s="36" t="s">
        <v>159</v>
      </c>
      <c r="F15" s="43"/>
      <c r="G15" s="43"/>
      <c r="H15" s="43"/>
      <c r="I15" s="129" t="s">
        <v>33</v>
      </c>
      <c r="J15" s="36" t="s">
        <v>24</v>
      </c>
      <c r="K15" s="46"/>
    </row>
    <row r="16" spans="1:70" s="1" customFormat="1" ht="6.95" customHeight="1">
      <c r="B16" s="42"/>
      <c r="C16" s="43"/>
      <c r="D16" s="43"/>
      <c r="E16" s="43"/>
      <c r="F16" s="43"/>
      <c r="G16" s="43"/>
      <c r="H16" s="43"/>
      <c r="I16" s="128"/>
      <c r="J16" s="43"/>
      <c r="K16" s="46"/>
    </row>
    <row r="17" spans="2:11" s="1" customFormat="1" ht="14.45" customHeight="1">
      <c r="B17" s="42"/>
      <c r="C17" s="43"/>
      <c r="D17" s="38" t="s">
        <v>35</v>
      </c>
      <c r="E17" s="43"/>
      <c r="F17" s="43"/>
      <c r="G17" s="43"/>
      <c r="H17" s="43"/>
      <c r="I17" s="129" t="s">
        <v>30</v>
      </c>
      <c r="J17" s="36" t="str">
        <f>IF('Rekapitulace stavby'!AN13="Vyplň údaj","",IF('Rekapitulace stavby'!AN13="","",'Rekapitulace stavby'!AN13))</f>
        <v/>
      </c>
      <c r="K17" s="46"/>
    </row>
    <row r="18" spans="2:11" s="1" customFormat="1" ht="18" customHeight="1">
      <c r="B18" s="42"/>
      <c r="C18" s="43"/>
      <c r="D18" s="43"/>
      <c r="E18" s="36" t="str">
        <f>IF('Rekapitulace stavby'!E14="Vyplň údaj","",IF('Rekapitulace stavby'!E14="","",'Rekapitulace stavby'!E14))</f>
        <v/>
      </c>
      <c r="F18" s="43"/>
      <c r="G18" s="43"/>
      <c r="H18" s="43"/>
      <c r="I18" s="129" t="s">
        <v>33</v>
      </c>
      <c r="J18" s="36" t="str">
        <f>IF('Rekapitulace stavby'!AN14="Vyplň údaj","",IF('Rekapitulace stavby'!AN14="","",'Rekapitulace stavby'!AN14))</f>
        <v/>
      </c>
      <c r="K18" s="46"/>
    </row>
    <row r="19" spans="2:11" s="1" customFormat="1" ht="6.95" customHeight="1">
      <c r="B19" s="42"/>
      <c r="C19" s="43"/>
      <c r="D19" s="43"/>
      <c r="E19" s="43"/>
      <c r="F19" s="43"/>
      <c r="G19" s="43"/>
      <c r="H19" s="43"/>
      <c r="I19" s="128"/>
      <c r="J19" s="43"/>
      <c r="K19" s="46"/>
    </row>
    <row r="20" spans="2:11" s="1" customFormat="1" ht="14.45" customHeight="1">
      <c r="B20" s="42"/>
      <c r="C20" s="43"/>
      <c r="D20" s="38" t="s">
        <v>37</v>
      </c>
      <c r="E20" s="43"/>
      <c r="F20" s="43"/>
      <c r="G20" s="43"/>
      <c r="H20" s="43"/>
      <c r="I20" s="129" t="s">
        <v>30</v>
      </c>
      <c r="J20" s="36" t="s">
        <v>38</v>
      </c>
      <c r="K20" s="46"/>
    </row>
    <row r="21" spans="2:11" s="1" customFormat="1" ht="18" customHeight="1">
      <c r="B21" s="42"/>
      <c r="C21" s="43"/>
      <c r="D21" s="43"/>
      <c r="E21" s="36" t="s">
        <v>160</v>
      </c>
      <c r="F21" s="43"/>
      <c r="G21" s="43"/>
      <c r="H21" s="43"/>
      <c r="I21" s="129" t="s">
        <v>33</v>
      </c>
      <c r="J21" s="36" t="s">
        <v>24</v>
      </c>
      <c r="K21" s="46"/>
    </row>
    <row r="22" spans="2:11" s="1" customFormat="1" ht="6.95" customHeight="1">
      <c r="B22" s="42"/>
      <c r="C22" s="43"/>
      <c r="D22" s="43"/>
      <c r="E22" s="43"/>
      <c r="F22" s="43"/>
      <c r="G22" s="43"/>
      <c r="H22" s="43"/>
      <c r="I22" s="128"/>
      <c r="J22" s="43"/>
      <c r="K22" s="46"/>
    </row>
    <row r="23" spans="2:11" s="1" customFormat="1" ht="14.45" customHeight="1">
      <c r="B23" s="42"/>
      <c r="C23" s="43"/>
      <c r="D23" s="38" t="s">
        <v>42</v>
      </c>
      <c r="E23" s="43"/>
      <c r="F23" s="43"/>
      <c r="G23" s="43"/>
      <c r="H23" s="43"/>
      <c r="I23" s="128"/>
      <c r="J23" s="43"/>
      <c r="K23" s="46"/>
    </row>
    <row r="24" spans="2:11" s="7" customFormat="1" ht="16.5" customHeight="1">
      <c r="B24" s="131"/>
      <c r="C24" s="132"/>
      <c r="D24" s="132"/>
      <c r="E24" s="370" t="s">
        <v>24</v>
      </c>
      <c r="F24" s="370"/>
      <c r="G24" s="370"/>
      <c r="H24" s="370"/>
      <c r="I24" s="133"/>
      <c r="J24" s="132"/>
      <c r="K24" s="134"/>
    </row>
    <row r="25" spans="2:11" s="1" customFormat="1" ht="6.95" customHeight="1">
      <c r="B25" s="42"/>
      <c r="C25" s="43"/>
      <c r="D25" s="43"/>
      <c r="E25" s="43"/>
      <c r="F25" s="43"/>
      <c r="G25" s="43"/>
      <c r="H25" s="43"/>
      <c r="I25" s="128"/>
      <c r="J25" s="43"/>
      <c r="K25" s="46"/>
    </row>
    <row r="26" spans="2:11" s="1" customFormat="1" ht="6.95" customHeight="1">
      <c r="B26" s="42"/>
      <c r="C26" s="43"/>
      <c r="D26" s="86"/>
      <c r="E26" s="86"/>
      <c r="F26" s="86"/>
      <c r="G26" s="86"/>
      <c r="H26" s="86"/>
      <c r="I26" s="135"/>
      <c r="J26" s="86"/>
      <c r="K26" s="136"/>
    </row>
    <row r="27" spans="2:11" s="1" customFormat="1" ht="25.35" customHeight="1">
      <c r="B27" s="42"/>
      <c r="C27" s="43"/>
      <c r="D27" s="137" t="s">
        <v>44</v>
      </c>
      <c r="E27" s="43"/>
      <c r="F27" s="43"/>
      <c r="G27" s="43"/>
      <c r="H27" s="43"/>
      <c r="I27" s="128"/>
      <c r="J27" s="138">
        <f>ROUND(J83,2)</f>
        <v>254481.21</v>
      </c>
      <c r="K27" s="46"/>
    </row>
    <row r="28" spans="2:11" s="1" customFormat="1" ht="6.95" customHeight="1">
      <c r="B28" s="42"/>
      <c r="C28" s="43"/>
      <c r="D28" s="86"/>
      <c r="E28" s="86"/>
      <c r="F28" s="86"/>
      <c r="G28" s="86"/>
      <c r="H28" s="86"/>
      <c r="I28" s="135"/>
      <c r="J28" s="86"/>
      <c r="K28" s="136"/>
    </row>
    <row r="29" spans="2:11" s="1" customFormat="1" ht="14.45" customHeight="1">
      <c r="B29" s="42"/>
      <c r="C29" s="43"/>
      <c r="D29" s="43"/>
      <c r="E29" s="43"/>
      <c r="F29" s="47" t="s">
        <v>46</v>
      </c>
      <c r="G29" s="43"/>
      <c r="H29" s="43"/>
      <c r="I29" s="139" t="s">
        <v>45</v>
      </c>
      <c r="J29" s="47" t="s">
        <v>47</v>
      </c>
      <c r="K29" s="46"/>
    </row>
    <row r="30" spans="2:11" s="1" customFormat="1" ht="14.45" customHeight="1">
      <c r="B30" s="42"/>
      <c r="C30" s="43"/>
      <c r="D30" s="50" t="s">
        <v>48</v>
      </c>
      <c r="E30" s="50" t="s">
        <v>49</v>
      </c>
      <c r="F30" s="140">
        <f>ROUND(SUM(BE83:BE223), 2)</f>
        <v>254481.21</v>
      </c>
      <c r="G30" s="43"/>
      <c r="H30" s="43"/>
      <c r="I30" s="141">
        <v>0.21</v>
      </c>
      <c r="J30" s="140">
        <f>ROUND(ROUND((SUM(BE83:BE223)), 2)*I30, 2)</f>
        <v>53441.05</v>
      </c>
      <c r="K30" s="46"/>
    </row>
    <row r="31" spans="2:11" s="1" customFormat="1" ht="14.45" customHeight="1">
      <c r="B31" s="42"/>
      <c r="C31" s="43"/>
      <c r="D31" s="43"/>
      <c r="E31" s="50" t="s">
        <v>50</v>
      </c>
      <c r="F31" s="140">
        <f>ROUND(SUM(BF83:BF223), 2)</f>
        <v>0</v>
      </c>
      <c r="G31" s="43"/>
      <c r="H31" s="43"/>
      <c r="I31" s="141">
        <v>0.15</v>
      </c>
      <c r="J31" s="140">
        <f>ROUND(ROUND((SUM(BF83:BF223)), 2)*I31, 2)</f>
        <v>0</v>
      </c>
      <c r="K31" s="46"/>
    </row>
    <row r="32" spans="2:11" s="1" customFormat="1" ht="14.45" hidden="1" customHeight="1">
      <c r="B32" s="42"/>
      <c r="C32" s="43"/>
      <c r="D32" s="43"/>
      <c r="E32" s="50" t="s">
        <v>51</v>
      </c>
      <c r="F32" s="140">
        <f>ROUND(SUM(BG83:BG223), 2)</f>
        <v>0</v>
      </c>
      <c r="G32" s="43"/>
      <c r="H32" s="43"/>
      <c r="I32" s="141">
        <v>0.21</v>
      </c>
      <c r="J32" s="140">
        <v>0</v>
      </c>
      <c r="K32" s="46"/>
    </row>
    <row r="33" spans="2:11" s="1" customFormat="1" ht="14.45" hidden="1" customHeight="1">
      <c r="B33" s="42"/>
      <c r="C33" s="43"/>
      <c r="D33" s="43"/>
      <c r="E33" s="50" t="s">
        <v>52</v>
      </c>
      <c r="F33" s="140">
        <f>ROUND(SUM(BH83:BH223), 2)</f>
        <v>0</v>
      </c>
      <c r="G33" s="43"/>
      <c r="H33" s="43"/>
      <c r="I33" s="141">
        <v>0.15</v>
      </c>
      <c r="J33" s="140">
        <v>0</v>
      </c>
      <c r="K33" s="46"/>
    </row>
    <row r="34" spans="2:11" s="1" customFormat="1" ht="14.45" hidden="1" customHeight="1">
      <c r="B34" s="42"/>
      <c r="C34" s="43"/>
      <c r="D34" s="43"/>
      <c r="E34" s="50" t="s">
        <v>53</v>
      </c>
      <c r="F34" s="140">
        <f>ROUND(SUM(BI83:BI223), 2)</f>
        <v>0</v>
      </c>
      <c r="G34" s="43"/>
      <c r="H34" s="43"/>
      <c r="I34" s="141">
        <v>0</v>
      </c>
      <c r="J34" s="140">
        <v>0</v>
      </c>
      <c r="K34" s="46"/>
    </row>
    <row r="35" spans="2:11" s="1" customFormat="1" ht="6.95" customHeight="1">
      <c r="B35" s="42"/>
      <c r="C35" s="43"/>
      <c r="D35" s="43"/>
      <c r="E35" s="43"/>
      <c r="F35" s="43"/>
      <c r="G35" s="43"/>
      <c r="H35" s="43"/>
      <c r="I35" s="128"/>
      <c r="J35" s="43"/>
      <c r="K35" s="46"/>
    </row>
    <row r="36" spans="2:11" s="1" customFormat="1" ht="25.35" customHeight="1">
      <c r="B36" s="42"/>
      <c r="C36" s="142"/>
      <c r="D36" s="143" t="s">
        <v>54</v>
      </c>
      <c r="E36" s="80"/>
      <c r="F36" s="80"/>
      <c r="G36" s="144" t="s">
        <v>55</v>
      </c>
      <c r="H36" s="145" t="s">
        <v>56</v>
      </c>
      <c r="I36" s="146"/>
      <c r="J36" s="147">
        <f>SUM(J27:J34)</f>
        <v>307922.26</v>
      </c>
      <c r="K36" s="148"/>
    </row>
    <row r="37" spans="2:11" s="1" customFormat="1" ht="14.45" customHeight="1">
      <c r="B37" s="57"/>
      <c r="C37" s="58"/>
      <c r="D37" s="58"/>
      <c r="E37" s="58"/>
      <c r="F37" s="58"/>
      <c r="G37" s="58"/>
      <c r="H37" s="58"/>
      <c r="I37" s="149"/>
      <c r="J37" s="58"/>
      <c r="K37" s="59"/>
    </row>
    <row r="41" spans="2:11" s="1" customFormat="1" ht="6.95" customHeight="1">
      <c r="B41" s="150"/>
      <c r="C41" s="151"/>
      <c r="D41" s="151"/>
      <c r="E41" s="151"/>
      <c r="F41" s="151"/>
      <c r="G41" s="151"/>
      <c r="H41" s="151"/>
      <c r="I41" s="152"/>
      <c r="J41" s="151"/>
      <c r="K41" s="153"/>
    </row>
    <row r="42" spans="2:11" s="1" customFormat="1" ht="36.950000000000003" customHeight="1">
      <c r="B42" s="42"/>
      <c r="C42" s="31" t="s">
        <v>162</v>
      </c>
      <c r="D42" s="43"/>
      <c r="E42" s="43"/>
      <c r="F42" s="43"/>
      <c r="G42" s="43"/>
      <c r="H42" s="43"/>
      <c r="I42" s="128"/>
      <c r="J42" s="43"/>
      <c r="K42" s="46"/>
    </row>
    <row r="43" spans="2:11" s="1" customFormat="1" ht="6.95" customHeight="1">
      <c r="B43" s="42"/>
      <c r="C43" s="43"/>
      <c r="D43" s="43"/>
      <c r="E43" s="43"/>
      <c r="F43" s="43"/>
      <c r="G43" s="43"/>
      <c r="H43" s="43"/>
      <c r="I43" s="128"/>
      <c r="J43" s="43"/>
      <c r="K43" s="46"/>
    </row>
    <row r="44" spans="2:11" s="1" customFormat="1" ht="14.45" customHeight="1">
      <c r="B44" s="42"/>
      <c r="C44" s="38" t="s">
        <v>18</v>
      </c>
      <c r="D44" s="43"/>
      <c r="E44" s="43"/>
      <c r="F44" s="43"/>
      <c r="G44" s="43"/>
      <c r="H44" s="43"/>
      <c r="I44" s="128"/>
      <c r="J44" s="43"/>
      <c r="K44" s="46"/>
    </row>
    <row r="45" spans="2:11" s="1" customFormat="1" ht="16.5" customHeight="1">
      <c r="B45" s="42"/>
      <c r="C45" s="43"/>
      <c r="D45" s="43"/>
      <c r="E45" s="410" t="str">
        <f>E7</f>
        <v>Rekonstrukce bytového domu (použita tatabáze URS 2017)</v>
      </c>
      <c r="F45" s="411"/>
      <c r="G45" s="411"/>
      <c r="H45" s="411"/>
      <c r="I45" s="128"/>
      <c r="J45" s="43"/>
      <c r="K45" s="46"/>
    </row>
    <row r="46" spans="2:11" s="1" customFormat="1" ht="14.45" customHeight="1">
      <c r="B46" s="42"/>
      <c r="C46" s="38" t="s">
        <v>156</v>
      </c>
      <c r="D46" s="43"/>
      <c r="E46" s="43"/>
      <c r="F46" s="43"/>
      <c r="G46" s="43"/>
      <c r="H46" s="43"/>
      <c r="I46" s="128"/>
      <c r="J46" s="43"/>
      <c r="K46" s="46"/>
    </row>
    <row r="47" spans="2:11" s="1" customFormat="1" ht="17.25" customHeight="1">
      <c r="B47" s="42"/>
      <c r="C47" s="43"/>
      <c r="D47" s="43"/>
      <c r="E47" s="412" t="str">
        <f>E9</f>
        <v>6 - SO 3  WC pro imobilní - změna</v>
      </c>
      <c r="F47" s="413"/>
      <c r="G47" s="413"/>
      <c r="H47" s="413"/>
      <c r="I47" s="128"/>
      <c r="J47" s="43"/>
      <c r="K47" s="46"/>
    </row>
    <row r="48" spans="2:11" s="1" customFormat="1" ht="6.95" customHeight="1">
      <c r="B48" s="42"/>
      <c r="C48" s="43"/>
      <c r="D48" s="43"/>
      <c r="E48" s="43"/>
      <c r="F48" s="43"/>
      <c r="G48" s="43"/>
      <c r="H48" s="43"/>
      <c r="I48" s="128"/>
      <c r="J48" s="43"/>
      <c r="K48" s="46"/>
    </row>
    <row r="49" spans="2:47" s="1" customFormat="1" ht="18" customHeight="1">
      <c r="B49" s="42"/>
      <c r="C49" s="38" t="s">
        <v>25</v>
      </c>
      <c r="D49" s="43"/>
      <c r="E49" s="43"/>
      <c r="F49" s="36" t="str">
        <f>F12</f>
        <v>Na Františku 253/9,Lysá nad Labem</v>
      </c>
      <c r="G49" s="43"/>
      <c r="H49" s="43"/>
      <c r="I49" s="129" t="s">
        <v>27</v>
      </c>
      <c r="J49" s="130" t="str">
        <f>IF(J12="","",J12)</f>
        <v>15. 12. 2016</v>
      </c>
      <c r="K49" s="46"/>
    </row>
    <row r="50" spans="2:47" s="1" customFormat="1" ht="6.95" customHeight="1">
      <c r="B50" s="42"/>
      <c r="C50" s="43"/>
      <c r="D50" s="43"/>
      <c r="E50" s="43"/>
      <c r="F50" s="43"/>
      <c r="G50" s="43"/>
      <c r="H50" s="43"/>
      <c r="I50" s="128"/>
      <c r="J50" s="43"/>
      <c r="K50" s="46"/>
    </row>
    <row r="51" spans="2:47" s="1" customFormat="1" ht="15">
      <c r="B51" s="42"/>
      <c r="C51" s="38" t="s">
        <v>29</v>
      </c>
      <c r="D51" s="43"/>
      <c r="E51" s="43"/>
      <c r="F51" s="36" t="str">
        <f>E15</f>
        <v>Město Lysá n.L.</v>
      </c>
      <c r="G51" s="43"/>
      <c r="H51" s="43"/>
      <c r="I51" s="129" t="s">
        <v>37</v>
      </c>
      <c r="J51" s="370" t="str">
        <f>E21</f>
        <v>AGORA s.r.o. Liberec</v>
      </c>
      <c r="K51" s="46"/>
    </row>
    <row r="52" spans="2:47" s="1" customFormat="1" ht="14.45" customHeight="1">
      <c r="B52" s="42"/>
      <c r="C52" s="38" t="s">
        <v>35</v>
      </c>
      <c r="D52" s="43"/>
      <c r="E52" s="43"/>
      <c r="F52" s="36" t="str">
        <f>IF(E18="","",E18)</f>
        <v/>
      </c>
      <c r="G52" s="43"/>
      <c r="H52" s="43"/>
      <c r="I52" s="128"/>
      <c r="J52" s="405"/>
      <c r="K52" s="46"/>
    </row>
    <row r="53" spans="2:47" s="1" customFormat="1" ht="10.35" customHeight="1">
      <c r="B53" s="42"/>
      <c r="C53" s="43"/>
      <c r="D53" s="43"/>
      <c r="E53" s="43"/>
      <c r="F53" s="43"/>
      <c r="G53" s="43"/>
      <c r="H53" s="43"/>
      <c r="I53" s="128"/>
      <c r="J53" s="43"/>
      <c r="K53" s="46"/>
    </row>
    <row r="54" spans="2:47" s="1" customFormat="1" ht="29.25" customHeight="1">
      <c r="B54" s="42"/>
      <c r="C54" s="154" t="s">
        <v>163</v>
      </c>
      <c r="D54" s="142"/>
      <c r="E54" s="142"/>
      <c r="F54" s="142"/>
      <c r="G54" s="142"/>
      <c r="H54" s="142"/>
      <c r="I54" s="155"/>
      <c r="J54" s="156" t="s">
        <v>164</v>
      </c>
      <c r="K54" s="157"/>
    </row>
    <row r="55" spans="2:47" s="1" customFormat="1" ht="10.35" customHeight="1">
      <c r="B55" s="42"/>
      <c r="C55" s="43"/>
      <c r="D55" s="43"/>
      <c r="E55" s="43"/>
      <c r="F55" s="43"/>
      <c r="G55" s="43"/>
      <c r="H55" s="43"/>
      <c r="I55" s="128"/>
      <c r="J55" s="43"/>
      <c r="K55" s="46"/>
    </row>
    <row r="56" spans="2:47" s="1" customFormat="1" ht="29.25" customHeight="1">
      <c r="B56" s="42"/>
      <c r="C56" s="158" t="s">
        <v>165</v>
      </c>
      <c r="D56" s="43"/>
      <c r="E56" s="43"/>
      <c r="F56" s="43"/>
      <c r="G56" s="43"/>
      <c r="H56" s="43"/>
      <c r="I56" s="128"/>
      <c r="J56" s="138">
        <f>J83</f>
        <v>254481.21</v>
      </c>
      <c r="K56" s="46"/>
      <c r="AU56" s="25" t="s">
        <v>166</v>
      </c>
    </row>
    <row r="57" spans="2:47" s="8" customFormat="1" ht="24.95" customHeight="1">
      <c r="B57" s="159"/>
      <c r="C57" s="160"/>
      <c r="D57" s="161" t="s">
        <v>176</v>
      </c>
      <c r="E57" s="162"/>
      <c r="F57" s="162"/>
      <c r="G57" s="162"/>
      <c r="H57" s="162"/>
      <c r="I57" s="163"/>
      <c r="J57" s="164">
        <f>J84</f>
        <v>254481.21</v>
      </c>
      <c r="K57" s="165"/>
    </row>
    <row r="58" spans="2:47" s="9" customFormat="1" ht="19.899999999999999" customHeight="1">
      <c r="B58" s="166"/>
      <c r="C58" s="167"/>
      <c r="D58" s="168" t="s">
        <v>2749</v>
      </c>
      <c r="E58" s="169"/>
      <c r="F58" s="169"/>
      <c r="G58" s="169"/>
      <c r="H58" s="169"/>
      <c r="I58" s="170"/>
      <c r="J58" s="171">
        <f>J85</f>
        <v>244800.25</v>
      </c>
      <c r="K58" s="172"/>
    </row>
    <row r="59" spans="2:47" s="9" customFormat="1" ht="14.85" customHeight="1">
      <c r="B59" s="166"/>
      <c r="C59" s="167"/>
      <c r="D59" s="168" t="s">
        <v>2750</v>
      </c>
      <c r="E59" s="169"/>
      <c r="F59" s="169"/>
      <c r="G59" s="169"/>
      <c r="H59" s="169"/>
      <c r="I59" s="170"/>
      <c r="J59" s="171">
        <f>J86</f>
        <v>244800.25</v>
      </c>
      <c r="K59" s="172"/>
    </row>
    <row r="60" spans="2:47" s="9" customFormat="1" ht="19.899999999999999" customHeight="1">
      <c r="B60" s="166"/>
      <c r="C60" s="167"/>
      <c r="D60" s="168" t="s">
        <v>179</v>
      </c>
      <c r="E60" s="169"/>
      <c r="F60" s="169"/>
      <c r="G60" s="169"/>
      <c r="H60" s="169"/>
      <c r="I60" s="170"/>
      <c r="J60" s="171">
        <f>J179</f>
        <v>3616.16</v>
      </c>
      <c r="K60" s="172"/>
    </row>
    <row r="61" spans="2:47" s="9" customFormat="1" ht="19.899999999999999" customHeight="1">
      <c r="B61" s="166"/>
      <c r="C61" s="167"/>
      <c r="D61" s="168" t="s">
        <v>2751</v>
      </c>
      <c r="E61" s="169"/>
      <c r="F61" s="169"/>
      <c r="G61" s="169"/>
      <c r="H61" s="169"/>
      <c r="I61" s="170"/>
      <c r="J61" s="171">
        <f>J212</f>
        <v>1494.8</v>
      </c>
      <c r="K61" s="172"/>
    </row>
    <row r="62" spans="2:47" s="9" customFormat="1" ht="19.899999999999999" customHeight="1">
      <c r="B62" s="166"/>
      <c r="C62" s="167"/>
      <c r="D62" s="168" t="s">
        <v>2752</v>
      </c>
      <c r="E62" s="169"/>
      <c r="F62" s="169"/>
      <c r="G62" s="169"/>
      <c r="H62" s="169"/>
      <c r="I62" s="170"/>
      <c r="J62" s="171">
        <f>J219</f>
        <v>3070</v>
      </c>
      <c r="K62" s="172"/>
    </row>
    <row r="63" spans="2:47" s="9" customFormat="1" ht="19.899999999999999" customHeight="1">
      <c r="B63" s="166"/>
      <c r="C63" s="167"/>
      <c r="D63" s="168" t="s">
        <v>2753</v>
      </c>
      <c r="E63" s="169"/>
      <c r="F63" s="169"/>
      <c r="G63" s="169"/>
      <c r="H63" s="169"/>
      <c r="I63" s="170"/>
      <c r="J63" s="171">
        <f>J222</f>
        <v>1500</v>
      </c>
      <c r="K63" s="172"/>
    </row>
    <row r="64" spans="2:47" s="1" customFormat="1" ht="21.75" customHeight="1">
      <c r="B64" s="42"/>
      <c r="C64" s="43"/>
      <c r="D64" s="43"/>
      <c r="E64" s="43"/>
      <c r="F64" s="43"/>
      <c r="G64" s="43"/>
      <c r="H64" s="43"/>
      <c r="I64" s="128"/>
      <c r="J64" s="43"/>
      <c r="K64" s="46"/>
    </row>
    <row r="65" spans="2:12" s="1" customFormat="1" ht="6.95" customHeight="1">
      <c r="B65" s="57"/>
      <c r="C65" s="58"/>
      <c r="D65" s="58"/>
      <c r="E65" s="58"/>
      <c r="F65" s="58"/>
      <c r="G65" s="58"/>
      <c r="H65" s="58"/>
      <c r="I65" s="149"/>
      <c r="J65" s="58"/>
      <c r="K65" s="59"/>
    </row>
    <row r="69" spans="2:12" s="1" customFormat="1" ht="6.95" customHeight="1">
      <c r="B69" s="60"/>
      <c r="C69" s="61"/>
      <c r="D69" s="61"/>
      <c r="E69" s="61"/>
      <c r="F69" s="61"/>
      <c r="G69" s="61"/>
      <c r="H69" s="61"/>
      <c r="I69" s="152"/>
      <c r="J69" s="61"/>
      <c r="K69" s="61"/>
      <c r="L69" s="62"/>
    </row>
    <row r="70" spans="2:12" s="1" customFormat="1" ht="36.950000000000003" customHeight="1">
      <c r="B70" s="42"/>
      <c r="C70" s="63" t="s">
        <v>194</v>
      </c>
      <c r="D70" s="64"/>
      <c r="E70" s="64"/>
      <c r="F70" s="64"/>
      <c r="G70" s="64"/>
      <c r="H70" s="64"/>
      <c r="I70" s="173"/>
      <c r="J70" s="64"/>
      <c r="K70" s="64"/>
      <c r="L70" s="62"/>
    </row>
    <row r="71" spans="2:12" s="1" customFormat="1" ht="6.95" customHeight="1">
      <c r="B71" s="42"/>
      <c r="C71" s="64"/>
      <c r="D71" s="64"/>
      <c r="E71" s="64"/>
      <c r="F71" s="64"/>
      <c r="G71" s="64"/>
      <c r="H71" s="64"/>
      <c r="I71" s="173"/>
      <c r="J71" s="64"/>
      <c r="K71" s="64"/>
      <c r="L71" s="62"/>
    </row>
    <row r="72" spans="2:12" s="1" customFormat="1" ht="14.45" customHeight="1">
      <c r="B72" s="42"/>
      <c r="C72" s="66" t="s">
        <v>18</v>
      </c>
      <c r="D72" s="64"/>
      <c r="E72" s="64"/>
      <c r="F72" s="64"/>
      <c r="G72" s="64"/>
      <c r="H72" s="64"/>
      <c r="I72" s="173"/>
      <c r="J72" s="64"/>
      <c r="K72" s="64"/>
      <c r="L72" s="62"/>
    </row>
    <row r="73" spans="2:12" s="1" customFormat="1" ht="16.5" customHeight="1">
      <c r="B73" s="42"/>
      <c r="C73" s="64"/>
      <c r="D73" s="64"/>
      <c r="E73" s="406" t="str">
        <f>E7</f>
        <v>Rekonstrukce bytového domu (použita tatabáze URS 2017)</v>
      </c>
      <c r="F73" s="407"/>
      <c r="G73" s="407"/>
      <c r="H73" s="407"/>
      <c r="I73" s="173"/>
      <c r="J73" s="64"/>
      <c r="K73" s="64"/>
      <c r="L73" s="62"/>
    </row>
    <row r="74" spans="2:12" s="1" customFormat="1" ht="14.45" customHeight="1">
      <c r="B74" s="42"/>
      <c r="C74" s="66" t="s">
        <v>156</v>
      </c>
      <c r="D74" s="64"/>
      <c r="E74" s="64"/>
      <c r="F74" s="64"/>
      <c r="G74" s="64"/>
      <c r="H74" s="64"/>
      <c r="I74" s="173"/>
      <c r="J74" s="64"/>
      <c r="K74" s="64"/>
      <c r="L74" s="62"/>
    </row>
    <row r="75" spans="2:12" s="1" customFormat="1" ht="17.25" customHeight="1">
      <c r="B75" s="42"/>
      <c r="C75" s="64"/>
      <c r="D75" s="64"/>
      <c r="E75" s="381" t="str">
        <f>E9</f>
        <v>6 - SO 3  WC pro imobilní - změna</v>
      </c>
      <c r="F75" s="408"/>
      <c r="G75" s="408"/>
      <c r="H75" s="408"/>
      <c r="I75" s="173"/>
      <c r="J75" s="64"/>
      <c r="K75" s="64"/>
      <c r="L75" s="62"/>
    </row>
    <row r="76" spans="2:12" s="1" customFormat="1" ht="6.95" customHeight="1">
      <c r="B76" s="42"/>
      <c r="C76" s="64"/>
      <c r="D76" s="64"/>
      <c r="E76" s="64"/>
      <c r="F76" s="64"/>
      <c r="G76" s="64"/>
      <c r="H76" s="64"/>
      <c r="I76" s="173"/>
      <c r="J76" s="64"/>
      <c r="K76" s="64"/>
      <c r="L76" s="62"/>
    </row>
    <row r="77" spans="2:12" s="1" customFormat="1" ht="18" customHeight="1">
      <c r="B77" s="42"/>
      <c r="C77" s="66" t="s">
        <v>25</v>
      </c>
      <c r="D77" s="64"/>
      <c r="E77" s="64"/>
      <c r="F77" s="174" t="str">
        <f>F12</f>
        <v>Na Františku 253/9,Lysá nad Labem</v>
      </c>
      <c r="G77" s="64"/>
      <c r="H77" s="64"/>
      <c r="I77" s="175" t="s">
        <v>27</v>
      </c>
      <c r="J77" s="74" t="str">
        <f>IF(J12="","",J12)</f>
        <v>15. 12. 2016</v>
      </c>
      <c r="K77" s="64"/>
      <c r="L77" s="62"/>
    </row>
    <row r="78" spans="2:12" s="1" customFormat="1" ht="6.95" customHeight="1">
      <c r="B78" s="42"/>
      <c r="C78" s="64"/>
      <c r="D78" s="64"/>
      <c r="E78" s="64"/>
      <c r="F78" s="64"/>
      <c r="G78" s="64"/>
      <c r="H78" s="64"/>
      <c r="I78" s="173"/>
      <c r="J78" s="64"/>
      <c r="K78" s="64"/>
      <c r="L78" s="62"/>
    </row>
    <row r="79" spans="2:12" s="1" customFormat="1" ht="15">
      <c r="B79" s="42"/>
      <c r="C79" s="66" t="s">
        <v>29</v>
      </c>
      <c r="D79" s="64"/>
      <c r="E79" s="64"/>
      <c r="F79" s="174" t="str">
        <f>E15</f>
        <v>Město Lysá n.L.</v>
      </c>
      <c r="G79" s="64"/>
      <c r="H79" s="64"/>
      <c r="I79" s="175" t="s">
        <v>37</v>
      </c>
      <c r="J79" s="174" t="str">
        <f>E21</f>
        <v>AGORA s.r.o. Liberec</v>
      </c>
      <c r="K79" s="64"/>
      <c r="L79" s="62"/>
    </row>
    <row r="80" spans="2:12" s="1" customFormat="1" ht="14.45" customHeight="1">
      <c r="B80" s="42"/>
      <c r="C80" s="66" t="s">
        <v>35</v>
      </c>
      <c r="D80" s="64"/>
      <c r="E80" s="64"/>
      <c r="F80" s="174" t="str">
        <f>IF(E18="","",E18)</f>
        <v/>
      </c>
      <c r="G80" s="64"/>
      <c r="H80" s="64"/>
      <c r="I80" s="173"/>
      <c r="J80" s="64"/>
      <c r="K80" s="64"/>
      <c r="L80" s="62"/>
    </row>
    <row r="81" spans="2:65" s="1" customFormat="1" ht="10.35" customHeight="1">
      <c r="B81" s="42"/>
      <c r="C81" s="64"/>
      <c r="D81" s="64"/>
      <c r="E81" s="64"/>
      <c r="F81" s="64"/>
      <c r="G81" s="64"/>
      <c r="H81" s="64"/>
      <c r="I81" s="173"/>
      <c r="J81" s="64"/>
      <c r="K81" s="64"/>
      <c r="L81" s="62"/>
    </row>
    <row r="82" spans="2:65" s="10" customFormat="1" ht="29.25" customHeight="1">
      <c r="B82" s="176"/>
      <c r="C82" s="177" t="s">
        <v>195</v>
      </c>
      <c r="D82" s="178" t="s">
        <v>63</v>
      </c>
      <c r="E82" s="178" t="s">
        <v>59</v>
      </c>
      <c r="F82" s="178" t="s">
        <v>196</v>
      </c>
      <c r="G82" s="178" t="s">
        <v>197</v>
      </c>
      <c r="H82" s="178" t="s">
        <v>198</v>
      </c>
      <c r="I82" s="179" t="s">
        <v>199</v>
      </c>
      <c r="J82" s="178" t="s">
        <v>164</v>
      </c>
      <c r="K82" s="180" t="s">
        <v>200</v>
      </c>
      <c r="L82" s="181"/>
      <c r="M82" s="82" t="s">
        <v>201</v>
      </c>
      <c r="N82" s="83" t="s">
        <v>48</v>
      </c>
      <c r="O82" s="83" t="s">
        <v>202</v>
      </c>
      <c r="P82" s="83" t="s">
        <v>203</v>
      </c>
      <c r="Q82" s="83" t="s">
        <v>204</v>
      </c>
      <c r="R82" s="83" t="s">
        <v>205</v>
      </c>
      <c r="S82" s="83" t="s">
        <v>206</v>
      </c>
      <c r="T82" s="84" t="s">
        <v>207</v>
      </c>
    </row>
    <row r="83" spans="2:65" s="1" customFormat="1" ht="29.25" customHeight="1">
      <c r="B83" s="42"/>
      <c r="C83" s="88" t="s">
        <v>165</v>
      </c>
      <c r="D83" s="64"/>
      <c r="E83" s="64"/>
      <c r="F83" s="64"/>
      <c r="G83" s="64"/>
      <c r="H83" s="64"/>
      <c r="I83" s="173"/>
      <c r="J83" s="182">
        <f>BK83</f>
        <v>254481.21</v>
      </c>
      <c r="K83" s="64"/>
      <c r="L83" s="62"/>
      <c r="M83" s="85"/>
      <c r="N83" s="86"/>
      <c r="O83" s="86"/>
      <c r="P83" s="183">
        <f>P84</f>
        <v>0</v>
      </c>
      <c r="Q83" s="86"/>
      <c r="R83" s="183">
        <f>R84</f>
        <v>0</v>
      </c>
      <c r="S83" s="86"/>
      <c r="T83" s="184">
        <f>T84</f>
        <v>0</v>
      </c>
      <c r="AT83" s="25" t="s">
        <v>77</v>
      </c>
      <c r="AU83" s="25" t="s">
        <v>166</v>
      </c>
      <c r="BK83" s="185">
        <f>BK84</f>
        <v>254481.21</v>
      </c>
    </row>
    <row r="84" spans="2:65" s="11" customFormat="1" ht="37.35" customHeight="1">
      <c r="B84" s="186"/>
      <c r="C84" s="187"/>
      <c r="D84" s="188" t="s">
        <v>77</v>
      </c>
      <c r="E84" s="189" t="s">
        <v>933</v>
      </c>
      <c r="F84" s="189" t="s">
        <v>934</v>
      </c>
      <c r="G84" s="187"/>
      <c r="H84" s="187"/>
      <c r="I84" s="190"/>
      <c r="J84" s="191">
        <f>BK84</f>
        <v>254481.21</v>
      </c>
      <c r="K84" s="187"/>
      <c r="L84" s="192"/>
      <c r="M84" s="193"/>
      <c r="N84" s="194"/>
      <c r="O84" s="194"/>
      <c r="P84" s="195">
        <f>P85+P179+P212+P219+P222</f>
        <v>0</v>
      </c>
      <c r="Q84" s="194"/>
      <c r="R84" s="195">
        <f>R85+R179+R212+R219+R222</f>
        <v>0</v>
      </c>
      <c r="S84" s="194"/>
      <c r="T84" s="196">
        <f>T85+T179+T212+T219+T222</f>
        <v>0</v>
      </c>
      <c r="AR84" s="197" t="s">
        <v>87</v>
      </c>
      <c r="AT84" s="198" t="s">
        <v>77</v>
      </c>
      <c r="AU84" s="198" t="s">
        <v>78</v>
      </c>
      <c r="AY84" s="197" t="s">
        <v>210</v>
      </c>
      <c r="BK84" s="199">
        <f>BK85+BK179+BK212+BK219+BK222</f>
        <v>254481.21</v>
      </c>
    </row>
    <row r="85" spans="2:65" s="11" customFormat="1" ht="19.899999999999999" customHeight="1">
      <c r="B85" s="186"/>
      <c r="C85" s="187"/>
      <c r="D85" s="188" t="s">
        <v>77</v>
      </c>
      <c r="E85" s="200" t="s">
        <v>2754</v>
      </c>
      <c r="F85" s="200" t="s">
        <v>2755</v>
      </c>
      <c r="G85" s="187"/>
      <c r="H85" s="187"/>
      <c r="I85" s="190"/>
      <c r="J85" s="201">
        <f>BK85</f>
        <v>244800.25</v>
      </c>
      <c r="K85" s="187"/>
      <c r="L85" s="192"/>
      <c r="M85" s="193"/>
      <c r="N85" s="194"/>
      <c r="O85" s="194"/>
      <c r="P85" s="195">
        <f>P86</f>
        <v>0</v>
      </c>
      <c r="Q85" s="194"/>
      <c r="R85" s="195">
        <f>R86</f>
        <v>0</v>
      </c>
      <c r="S85" s="194"/>
      <c r="T85" s="196">
        <f>T86</f>
        <v>0</v>
      </c>
      <c r="AR85" s="197" t="s">
        <v>83</v>
      </c>
      <c r="AT85" s="198" t="s">
        <v>77</v>
      </c>
      <c r="AU85" s="198" t="s">
        <v>83</v>
      </c>
      <c r="AY85" s="197" t="s">
        <v>210</v>
      </c>
      <c r="BK85" s="199">
        <f>BK86</f>
        <v>244800.25</v>
      </c>
    </row>
    <row r="86" spans="2:65" s="11" customFormat="1" ht="14.85" customHeight="1">
      <c r="B86" s="186"/>
      <c r="C86" s="187"/>
      <c r="D86" s="188" t="s">
        <v>77</v>
      </c>
      <c r="E86" s="200" t="s">
        <v>2756</v>
      </c>
      <c r="F86" s="200" t="s">
        <v>24</v>
      </c>
      <c r="G86" s="187"/>
      <c r="H86" s="187"/>
      <c r="I86" s="190"/>
      <c r="J86" s="201">
        <f>BK86</f>
        <v>244800.25</v>
      </c>
      <c r="K86" s="187"/>
      <c r="L86" s="192"/>
      <c r="M86" s="193"/>
      <c r="N86" s="194"/>
      <c r="O86" s="194"/>
      <c r="P86" s="195">
        <f>SUM(P87:P178)</f>
        <v>0</v>
      </c>
      <c r="Q86" s="194"/>
      <c r="R86" s="195">
        <f>SUM(R87:R178)</f>
        <v>0</v>
      </c>
      <c r="S86" s="194"/>
      <c r="T86" s="196">
        <f>SUM(T87:T178)</f>
        <v>0</v>
      </c>
      <c r="AR86" s="197" t="s">
        <v>83</v>
      </c>
      <c r="AT86" s="198" t="s">
        <v>77</v>
      </c>
      <c r="AU86" s="198" t="s">
        <v>87</v>
      </c>
      <c r="AY86" s="197" t="s">
        <v>210</v>
      </c>
      <c r="BK86" s="199">
        <f>SUM(BK87:BK178)</f>
        <v>244800.25</v>
      </c>
    </row>
    <row r="87" spans="2:65" s="1" customFormat="1" ht="16.5" customHeight="1">
      <c r="B87" s="42"/>
      <c r="C87" s="202" t="s">
        <v>83</v>
      </c>
      <c r="D87" s="202" t="s">
        <v>212</v>
      </c>
      <c r="E87" s="203" t="s">
        <v>2757</v>
      </c>
      <c r="F87" s="204" t="s">
        <v>2758</v>
      </c>
      <c r="G87" s="205" t="s">
        <v>295</v>
      </c>
      <c r="H87" s="206">
        <v>420</v>
      </c>
      <c r="I87" s="207">
        <v>14</v>
      </c>
      <c r="J87" s="208">
        <f t="shared" ref="J87:J118" si="0">ROUND(I87*H87,2)</f>
        <v>5880</v>
      </c>
      <c r="K87" s="204" t="s">
        <v>24</v>
      </c>
      <c r="L87" s="62"/>
      <c r="M87" s="209" t="s">
        <v>24</v>
      </c>
      <c r="N87" s="210" t="s">
        <v>49</v>
      </c>
      <c r="O87" s="43"/>
      <c r="P87" s="211">
        <f t="shared" ref="P87:P118" si="1">O87*H87</f>
        <v>0</v>
      </c>
      <c r="Q87" s="211">
        <v>0</v>
      </c>
      <c r="R87" s="211">
        <f t="shared" ref="R87:R118" si="2">Q87*H87</f>
        <v>0</v>
      </c>
      <c r="S87" s="211">
        <v>0</v>
      </c>
      <c r="T87" s="212">
        <f t="shared" ref="T87:T118" si="3">S87*H87</f>
        <v>0</v>
      </c>
      <c r="AR87" s="25" t="s">
        <v>93</v>
      </c>
      <c r="AT87" s="25" t="s">
        <v>212</v>
      </c>
      <c r="AU87" s="25" t="s">
        <v>90</v>
      </c>
      <c r="AY87" s="25" t="s">
        <v>210</v>
      </c>
      <c r="BE87" s="213">
        <f t="shared" ref="BE87:BE118" si="4">IF(N87="základní",J87,0)</f>
        <v>5880</v>
      </c>
      <c r="BF87" s="213">
        <f t="shared" ref="BF87:BF118" si="5">IF(N87="snížená",J87,0)</f>
        <v>0</v>
      </c>
      <c r="BG87" s="213">
        <f t="shared" ref="BG87:BG118" si="6">IF(N87="zákl. přenesená",J87,0)</f>
        <v>0</v>
      </c>
      <c r="BH87" s="213">
        <f t="shared" ref="BH87:BH118" si="7">IF(N87="sníž. přenesená",J87,0)</f>
        <v>0</v>
      </c>
      <c r="BI87" s="213">
        <f t="shared" ref="BI87:BI118" si="8">IF(N87="nulová",J87,0)</f>
        <v>0</v>
      </c>
      <c r="BJ87" s="25" t="s">
        <v>83</v>
      </c>
      <c r="BK87" s="213">
        <f t="shared" ref="BK87:BK118" si="9">ROUND(I87*H87,2)</f>
        <v>5880</v>
      </c>
      <c r="BL87" s="25" t="s">
        <v>93</v>
      </c>
      <c r="BM87" s="25" t="s">
        <v>2759</v>
      </c>
    </row>
    <row r="88" spans="2:65" s="1" customFormat="1" ht="16.5" customHeight="1">
      <c r="B88" s="42"/>
      <c r="C88" s="202" t="s">
        <v>87</v>
      </c>
      <c r="D88" s="202" t="s">
        <v>212</v>
      </c>
      <c r="E88" s="203" t="s">
        <v>2760</v>
      </c>
      <c r="F88" s="204" t="s">
        <v>2761</v>
      </c>
      <c r="G88" s="205" t="s">
        <v>295</v>
      </c>
      <c r="H88" s="206">
        <v>490</v>
      </c>
      <c r="I88" s="207">
        <v>22.6</v>
      </c>
      <c r="J88" s="208">
        <f t="shared" si="0"/>
        <v>11074</v>
      </c>
      <c r="K88" s="204" t="s">
        <v>24</v>
      </c>
      <c r="L88" s="62"/>
      <c r="M88" s="209" t="s">
        <v>24</v>
      </c>
      <c r="N88" s="210" t="s">
        <v>49</v>
      </c>
      <c r="O88" s="43"/>
      <c r="P88" s="211">
        <f t="shared" si="1"/>
        <v>0</v>
      </c>
      <c r="Q88" s="211">
        <v>0</v>
      </c>
      <c r="R88" s="211">
        <f t="shared" si="2"/>
        <v>0</v>
      </c>
      <c r="S88" s="211">
        <v>0</v>
      </c>
      <c r="T88" s="212">
        <f t="shared" si="3"/>
        <v>0</v>
      </c>
      <c r="AR88" s="25" t="s">
        <v>93</v>
      </c>
      <c r="AT88" s="25" t="s">
        <v>212</v>
      </c>
      <c r="AU88" s="25" t="s">
        <v>90</v>
      </c>
      <c r="AY88" s="25" t="s">
        <v>210</v>
      </c>
      <c r="BE88" s="213">
        <f t="shared" si="4"/>
        <v>11074</v>
      </c>
      <c r="BF88" s="213">
        <f t="shared" si="5"/>
        <v>0</v>
      </c>
      <c r="BG88" s="213">
        <f t="shared" si="6"/>
        <v>0</v>
      </c>
      <c r="BH88" s="213">
        <f t="shared" si="7"/>
        <v>0</v>
      </c>
      <c r="BI88" s="213">
        <f t="shared" si="8"/>
        <v>0</v>
      </c>
      <c r="BJ88" s="25" t="s">
        <v>83</v>
      </c>
      <c r="BK88" s="213">
        <f t="shared" si="9"/>
        <v>11074</v>
      </c>
      <c r="BL88" s="25" t="s">
        <v>93</v>
      </c>
      <c r="BM88" s="25" t="s">
        <v>2762</v>
      </c>
    </row>
    <row r="89" spans="2:65" s="1" customFormat="1" ht="16.5" customHeight="1">
      <c r="B89" s="42"/>
      <c r="C89" s="202" t="s">
        <v>90</v>
      </c>
      <c r="D89" s="202" t="s">
        <v>212</v>
      </c>
      <c r="E89" s="203" t="s">
        <v>2763</v>
      </c>
      <c r="F89" s="204" t="s">
        <v>2764</v>
      </c>
      <c r="G89" s="205" t="s">
        <v>295</v>
      </c>
      <c r="H89" s="206">
        <v>180</v>
      </c>
      <c r="I89" s="207">
        <v>114.4</v>
      </c>
      <c r="J89" s="208">
        <f t="shared" si="0"/>
        <v>20592</v>
      </c>
      <c r="K89" s="204" t="s">
        <v>24</v>
      </c>
      <c r="L89" s="62"/>
      <c r="M89" s="209" t="s">
        <v>24</v>
      </c>
      <c r="N89" s="210" t="s">
        <v>49</v>
      </c>
      <c r="O89" s="43"/>
      <c r="P89" s="211">
        <f t="shared" si="1"/>
        <v>0</v>
      </c>
      <c r="Q89" s="211">
        <v>0</v>
      </c>
      <c r="R89" s="211">
        <f t="shared" si="2"/>
        <v>0</v>
      </c>
      <c r="S89" s="211">
        <v>0</v>
      </c>
      <c r="T89" s="212">
        <f t="shared" si="3"/>
        <v>0</v>
      </c>
      <c r="AR89" s="25" t="s">
        <v>93</v>
      </c>
      <c r="AT89" s="25" t="s">
        <v>212</v>
      </c>
      <c r="AU89" s="25" t="s">
        <v>90</v>
      </c>
      <c r="AY89" s="25" t="s">
        <v>210</v>
      </c>
      <c r="BE89" s="213">
        <f t="shared" si="4"/>
        <v>20592</v>
      </c>
      <c r="BF89" s="213">
        <f t="shared" si="5"/>
        <v>0</v>
      </c>
      <c r="BG89" s="213">
        <f t="shared" si="6"/>
        <v>0</v>
      </c>
      <c r="BH89" s="213">
        <f t="shared" si="7"/>
        <v>0</v>
      </c>
      <c r="BI89" s="213">
        <f t="shared" si="8"/>
        <v>0</v>
      </c>
      <c r="BJ89" s="25" t="s">
        <v>83</v>
      </c>
      <c r="BK89" s="213">
        <f t="shared" si="9"/>
        <v>20592</v>
      </c>
      <c r="BL89" s="25" t="s">
        <v>93</v>
      </c>
      <c r="BM89" s="25" t="s">
        <v>2765</v>
      </c>
    </row>
    <row r="90" spans="2:65" s="1" customFormat="1" ht="16.5" customHeight="1">
      <c r="B90" s="42"/>
      <c r="C90" s="202" t="s">
        <v>93</v>
      </c>
      <c r="D90" s="202" t="s">
        <v>212</v>
      </c>
      <c r="E90" s="203" t="s">
        <v>2766</v>
      </c>
      <c r="F90" s="204" t="s">
        <v>2767</v>
      </c>
      <c r="G90" s="205" t="s">
        <v>295</v>
      </c>
      <c r="H90" s="206">
        <v>165</v>
      </c>
      <c r="I90" s="207">
        <v>3.67</v>
      </c>
      <c r="J90" s="208">
        <f t="shared" si="0"/>
        <v>605.54999999999995</v>
      </c>
      <c r="K90" s="204" t="s">
        <v>24</v>
      </c>
      <c r="L90" s="62"/>
      <c r="M90" s="209" t="s">
        <v>24</v>
      </c>
      <c r="N90" s="210" t="s">
        <v>49</v>
      </c>
      <c r="O90" s="43"/>
      <c r="P90" s="211">
        <f t="shared" si="1"/>
        <v>0</v>
      </c>
      <c r="Q90" s="211">
        <v>0</v>
      </c>
      <c r="R90" s="211">
        <f t="shared" si="2"/>
        <v>0</v>
      </c>
      <c r="S90" s="211">
        <v>0</v>
      </c>
      <c r="T90" s="212">
        <f t="shared" si="3"/>
        <v>0</v>
      </c>
      <c r="AR90" s="25" t="s">
        <v>93</v>
      </c>
      <c r="AT90" s="25" t="s">
        <v>212</v>
      </c>
      <c r="AU90" s="25" t="s">
        <v>90</v>
      </c>
      <c r="AY90" s="25" t="s">
        <v>210</v>
      </c>
      <c r="BE90" s="213">
        <f t="shared" si="4"/>
        <v>605.54999999999995</v>
      </c>
      <c r="BF90" s="213">
        <f t="shared" si="5"/>
        <v>0</v>
      </c>
      <c r="BG90" s="213">
        <f t="shared" si="6"/>
        <v>0</v>
      </c>
      <c r="BH90" s="213">
        <f t="shared" si="7"/>
        <v>0</v>
      </c>
      <c r="BI90" s="213">
        <f t="shared" si="8"/>
        <v>0</v>
      </c>
      <c r="BJ90" s="25" t="s">
        <v>83</v>
      </c>
      <c r="BK90" s="213">
        <f t="shared" si="9"/>
        <v>605.54999999999995</v>
      </c>
      <c r="BL90" s="25" t="s">
        <v>93</v>
      </c>
      <c r="BM90" s="25" t="s">
        <v>2768</v>
      </c>
    </row>
    <row r="91" spans="2:65" s="1" customFormat="1" ht="16.5" customHeight="1">
      <c r="B91" s="42"/>
      <c r="C91" s="202" t="s">
        <v>96</v>
      </c>
      <c r="D91" s="202" t="s">
        <v>212</v>
      </c>
      <c r="E91" s="203" t="s">
        <v>2769</v>
      </c>
      <c r="F91" s="204" t="s">
        <v>2770</v>
      </c>
      <c r="G91" s="205" t="s">
        <v>295</v>
      </c>
      <c r="H91" s="206">
        <v>195</v>
      </c>
      <c r="I91" s="207">
        <v>41</v>
      </c>
      <c r="J91" s="208">
        <f t="shared" si="0"/>
        <v>7995</v>
      </c>
      <c r="K91" s="204" t="s">
        <v>24</v>
      </c>
      <c r="L91" s="62"/>
      <c r="M91" s="209" t="s">
        <v>24</v>
      </c>
      <c r="N91" s="210" t="s">
        <v>49</v>
      </c>
      <c r="O91" s="43"/>
      <c r="P91" s="211">
        <f t="shared" si="1"/>
        <v>0</v>
      </c>
      <c r="Q91" s="211">
        <v>0</v>
      </c>
      <c r="R91" s="211">
        <f t="shared" si="2"/>
        <v>0</v>
      </c>
      <c r="S91" s="211">
        <v>0</v>
      </c>
      <c r="T91" s="212">
        <f t="shared" si="3"/>
        <v>0</v>
      </c>
      <c r="AR91" s="25" t="s">
        <v>93</v>
      </c>
      <c r="AT91" s="25" t="s">
        <v>212</v>
      </c>
      <c r="AU91" s="25" t="s">
        <v>90</v>
      </c>
      <c r="AY91" s="25" t="s">
        <v>210</v>
      </c>
      <c r="BE91" s="213">
        <f t="shared" si="4"/>
        <v>7995</v>
      </c>
      <c r="BF91" s="213">
        <f t="shared" si="5"/>
        <v>0</v>
      </c>
      <c r="BG91" s="213">
        <f t="shared" si="6"/>
        <v>0</v>
      </c>
      <c r="BH91" s="213">
        <f t="shared" si="7"/>
        <v>0</v>
      </c>
      <c r="BI91" s="213">
        <f t="shared" si="8"/>
        <v>0</v>
      </c>
      <c r="BJ91" s="25" t="s">
        <v>83</v>
      </c>
      <c r="BK91" s="213">
        <f t="shared" si="9"/>
        <v>7995</v>
      </c>
      <c r="BL91" s="25" t="s">
        <v>93</v>
      </c>
      <c r="BM91" s="25" t="s">
        <v>2771</v>
      </c>
    </row>
    <row r="92" spans="2:65" s="1" customFormat="1" ht="16.5" customHeight="1">
      <c r="B92" s="42"/>
      <c r="C92" s="202" t="s">
        <v>99</v>
      </c>
      <c r="D92" s="202" t="s">
        <v>212</v>
      </c>
      <c r="E92" s="203" t="s">
        <v>2772</v>
      </c>
      <c r="F92" s="204" t="s">
        <v>2773</v>
      </c>
      <c r="G92" s="205" t="s">
        <v>862</v>
      </c>
      <c r="H92" s="206">
        <v>70</v>
      </c>
      <c r="I92" s="207">
        <v>11</v>
      </c>
      <c r="J92" s="208">
        <f t="shared" si="0"/>
        <v>770</v>
      </c>
      <c r="K92" s="204" t="s">
        <v>24</v>
      </c>
      <c r="L92" s="62"/>
      <c r="M92" s="209" t="s">
        <v>24</v>
      </c>
      <c r="N92" s="210" t="s">
        <v>49</v>
      </c>
      <c r="O92" s="43"/>
      <c r="P92" s="211">
        <f t="shared" si="1"/>
        <v>0</v>
      </c>
      <c r="Q92" s="211">
        <v>0</v>
      </c>
      <c r="R92" s="211">
        <f t="shared" si="2"/>
        <v>0</v>
      </c>
      <c r="S92" s="211">
        <v>0</v>
      </c>
      <c r="T92" s="212">
        <f t="shared" si="3"/>
        <v>0</v>
      </c>
      <c r="AR92" s="25" t="s">
        <v>93</v>
      </c>
      <c r="AT92" s="25" t="s">
        <v>212</v>
      </c>
      <c r="AU92" s="25" t="s">
        <v>90</v>
      </c>
      <c r="AY92" s="25" t="s">
        <v>210</v>
      </c>
      <c r="BE92" s="213">
        <f t="shared" si="4"/>
        <v>770</v>
      </c>
      <c r="BF92" s="213">
        <f t="shared" si="5"/>
        <v>0</v>
      </c>
      <c r="BG92" s="213">
        <f t="shared" si="6"/>
        <v>0</v>
      </c>
      <c r="BH92" s="213">
        <f t="shared" si="7"/>
        <v>0</v>
      </c>
      <c r="BI92" s="213">
        <f t="shared" si="8"/>
        <v>0</v>
      </c>
      <c r="BJ92" s="25" t="s">
        <v>83</v>
      </c>
      <c r="BK92" s="213">
        <f t="shared" si="9"/>
        <v>770</v>
      </c>
      <c r="BL92" s="25" t="s">
        <v>93</v>
      </c>
      <c r="BM92" s="25" t="s">
        <v>2774</v>
      </c>
    </row>
    <row r="93" spans="2:65" s="1" customFormat="1" ht="16.5" customHeight="1">
      <c r="B93" s="42"/>
      <c r="C93" s="202" t="s">
        <v>102</v>
      </c>
      <c r="D93" s="202" t="s">
        <v>212</v>
      </c>
      <c r="E93" s="203" t="s">
        <v>2775</v>
      </c>
      <c r="F93" s="204" t="s">
        <v>2776</v>
      </c>
      <c r="G93" s="205" t="s">
        <v>862</v>
      </c>
      <c r="H93" s="206">
        <v>120</v>
      </c>
      <c r="I93" s="207">
        <v>3.5</v>
      </c>
      <c r="J93" s="208">
        <f t="shared" si="0"/>
        <v>420</v>
      </c>
      <c r="K93" s="204" t="s">
        <v>24</v>
      </c>
      <c r="L93" s="62"/>
      <c r="M93" s="209" t="s">
        <v>24</v>
      </c>
      <c r="N93" s="210" t="s">
        <v>49</v>
      </c>
      <c r="O93" s="43"/>
      <c r="P93" s="211">
        <f t="shared" si="1"/>
        <v>0</v>
      </c>
      <c r="Q93" s="211">
        <v>0</v>
      </c>
      <c r="R93" s="211">
        <f t="shared" si="2"/>
        <v>0</v>
      </c>
      <c r="S93" s="211">
        <v>0</v>
      </c>
      <c r="T93" s="212">
        <f t="shared" si="3"/>
        <v>0</v>
      </c>
      <c r="AR93" s="25" t="s">
        <v>93</v>
      </c>
      <c r="AT93" s="25" t="s">
        <v>212</v>
      </c>
      <c r="AU93" s="25" t="s">
        <v>90</v>
      </c>
      <c r="AY93" s="25" t="s">
        <v>210</v>
      </c>
      <c r="BE93" s="213">
        <f t="shared" si="4"/>
        <v>420</v>
      </c>
      <c r="BF93" s="213">
        <f t="shared" si="5"/>
        <v>0</v>
      </c>
      <c r="BG93" s="213">
        <f t="shared" si="6"/>
        <v>0</v>
      </c>
      <c r="BH93" s="213">
        <f t="shared" si="7"/>
        <v>0</v>
      </c>
      <c r="BI93" s="213">
        <f t="shared" si="8"/>
        <v>0</v>
      </c>
      <c r="BJ93" s="25" t="s">
        <v>83</v>
      </c>
      <c r="BK93" s="213">
        <f t="shared" si="9"/>
        <v>420</v>
      </c>
      <c r="BL93" s="25" t="s">
        <v>93</v>
      </c>
      <c r="BM93" s="25" t="s">
        <v>2777</v>
      </c>
    </row>
    <row r="94" spans="2:65" s="1" customFormat="1" ht="16.5" customHeight="1">
      <c r="B94" s="42"/>
      <c r="C94" s="202" t="s">
        <v>119</v>
      </c>
      <c r="D94" s="202" t="s">
        <v>212</v>
      </c>
      <c r="E94" s="203" t="s">
        <v>2778</v>
      </c>
      <c r="F94" s="204" t="s">
        <v>2779</v>
      </c>
      <c r="G94" s="205" t="s">
        <v>862</v>
      </c>
      <c r="H94" s="206">
        <v>120</v>
      </c>
      <c r="I94" s="207">
        <v>4.0999999999999996</v>
      </c>
      <c r="J94" s="208">
        <f t="shared" si="0"/>
        <v>492</v>
      </c>
      <c r="K94" s="204" t="s">
        <v>24</v>
      </c>
      <c r="L94" s="62"/>
      <c r="M94" s="209" t="s">
        <v>24</v>
      </c>
      <c r="N94" s="210" t="s">
        <v>49</v>
      </c>
      <c r="O94" s="43"/>
      <c r="P94" s="211">
        <f t="shared" si="1"/>
        <v>0</v>
      </c>
      <c r="Q94" s="211">
        <v>0</v>
      </c>
      <c r="R94" s="211">
        <f t="shared" si="2"/>
        <v>0</v>
      </c>
      <c r="S94" s="211">
        <v>0</v>
      </c>
      <c r="T94" s="212">
        <f t="shared" si="3"/>
        <v>0</v>
      </c>
      <c r="AR94" s="25" t="s">
        <v>93</v>
      </c>
      <c r="AT94" s="25" t="s">
        <v>212</v>
      </c>
      <c r="AU94" s="25" t="s">
        <v>90</v>
      </c>
      <c r="AY94" s="25" t="s">
        <v>210</v>
      </c>
      <c r="BE94" s="213">
        <f t="shared" si="4"/>
        <v>492</v>
      </c>
      <c r="BF94" s="213">
        <f t="shared" si="5"/>
        <v>0</v>
      </c>
      <c r="BG94" s="213">
        <f t="shared" si="6"/>
        <v>0</v>
      </c>
      <c r="BH94" s="213">
        <f t="shared" si="7"/>
        <v>0</v>
      </c>
      <c r="BI94" s="213">
        <f t="shared" si="8"/>
        <v>0</v>
      </c>
      <c r="BJ94" s="25" t="s">
        <v>83</v>
      </c>
      <c r="BK94" s="213">
        <f t="shared" si="9"/>
        <v>492</v>
      </c>
      <c r="BL94" s="25" t="s">
        <v>93</v>
      </c>
      <c r="BM94" s="25" t="s">
        <v>2780</v>
      </c>
    </row>
    <row r="95" spans="2:65" s="1" customFormat="1" ht="16.5" customHeight="1">
      <c r="B95" s="42"/>
      <c r="C95" s="202" t="s">
        <v>122</v>
      </c>
      <c r="D95" s="202" t="s">
        <v>212</v>
      </c>
      <c r="E95" s="203" t="s">
        <v>2781</v>
      </c>
      <c r="F95" s="204" t="s">
        <v>2782</v>
      </c>
      <c r="G95" s="205" t="s">
        <v>862</v>
      </c>
      <c r="H95" s="206">
        <v>123</v>
      </c>
      <c r="I95" s="207">
        <v>130.19999999999999</v>
      </c>
      <c r="J95" s="208">
        <f t="shared" si="0"/>
        <v>16014.6</v>
      </c>
      <c r="K95" s="204" t="s">
        <v>24</v>
      </c>
      <c r="L95" s="62"/>
      <c r="M95" s="209" t="s">
        <v>24</v>
      </c>
      <c r="N95" s="210" t="s">
        <v>49</v>
      </c>
      <c r="O95" s="43"/>
      <c r="P95" s="211">
        <f t="shared" si="1"/>
        <v>0</v>
      </c>
      <c r="Q95" s="211">
        <v>0</v>
      </c>
      <c r="R95" s="211">
        <f t="shared" si="2"/>
        <v>0</v>
      </c>
      <c r="S95" s="211">
        <v>0</v>
      </c>
      <c r="T95" s="212">
        <f t="shared" si="3"/>
        <v>0</v>
      </c>
      <c r="AR95" s="25" t="s">
        <v>93</v>
      </c>
      <c r="AT95" s="25" t="s">
        <v>212</v>
      </c>
      <c r="AU95" s="25" t="s">
        <v>90</v>
      </c>
      <c r="AY95" s="25" t="s">
        <v>210</v>
      </c>
      <c r="BE95" s="213">
        <f t="shared" si="4"/>
        <v>16014.6</v>
      </c>
      <c r="BF95" s="213">
        <f t="shared" si="5"/>
        <v>0</v>
      </c>
      <c r="BG95" s="213">
        <f t="shared" si="6"/>
        <v>0</v>
      </c>
      <c r="BH95" s="213">
        <f t="shared" si="7"/>
        <v>0</v>
      </c>
      <c r="BI95" s="213">
        <f t="shared" si="8"/>
        <v>0</v>
      </c>
      <c r="BJ95" s="25" t="s">
        <v>83</v>
      </c>
      <c r="BK95" s="213">
        <f t="shared" si="9"/>
        <v>16014.6</v>
      </c>
      <c r="BL95" s="25" t="s">
        <v>93</v>
      </c>
      <c r="BM95" s="25" t="s">
        <v>2783</v>
      </c>
    </row>
    <row r="96" spans="2:65" s="1" customFormat="1" ht="16.5" customHeight="1">
      <c r="B96" s="42"/>
      <c r="C96" s="202" t="s">
        <v>125</v>
      </c>
      <c r="D96" s="202" t="s">
        <v>212</v>
      </c>
      <c r="E96" s="203" t="s">
        <v>2784</v>
      </c>
      <c r="F96" s="204" t="s">
        <v>2785</v>
      </c>
      <c r="G96" s="205" t="s">
        <v>862</v>
      </c>
      <c r="H96" s="206">
        <v>5</v>
      </c>
      <c r="I96" s="207">
        <v>130.19999999999999</v>
      </c>
      <c r="J96" s="208">
        <f t="shared" si="0"/>
        <v>651</v>
      </c>
      <c r="K96" s="204" t="s">
        <v>24</v>
      </c>
      <c r="L96" s="62"/>
      <c r="M96" s="209" t="s">
        <v>24</v>
      </c>
      <c r="N96" s="210" t="s">
        <v>49</v>
      </c>
      <c r="O96" s="43"/>
      <c r="P96" s="211">
        <f t="shared" si="1"/>
        <v>0</v>
      </c>
      <c r="Q96" s="211">
        <v>0</v>
      </c>
      <c r="R96" s="211">
        <f t="shared" si="2"/>
        <v>0</v>
      </c>
      <c r="S96" s="211">
        <v>0</v>
      </c>
      <c r="T96" s="212">
        <f t="shared" si="3"/>
        <v>0</v>
      </c>
      <c r="AR96" s="25" t="s">
        <v>93</v>
      </c>
      <c r="AT96" s="25" t="s">
        <v>212</v>
      </c>
      <c r="AU96" s="25" t="s">
        <v>90</v>
      </c>
      <c r="AY96" s="25" t="s">
        <v>210</v>
      </c>
      <c r="BE96" s="213">
        <f t="shared" si="4"/>
        <v>651</v>
      </c>
      <c r="BF96" s="213">
        <f t="shared" si="5"/>
        <v>0</v>
      </c>
      <c r="BG96" s="213">
        <f t="shared" si="6"/>
        <v>0</v>
      </c>
      <c r="BH96" s="213">
        <f t="shared" si="7"/>
        <v>0</v>
      </c>
      <c r="BI96" s="213">
        <f t="shared" si="8"/>
        <v>0</v>
      </c>
      <c r="BJ96" s="25" t="s">
        <v>83</v>
      </c>
      <c r="BK96" s="213">
        <f t="shared" si="9"/>
        <v>651</v>
      </c>
      <c r="BL96" s="25" t="s">
        <v>93</v>
      </c>
      <c r="BM96" s="25" t="s">
        <v>2786</v>
      </c>
    </row>
    <row r="97" spans="2:65" s="1" customFormat="1" ht="16.5" customHeight="1">
      <c r="B97" s="42"/>
      <c r="C97" s="202" t="s">
        <v>128</v>
      </c>
      <c r="D97" s="202" t="s">
        <v>212</v>
      </c>
      <c r="E97" s="203" t="s">
        <v>2787</v>
      </c>
      <c r="F97" s="204" t="s">
        <v>2788</v>
      </c>
      <c r="G97" s="205" t="s">
        <v>862</v>
      </c>
      <c r="H97" s="206">
        <v>5</v>
      </c>
      <c r="I97" s="207">
        <v>130.19999999999999</v>
      </c>
      <c r="J97" s="208">
        <f t="shared" si="0"/>
        <v>651</v>
      </c>
      <c r="K97" s="204" t="s">
        <v>24</v>
      </c>
      <c r="L97" s="62"/>
      <c r="M97" s="209" t="s">
        <v>24</v>
      </c>
      <c r="N97" s="210" t="s">
        <v>49</v>
      </c>
      <c r="O97" s="43"/>
      <c r="P97" s="211">
        <f t="shared" si="1"/>
        <v>0</v>
      </c>
      <c r="Q97" s="211">
        <v>0</v>
      </c>
      <c r="R97" s="211">
        <f t="shared" si="2"/>
        <v>0</v>
      </c>
      <c r="S97" s="211">
        <v>0</v>
      </c>
      <c r="T97" s="212">
        <f t="shared" si="3"/>
        <v>0</v>
      </c>
      <c r="AR97" s="25" t="s">
        <v>93</v>
      </c>
      <c r="AT97" s="25" t="s">
        <v>212</v>
      </c>
      <c r="AU97" s="25" t="s">
        <v>90</v>
      </c>
      <c r="AY97" s="25" t="s">
        <v>210</v>
      </c>
      <c r="BE97" s="213">
        <f t="shared" si="4"/>
        <v>651</v>
      </c>
      <c r="BF97" s="213">
        <f t="shared" si="5"/>
        <v>0</v>
      </c>
      <c r="BG97" s="213">
        <f t="shared" si="6"/>
        <v>0</v>
      </c>
      <c r="BH97" s="213">
        <f t="shared" si="7"/>
        <v>0</v>
      </c>
      <c r="BI97" s="213">
        <f t="shared" si="8"/>
        <v>0</v>
      </c>
      <c r="BJ97" s="25" t="s">
        <v>83</v>
      </c>
      <c r="BK97" s="213">
        <f t="shared" si="9"/>
        <v>651</v>
      </c>
      <c r="BL97" s="25" t="s">
        <v>93</v>
      </c>
      <c r="BM97" s="25" t="s">
        <v>2789</v>
      </c>
    </row>
    <row r="98" spans="2:65" s="1" customFormat="1" ht="16.5" customHeight="1">
      <c r="B98" s="42"/>
      <c r="C98" s="202" t="s">
        <v>131</v>
      </c>
      <c r="D98" s="202" t="s">
        <v>212</v>
      </c>
      <c r="E98" s="203" t="s">
        <v>2790</v>
      </c>
      <c r="F98" s="204" t="s">
        <v>2791</v>
      </c>
      <c r="G98" s="205" t="s">
        <v>862</v>
      </c>
      <c r="H98" s="206">
        <v>2</v>
      </c>
      <c r="I98" s="207">
        <v>15</v>
      </c>
      <c r="J98" s="208">
        <f t="shared" si="0"/>
        <v>30</v>
      </c>
      <c r="K98" s="204" t="s">
        <v>24</v>
      </c>
      <c r="L98" s="62"/>
      <c r="M98" s="209" t="s">
        <v>24</v>
      </c>
      <c r="N98" s="210" t="s">
        <v>49</v>
      </c>
      <c r="O98" s="43"/>
      <c r="P98" s="211">
        <f t="shared" si="1"/>
        <v>0</v>
      </c>
      <c r="Q98" s="211">
        <v>0</v>
      </c>
      <c r="R98" s="211">
        <f t="shared" si="2"/>
        <v>0</v>
      </c>
      <c r="S98" s="211">
        <v>0</v>
      </c>
      <c r="T98" s="212">
        <f t="shared" si="3"/>
        <v>0</v>
      </c>
      <c r="AR98" s="25" t="s">
        <v>93</v>
      </c>
      <c r="AT98" s="25" t="s">
        <v>212</v>
      </c>
      <c r="AU98" s="25" t="s">
        <v>90</v>
      </c>
      <c r="AY98" s="25" t="s">
        <v>210</v>
      </c>
      <c r="BE98" s="213">
        <f t="shared" si="4"/>
        <v>30</v>
      </c>
      <c r="BF98" s="213">
        <f t="shared" si="5"/>
        <v>0</v>
      </c>
      <c r="BG98" s="213">
        <f t="shared" si="6"/>
        <v>0</v>
      </c>
      <c r="BH98" s="213">
        <f t="shared" si="7"/>
        <v>0</v>
      </c>
      <c r="BI98" s="213">
        <f t="shared" si="8"/>
        <v>0</v>
      </c>
      <c r="BJ98" s="25" t="s">
        <v>83</v>
      </c>
      <c r="BK98" s="213">
        <f t="shared" si="9"/>
        <v>30</v>
      </c>
      <c r="BL98" s="25" t="s">
        <v>93</v>
      </c>
      <c r="BM98" s="25" t="s">
        <v>2792</v>
      </c>
    </row>
    <row r="99" spans="2:65" s="1" customFormat="1" ht="16.5" customHeight="1">
      <c r="B99" s="42"/>
      <c r="C99" s="202" t="s">
        <v>134</v>
      </c>
      <c r="D99" s="202" t="s">
        <v>212</v>
      </c>
      <c r="E99" s="203" t="s">
        <v>2793</v>
      </c>
      <c r="F99" s="204" t="s">
        <v>2794</v>
      </c>
      <c r="G99" s="205" t="s">
        <v>862</v>
      </c>
      <c r="H99" s="206">
        <v>136</v>
      </c>
      <c r="I99" s="207">
        <v>10</v>
      </c>
      <c r="J99" s="208">
        <f t="shared" si="0"/>
        <v>1360</v>
      </c>
      <c r="K99" s="204" t="s">
        <v>24</v>
      </c>
      <c r="L99" s="62"/>
      <c r="M99" s="209" t="s">
        <v>24</v>
      </c>
      <c r="N99" s="210" t="s">
        <v>49</v>
      </c>
      <c r="O99" s="43"/>
      <c r="P99" s="211">
        <f t="shared" si="1"/>
        <v>0</v>
      </c>
      <c r="Q99" s="211">
        <v>0</v>
      </c>
      <c r="R99" s="211">
        <f t="shared" si="2"/>
        <v>0</v>
      </c>
      <c r="S99" s="211">
        <v>0</v>
      </c>
      <c r="T99" s="212">
        <f t="shared" si="3"/>
        <v>0</v>
      </c>
      <c r="AR99" s="25" t="s">
        <v>93</v>
      </c>
      <c r="AT99" s="25" t="s">
        <v>212</v>
      </c>
      <c r="AU99" s="25" t="s">
        <v>90</v>
      </c>
      <c r="AY99" s="25" t="s">
        <v>210</v>
      </c>
      <c r="BE99" s="213">
        <f t="shared" si="4"/>
        <v>1360</v>
      </c>
      <c r="BF99" s="213">
        <f t="shared" si="5"/>
        <v>0</v>
      </c>
      <c r="BG99" s="213">
        <f t="shared" si="6"/>
        <v>0</v>
      </c>
      <c r="BH99" s="213">
        <f t="shared" si="7"/>
        <v>0</v>
      </c>
      <c r="BI99" s="213">
        <f t="shared" si="8"/>
        <v>0</v>
      </c>
      <c r="BJ99" s="25" t="s">
        <v>83</v>
      </c>
      <c r="BK99" s="213">
        <f t="shared" si="9"/>
        <v>1360</v>
      </c>
      <c r="BL99" s="25" t="s">
        <v>93</v>
      </c>
      <c r="BM99" s="25" t="s">
        <v>2795</v>
      </c>
    </row>
    <row r="100" spans="2:65" s="1" customFormat="1" ht="16.5" customHeight="1">
      <c r="B100" s="42"/>
      <c r="C100" s="202" t="s">
        <v>137</v>
      </c>
      <c r="D100" s="202" t="s">
        <v>212</v>
      </c>
      <c r="E100" s="203" t="s">
        <v>2796</v>
      </c>
      <c r="F100" s="204" t="s">
        <v>2797</v>
      </c>
      <c r="G100" s="205" t="s">
        <v>862</v>
      </c>
      <c r="H100" s="206">
        <v>175</v>
      </c>
      <c r="I100" s="207">
        <v>19.7</v>
      </c>
      <c r="J100" s="208">
        <f t="shared" si="0"/>
        <v>3447.5</v>
      </c>
      <c r="K100" s="204" t="s">
        <v>24</v>
      </c>
      <c r="L100" s="62"/>
      <c r="M100" s="209" t="s">
        <v>24</v>
      </c>
      <c r="N100" s="210" t="s">
        <v>49</v>
      </c>
      <c r="O100" s="43"/>
      <c r="P100" s="211">
        <f t="shared" si="1"/>
        <v>0</v>
      </c>
      <c r="Q100" s="211">
        <v>0</v>
      </c>
      <c r="R100" s="211">
        <f t="shared" si="2"/>
        <v>0</v>
      </c>
      <c r="S100" s="211">
        <v>0</v>
      </c>
      <c r="T100" s="212">
        <f t="shared" si="3"/>
        <v>0</v>
      </c>
      <c r="AR100" s="25" t="s">
        <v>93</v>
      </c>
      <c r="AT100" s="25" t="s">
        <v>212</v>
      </c>
      <c r="AU100" s="25" t="s">
        <v>90</v>
      </c>
      <c r="AY100" s="25" t="s">
        <v>210</v>
      </c>
      <c r="BE100" s="213">
        <f t="shared" si="4"/>
        <v>3447.5</v>
      </c>
      <c r="BF100" s="213">
        <f t="shared" si="5"/>
        <v>0</v>
      </c>
      <c r="BG100" s="213">
        <f t="shared" si="6"/>
        <v>0</v>
      </c>
      <c r="BH100" s="213">
        <f t="shared" si="7"/>
        <v>0</v>
      </c>
      <c r="BI100" s="213">
        <f t="shared" si="8"/>
        <v>0</v>
      </c>
      <c r="BJ100" s="25" t="s">
        <v>83</v>
      </c>
      <c r="BK100" s="213">
        <f t="shared" si="9"/>
        <v>3447.5</v>
      </c>
      <c r="BL100" s="25" t="s">
        <v>93</v>
      </c>
      <c r="BM100" s="25" t="s">
        <v>2798</v>
      </c>
    </row>
    <row r="101" spans="2:65" s="1" customFormat="1" ht="16.5" customHeight="1">
      <c r="B101" s="42"/>
      <c r="C101" s="202" t="s">
        <v>10</v>
      </c>
      <c r="D101" s="202" t="s">
        <v>212</v>
      </c>
      <c r="E101" s="203" t="s">
        <v>2799</v>
      </c>
      <c r="F101" s="204" t="s">
        <v>2800</v>
      </c>
      <c r="G101" s="205" t="s">
        <v>862</v>
      </c>
      <c r="H101" s="206">
        <v>70</v>
      </c>
      <c r="I101" s="207">
        <v>49.2</v>
      </c>
      <c r="J101" s="208">
        <f t="shared" si="0"/>
        <v>3444</v>
      </c>
      <c r="K101" s="204" t="s">
        <v>24</v>
      </c>
      <c r="L101" s="62"/>
      <c r="M101" s="209" t="s">
        <v>24</v>
      </c>
      <c r="N101" s="210" t="s">
        <v>49</v>
      </c>
      <c r="O101" s="43"/>
      <c r="P101" s="211">
        <f t="shared" si="1"/>
        <v>0</v>
      </c>
      <c r="Q101" s="211">
        <v>0</v>
      </c>
      <c r="R101" s="211">
        <f t="shared" si="2"/>
        <v>0</v>
      </c>
      <c r="S101" s="211">
        <v>0</v>
      </c>
      <c r="T101" s="212">
        <f t="shared" si="3"/>
        <v>0</v>
      </c>
      <c r="AR101" s="25" t="s">
        <v>93</v>
      </c>
      <c r="AT101" s="25" t="s">
        <v>212</v>
      </c>
      <c r="AU101" s="25" t="s">
        <v>90</v>
      </c>
      <c r="AY101" s="25" t="s">
        <v>210</v>
      </c>
      <c r="BE101" s="213">
        <f t="shared" si="4"/>
        <v>3444</v>
      </c>
      <c r="BF101" s="213">
        <f t="shared" si="5"/>
        <v>0</v>
      </c>
      <c r="BG101" s="213">
        <f t="shared" si="6"/>
        <v>0</v>
      </c>
      <c r="BH101" s="213">
        <f t="shared" si="7"/>
        <v>0</v>
      </c>
      <c r="BI101" s="213">
        <f t="shared" si="8"/>
        <v>0</v>
      </c>
      <c r="BJ101" s="25" t="s">
        <v>83</v>
      </c>
      <c r="BK101" s="213">
        <f t="shared" si="9"/>
        <v>3444</v>
      </c>
      <c r="BL101" s="25" t="s">
        <v>93</v>
      </c>
      <c r="BM101" s="25" t="s">
        <v>2801</v>
      </c>
    </row>
    <row r="102" spans="2:65" s="1" customFormat="1" ht="16.5" customHeight="1">
      <c r="B102" s="42"/>
      <c r="C102" s="202" t="s">
        <v>142</v>
      </c>
      <c r="D102" s="202" t="s">
        <v>212</v>
      </c>
      <c r="E102" s="203" t="s">
        <v>2802</v>
      </c>
      <c r="F102" s="204" t="s">
        <v>2803</v>
      </c>
      <c r="G102" s="205" t="s">
        <v>862</v>
      </c>
      <c r="H102" s="206">
        <v>7</v>
      </c>
      <c r="I102" s="207">
        <v>53</v>
      </c>
      <c r="J102" s="208">
        <f t="shared" si="0"/>
        <v>371</v>
      </c>
      <c r="K102" s="204" t="s">
        <v>24</v>
      </c>
      <c r="L102" s="62"/>
      <c r="M102" s="209" t="s">
        <v>24</v>
      </c>
      <c r="N102" s="210" t="s">
        <v>49</v>
      </c>
      <c r="O102" s="43"/>
      <c r="P102" s="211">
        <f t="shared" si="1"/>
        <v>0</v>
      </c>
      <c r="Q102" s="211">
        <v>0</v>
      </c>
      <c r="R102" s="211">
        <f t="shared" si="2"/>
        <v>0</v>
      </c>
      <c r="S102" s="211">
        <v>0</v>
      </c>
      <c r="T102" s="212">
        <f t="shared" si="3"/>
        <v>0</v>
      </c>
      <c r="AR102" s="25" t="s">
        <v>93</v>
      </c>
      <c r="AT102" s="25" t="s">
        <v>212</v>
      </c>
      <c r="AU102" s="25" t="s">
        <v>90</v>
      </c>
      <c r="AY102" s="25" t="s">
        <v>210</v>
      </c>
      <c r="BE102" s="213">
        <f t="shared" si="4"/>
        <v>371</v>
      </c>
      <c r="BF102" s="213">
        <f t="shared" si="5"/>
        <v>0</v>
      </c>
      <c r="BG102" s="213">
        <f t="shared" si="6"/>
        <v>0</v>
      </c>
      <c r="BH102" s="213">
        <f t="shared" si="7"/>
        <v>0</v>
      </c>
      <c r="BI102" s="213">
        <f t="shared" si="8"/>
        <v>0</v>
      </c>
      <c r="BJ102" s="25" t="s">
        <v>83</v>
      </c>
      <c r="BK102" s="213">
        <f t="shared" si="9"/>
        <v>371</v>
      </c>
      <c r="BL102" s="25" t="s">
        <v>93</v>
      </c>
      <c r="BM102" s="25" t="s">
        <v>2804</v>
      </c>
    </row>
    <row r="103" spans="2:65" s="1" customFormat="1" ht="16.5" customHeight="1">
      <c r="B103" s="42"/>
      <c r="C103" s="202" t="s">
        <v>145</v>
      </c>
      <c r="D103" s="202" t="s">
        <v>212</v>
      </c>
      <c r="E103" s="203" t="s">
        <v>2805</v>
      </c>
      <c r="F103" s="204" t="s">
        <v>2806</v>
      </c>
      <c r="G103" s="205" t="s">
        <v>862</v>
      </c>
      <c r="H103" s="206">
        <v>3</v>
      </c>
      <c r="I103" s="207">
        <v>118</v>
      </c>
      <c r="J103" s="208">
        <f t="shared" si="0"/>
        <v>354</v>
      </c>
      <c r="K103" s="204" t="s">
        <v>24</v>
      </c>
      <c r="L103" s="62"/>
      <c r="M103" s="209" t="s">
        <v>24</v>
      </c>
      <c r="N103" s="210" t="s">
        <v>49</v>
      </c>
      <c r="O103" s="43"/>
      <c r="P103" s="211">
        <f t="shared" si="1"/>
        <v>0</v>
      </c>
      <c r="Q103" s="211">
        <v>0</v>
      </c>
      <c r="R103" s="211">
        <f t="shared" si="2"/>
        <v>0</v>
      </c>
      <c r="S103" s="211">
        <v>0</v>
      </c>
      <c r="T103" s="212">
        <f t="shared" si="3"/>
        <v>0</v>
      </c>
      <c r="AR103" s="25" t="s">
        <v>93</v>
      </c>
      <c r="AT103" s="25" t="s">
        <v>212</v>
      </c>
      <c r="AU103" s="25" t="s">
        <v>90</v>
      </c>
      <c r="AY103" s="25" t="s">
        <v>210</v>
      </c>
      <c r="BE103" s="213">
        <f t="shared" si="4"/>
        <v>354</v>
      </c>
      <c r="BF103" s="213">
        <f t="shared" si="5"/>
        <v>0</v>
      </c>
      <c r="BG103" s="213">
        <f t="shared" si="6"/>
        <v>0</v>
      </c>
      <c r="BH103" s="213">
        <f t="shared" si="7"/>
        <v>0</v>
      </c>
      <c r="BI103" s="213">
        <f t="shared" si="8"/>
        <v>0</v>
      </c>
      <c r="BJ103" s="25" t="s">
        <v>83</v>
      </c>
      <c r="BK103" s="213">
        <f t="shared" si="9"/>
        <v>354</v>
      </c>
      <c r="BL103" s="25" t="s">
        <v>93</v>
      </c>
      <c r="BM103" s="25" t="s">
        <v>2807</v>
      </c>
    </row>
    <row r="104" spans="2:65" s="1" customFormat="1" ht="16.5" customHeight="1">
      <c r="B104" s="42"/>
      <c r="C104" s="202" t="s">
        <v>311</v>
      </c>
      <c r="D104" s="202" t="s">
        <v>212</v>
      </c>
      <c r="E104" s="203" t="s">
        <v>2808</v>
      </c>
      <c r="F104" s="204" t="s">
        <v>2809</v>
      </c>
      <c r="G104" s="205" t="s">
        <v>862</v>
      </c>
      <c r="H104" s="206">
        <v>7</v>
      </c>
      <c r="I104" s="207">
        <v>89.8</v>
      </c>
      <c r="J104" s="208">
        <f t="shared" si="0"/>
        <v>628.6</v>
      </c>
      <c r="K104" s="204" t="s">
        <v>24</v>
      </c>
      <c r="L104" s="62"/>
      <c r="M104" s="209" t="s">
        <v>24</v>
      </c>
      <c r="N104" s="210" t="s">
        <v>49</v>
      </c>
      <c r="O104" s="43"/>
      <c r="P104" s="211">
        <f t="shared" si="1"/>
        <v>0</v>
      </c>
      <c r="Q104" s="211">
        <v>0</v>
      </c>
      <c r="R104" s="211">
        <f t="shared" si="2"/>
        <v>0</v>
      </c>
      <c r="S104" s="211">
        <v>0</v>
      </c>
      <c r="T104" s="212">
        <f t="shared" si="3"/>
        <v>0</v>
      </c>
      <c r="AR104" s="25" t="s">
        <v>93</v>
      </c>
      <c r="AT104" s="25" t="s">
        <v>212</v>
      </c>
      <c r="AU104" s="25" t="s">
        <v>90</v>
      </c>
      <c r="AY104" s="25" t="s">
        <v>210</v>
      </c>
      <c r="BE104" s="213">
        <f t="shared" si="4"/>
        <v>628.6</v>
      </c>
      <c r="BF104" s="213">
        <f t="shared" si="5"/>
        <v>0</v>
      </c>
      <c r="BG104" s="213">
        <f t="shared" si="6"/>
        <v>0</v>
      </c>
      <c r="BH104" s="213">
        <f t="shared" si="7"/>
        <v>0</v>
      </c>
      <c r="BI104" s="213">
        <f t="shared" si="8"/>
        <v>0</v>
      </c>
      <c r="BJ104" s="25" t="s">
        <v>83</v>
      </c>
      <c r="BK104" s="213">
        <f t="shared" si="9"/>
        <v>628.6</v>
      </c>
      <c r="BL104" s="25" t="s">
        <v>93</v>
      </c>
      <c r="BM104" s="25" t="s">
        <v>2810</v>
      </c>
    </row>
    <row r="105" spans="2:65" s="1" customFormat="1" ht="16.5" customHeight="1">
      <c r="B105" s="42"/>
      <c r="C105" s="202" t="s">
        <v>316</v>
      </c>
      <c r="D105" s="202" t="s">
        <v>212</v>
      </c>
      <c r="E105" s="203" t="s">
        <v>2811</v>
      </c>
      <c r="F105" s="204" t="s">
        <v>2812</v>
      </c>
      <c r="G105" s="205" t="s">
        <v>862</v>
      </c>
      <c r="H105" s="206">
        <v>14</v>
      </c>
      <c r="I105" s="207">
        <v>72.900000000000006</v>
      </c>
      <c r="J105" s="208">
        <f t="shared" si="0"/>
        <v>1020.6</v>
      </c>
      <c r="K105" s="204" t="s">
        <v>24</v>
      </c>
      <c r="L105" s="62"/>
      <c r="M105" s="209" t="s">
        <v>24</v>
      </c>
      <c r="N105" s="210" t="s">
        <v>49</v>
      </c>
      <c r="O105" s="43"/>
      <c r="P105" s="211">
        <f t="shared" si="1"/>
        <v>0</v>
      </c>
      <c r="Q105" s="211">
        <v>0</v>
      </c>
      <c r="R105" s="211">
        <f t="shared" si="2"/>
        <v>0</v>
      </c>
      <c r="S105" s="211">
        <v>0</v>
      </c>
      <c r="T105" s="212">
        <f t="shared" si="3"/>
        <v>0</v>
      </c>
      <c r="AR105" s="25" t="s">
        <v>93</v>
      </c>
      <c r="AT105" s="25" t="s">
        <v>212</v>
      </c>
      <c r="AU105" s="25" t="s">
        <v>90</v>
      </c>
      <c r="AY105" s="25" t="s">
        <v>210</v>
      </c>
      <c r="BE105" s="213">
        <f t="shared" si="4"/>
        <v>1020.6</v>
      </c>
      <c r="BF105" s="213">
        <f t="shared" si="5"/>
        <v>0</v>
      </c>
      <c r="BG105" s="213">
        <f t="shared" si="6"/>
        <v>0</v>
      </c>
      <c r="BH105" s="213">
        <f t="shared" si="7"/>
        <v>0</v>
      </c>
      <c r="BI105" s="213">
        <f t="shared" si="8"/>
        <v>0</v>
      </c>
      <c r="BJ105" s="25" t="s">
        <v>83</v>
      </c>
      <c r="BK105" s="213">
        <f t="shared" si="9"/>
        <v>1020.6</v>
      </c>
      <c r="BL105" s="25" t="s">
        <v>93</v>
      </c>
      <c r="BM105" s="25" t="s">
        <v>2813</v>
      </c>
    </row>
    <row r="106" spans="2:65" s="1" customFormat="1" ht="16.5" customHeight="1">
      <c r="B106" s="42"/>
      <c r="C106" s="202" t="s">
        <v>322</v>
      </c>
      <c r="D106" s="202" t="s">
        <v>212</v>
      </c>
      <c r="E106" s="203" t="s">
        <v>2814</v>
      </c>
      <c r="F106" s="204" t="s">
        <v>2815</v>
      </c>
      <c r="G106" s="205" t="s">
        <v>862</v>
      </c>
      <c r="H106" s="206">
        <v>8</v>
      </c>
      <c r="I106" s="207">
        <v>85</v>
      </c>
      <c r="J106" s="208">
        <f t="shared" si="0"/>
        <v>680</v>
      </c>
      <c r="K106" s="204" t="s">
        <v>24</v>
      </c>
      <c r="L106" s="62"/>
      <c r="M106" s="209" t="s">
        <v>24</v>
      </c>
      <c r="N106" s="210" t="s">
        <v>49</v>
      </c>
      <c r="O106" s="43"/>
      <c r="P106" s="211">
        <f t="shared" si="1"/>
        <v>0</v>
      </c>
      <c r="Q106" s="211">
        <v>0</v>
      </c>
      <c r="R106" s="211">
        <f t="shared" si="2"/>
        <v>0</v>
      </c>
      <c r="S106" s="211">
        <v>0</v>
      </c>
      <c r="T106" s="212">
        <f t="shared" si="3"/>
        <v>0</v>
      </c>
      <c r="AR106" s="25" t="s">
        <v>93</v>
      </c>
      <c r="AT106" s="25" t="s">
        <v>212</v>
      </c>
      <c r="AU106" s="25" t="s">
        <v>90</v>
      </c>
      <c r="AY106" s="25" t="s">
        <v>210</v>
      </c>
      <c r="BE106" s="213">
        <f t="shared" si="4"/>
        <v>680</v>
      </c>
      <c r="BF106" s="213">
        <f t="shared" si="5"/>
        <v>0</v>
      </c>
      <c r="BG106" s="213">
        <f t="shared" si="6"/>
        <v>0</v>
      </c>
      <c r="BH106" s="213">
        <f t="shared" si="7"/>
        <v>0</v>
      </c>
      <c r="BI106" s="213">
        <f t="shared" si="8"/>
        <v>0</v>
      </c>
      <c r="BJ106" s="25" t="s">
        <v>83</v>
      </c>
      <c r="BK106" s="213">
        <f t="shared" si="9"/>
        <v>680</v>
      </c>
      <c r="BL106" s="25" t="s">
        <v>93</v>
      </c>
      <c r="BM106" s="25" t="s">
        <v>2816</v>
      </c>
    </row>
    <row r="107" spans="2:65" s="1" customFormat="1" ht="16.5" customHeight="1">
      <c r="B107" s="42"/>
      <c r="C107" s="202" t="s">
        <v>9</v>
      </c>
      <c r="D107" s="202" t="s">
        <v>212</v>
      </c>
      <c r="E107" s="203" t="s">
        <v>2817</v>
      </c>
      <c r="F107" s="204" t="s">
        <v>2818</v>
      </c>
      <c r="G107" s="205" t="s">
        <v>862</v>
      </c>
      <c r="H107" s="206">
        <v>1</v>
      </c>
      <c r="I107" s="207">
        <v>72.900000000000006</v>
      </c>
      <c r="J107" s="208">
        <f t="shared" si="0"/>
        <v>72.900000000000006</v>
      </c>
      <c r="K107" s="204" t="s">
        <v>24</v>
      </c>
      <c r="L107" s="62"/>
      <c r="M107" s="209" t="s">
        <v>24</v>
      </c>
      <c r="N107" s="210" t="s">
        <v>49</v>
      </c>
      <c r="O107" s="43"/>
      <c r="P107" s="211">
        <f t="shared" si="1"/>
        <v>0</v>
      </c>
      <c r="Q107" s="211">
        <v>0</v>
      </c>
      <c r="R107" s="211">
        <f t="shared" si="2"/>
        <v>0</v>
      </c>
      <c r="S107" s="211">
        <v>0</v>
      </c>
      <c r="T107" s="212">
        <f t="shared" si="3"/>
        <v>0</v>
      </c>
      <c r="AR107" s="25" t="s">
        <v>93</v>
      </c>
      <c r="AT107" s="25" t="s">
        <v>212</v>
      </c>
      <c r="AU107" s="25" t="s">
        <v>90</v>
      </c>
      <c r="AY107" s="25" t="s">
        <v>210</v>
      </c>
      <c r="BE107" s="213">
        <f t="shared" si="4"/>
        <v>72.900000000000006</v>
      </c>
      <c r="BF107" s="213">
        <f t="shared" si="5"/>
        <v>0</v>
      </c>
      <c r="BG107" s="213">
        <f t="shared" si="6"/>
        <v>0</v>
      </c>
      <c r="BH107" s="213">
        <f t="shared" si="7"/>
        <v>0</v>
      </c>
      <c r="BI107" s="213">
        <f t="shared" si="8"/>
        <v>0</v>
      </c>
      <c r="BJ107" s="25" t="s">
        <v>83</v>
      </c>
      <c r="BK107" s="213">
        <f t="shared" si="9"/>
        <v>72.900000000000006</v>
      </c>
      <c r="BL107" s="25" t="s">
        <v>93</v>
      </c>
      <c r="BM107" s="25" t="s">
        <v>2819</v>
      </c>
    </row>
    <row r="108" spans="2:65" s="1" customFormat="1" ht="16.5" customHeight="1">
      <c r="B108" s="42"/>
      <c r="C108" s="202" t="s">
        <v>334</v>
      </c>
      <c r="D108" s="202" t="s">
        <v>212</v>
      </c>
      <c r="E108" s="203" t="s">
        <v>2817</v>
      </c>
      <c r="F108" s="204" t="s">
        <v>2818</v>
      </c>
      <c r="G108" s="205" t="s">
        <v>862</v>
      </c>
      <c r="H108" s="206">
        <v>5</v>
      </c>
      <c r="I108" s="207">
        <v>72.900000000000006</v>
      </c>
      <c r="J108" s="208">
        <f t="shared" si="0"/>
        <v>364.5</v>
      </c>
      <c r="K108" s="204" t="s">
        <v>24</v>
      </c>
      <c r="L108" s="62"/>
      <c r="M108" s="209" t="s">
        <v>24</v>
      </c>
      <c r="N108" s="210" t="s">
        <v>49</v>
      </c>
      <c r="O108" s="43"/>
      <c r="P108" s="211">
        <f t="shared" si="1"/>
        <v>0</v>
      </c>
      <c r="Q108" s="211">
        <v>0</v>
      </c>
      <c r="R108" s="211">
        <f t="shared" si="2"/>
        <v>0</v>
      </c>
      <c r="S108" s="211">
        <v>0</v>
      </c>
      <c r="T108" s="212">
        <f t="shared" si="3"/>
        <v>0</v>
      </c>
      <c r="AR108" s="25" t="s">
        <v>93</v>
      </c>
      <c r="AT108" s="25" t="s">
        <v>212</v>
      </c>
      <c r="AU108" s="25" t="s">
        <v>90</v>
      </c>
      <c r="AY108" s="25" t="s">
        <v>210</v>
      </c>
      <c r="BE108" s="213">
        <f t="shared" si="4"/>
        <v>364.5</v>
      </c>
      <c r="BF108" s="213">
        <f t="shared" si="5"/>
        <v>0</v>
      </c>
      <c r="BG108" s="213">
        <f t="shared" si="6"/>
        <v>0</v>
      </c>
      <c r="BH108" s="213">
        <f t="shared" si="7"/>
        <v>0</v>
      </c>
      <c r="BI108" s="213">
        <f t="shared" si="8"/>
        <v>0</v>
      </c>
      <c r="BJ108" s="25" t="s">
        <v>83</v>
      </c>
      <c r="BK108" s="213">
        <f t="shared" si="9"/>
        <v>364.5</v>
      </c>
      <c r="BL108" s="25" t="s">
        <v>93</v>
      </c>
      <c r="BM108" s="25" t="s">
        <v>2820</v>
      </c>
    </row>
    <row r="109" spans="2:65" s="1" customFormat="1" ht="16.5" customHeight="1">
      <c r="B109" s="42"/>
      <c r="C109" s="202" t="s">
        <v>340</v>
      </c>
      <c r="D109" s="202" t="s">
        <v>212</v>
      </c>
      <c r="E109" s="203" t="s">
        <v>2821</v>
      </c>
      <c r="F109" s="204" t="s">
        <v>2822</v>
      </c>
      <c r="G109" s="205" t="s">
        <v>862</v>
      </c>
      <c r="H109" s="206">
        <v>85</v>
      </c>
      <c r="I109" s="207">
        <v>81.8</v>
      </c>
      <c r="J109" s="208">
        <f t="shared" si="0"/>
        <v>6953</v>
      </c>
      <c r="K109" s="204" t="s">
        <v>24</v>
      </c>
      <c r="L109" s="62"/>
      <c r="M109" s="209" t="s">
        <v>24</v>
      </c>
      <c r="N109" s="210" t="s">
        <v>49</v>
      </c>
      <c r="O109" s="43"/>
      <c r="P109" s="211">
        <f t="shared" si="1"/>
        <v>0</v>
      </c>
      <c r="Q109" s="211">
        <v>0</v>
      </c>
      <c r="R109" s="211">
        <f t="shared" si="2"/>
        <v>0</v>
      </c>
      <c r="S109" s="211">
        <v>0</v>
      </c>
      <c r="T109" s="212">
        <f t="shared" si="3"/>
        <v>0</v>
      </c>
      <c r="AR109" s="25" t="s">
        <v>93</v>
      </c>
      <c r="AT109" s="25" t="s">
        <v>212</v>
      </c>
      <c r="AU109" s="25" t="s">
        <v>90</v>
      </c>
      <c r="AY109" s="25" t="s">
        <v>210</v>
      </c>
      <c r="BE109" s="213">
        <f t="shared" si="4"/>
        <v>6953</v>
      </c>
      <c r="BF109" s="213">
        <f t="shared" si="5"/>
        <v>0</v>
      </c>
      <c r="BG109" s="213">
        <f t="shared" si="6"/>
        <v>0</v>
      </c>
      <c r="BH109" s="213">
        <f t="shared" si="7"/>
        <v>0</v>
      </c>
      <c r="BI109" s="213">
        <f t="shared" si="8"/>
        <v>0</v>
      </c>
      <c r="BJ109" s="25" t="s">
        <v>83</v>
      </c>
      <c r="BK109" s="213">
        <f t="shared" si="9"/>
        <v>6953</v>
      </c>
      <c r="BL109" s="25" t="s">
        <v>93</v>
      </c>
      <c r="BM109" s="25" t="s">
        <v>2823</v>
      </c>
    </row>
    <row r="110" spans="2:65" s="1" customFormat="1" ht="16.5" customHeight="1">
      <c r="B110" s="42"/>
      <c r="C110" s="202" t="s">
        <v>345</v>
      </c>
      <c r="D110" s="202" t="s">
        <v>212</v>
      </c>
      <c r="E110" s="203" t="s">
        <v>2824</v>
      </c>
      <c r="F110" s="204" t="s">
        <v>2825</v>
      </c>
      <c r="G110" s="205" t="s">
        <v>862</v>
      </c>
      <c r="H110" s="206">
        <v>1</v>
      </c>
      <c r="I110" s="207">
        <v>541</v>
      </c>
      <c r="J110" s="208">
        <f t="shared" si="0"/>
        <v>541</v>
      </c>
      <c r="K110" s="204" t="s">
        <v>24</v>
      </c>
      <c r="L110" s="62"/>
      <c r="M110" s="209" t="s">
        <v>24</v>
      </c>
      <c r="N110" s="210" t="s">
        <v>49</v>
      </c>
      <c r="O110" s="43"/>
      <c r="P110" s="211">
        <f t="shared" si="1"/>
        <v>0</v>
      </c>
      <c r="Q110" s="211">
        <v>0</v>
      </c>
      <c r="R110" s="211">
        <f t="shared" si="2"/>
        <v>0</v>
      </c>
      <c r="S110" s="211">
        <v>0</v>
      </c>
      <c r="T110" s="212">
        <f t="shared" si="3"/>
        <v>0</v>
      </c>
      <c r="AR110" s="25" t="s">
        <v>93</v>
      </c>
      <c r="AT110" s="25" t="s">
        <v>212</v>
      </c>
      <c r="AU110" s="25" t="s">
        <v>90</v>
      </c>
      <c r="AY110" s="25" t="s">
        <v>210</v>
      </c>
      <c r="BE110" s="213">
        <f t="shared" si="4"/>
        <v>541</v>
      </c>
      <c r="BF110" s="213">
        <f t="shared" si="5"/>
        <v>0</v>
      </c>
      <c r="BG110" s="213">
        <f t="shared" si="6"/>
        <v>0</v>
      </c>
      <c r="BH110" s="213">
        <f t="shared" si="7"/>
        <v>0</v>
      </c>
      <c r="BI110" s="213">
        <f t="shared" si="8"/>
        <v>0</v>
      </c>
      <c r="BJ110" s="25" t="s">
        <v>83</v>
      </c>
      <c r="BK110" s="213">
        <f t="shared" si="9"/>
        <v>541</v>
      </c>
      <c r="BL110" s="25" t="s">
        <v>93</v>
      </c>
      <c r="BM110" s="25" t="s">
        <v>2826</v>
      </c>
    </row>
    <row r="111" spans="2:65" s="1" customFormat="1" ht="16.5" customHeight="1">
      <c r="B111" s="42"/>
      <c r="C111" s="202" t="s">
        <v>351</v>
      </c>
      <c r="D111" s="202" t="s">
        <v>212</v>
      </c>
      <c r="E111" s="203" t="s">
        <v>2824</v>
      </c>
      <c r="F111" s="204" t="s">
        <v>2825</v>
      </c>
      <c r="G111" s="205" t="s">
        <v>862</v>
      </c>
      <c r="H111" s="206">
        <v>1</v>
      </c>
      <c r="I111" s="207">
        <v>541</v>
      </c>
      <c r="J111" s="208">
        <f t="shared" si="0"/>
        <v>541</v>
      </c>
      <c r="K111" s="204" t="s">
        <v>24</v>
      </c>
      <c r="L111" s="62"/>
      <c r="M111" s="209" t="s">
        <v>24</v>
      </c>
      <c r="N111" s="210" t="s">
        <v>49</v>
      </c>
      <c r="O111" s="43"/>
      <c r="P111" s="211">
        <f t="shared" si="1"/>
        <v>0</v>
      </c>
      <c r="Q111" s="211">
        <v>0</v>
      </c>
      <c r="R111" s="211">
        <f t="shared" si="2"/>
        <v>0</v>
      </c>
      <c r="S111" s="211">
        <v>0</v>
      </c>
      <c r="T111" s="212">
        <f t="shared" si="3"/>
        <v>0</v>
      </c>
      <c r="AR111" s="25" t="s">
        <v>93</v>
      </c>
      <c r="AT111" s="25" t="s">
        <v>212</v>
      </c>
      <c r="AU111" s="25" t="s">
        <v>90</v>
      </c>
      <c r="AY111" s="25" t="s">
        <v>210</v>
      </c>
      <c r="BE111" s="213">
        <f t="shared" si="4"/>
        <v>541</v>
      </c>
      <c r="BF111" s="213">
        <f t="shared" si="5"/>
        <v>0</v>
      </c>
      <c r="BG111" s="213">
        <f t="shared" si="6"/>
        <v>0</v>
      </c>
      <c r="BH111" s="213">
        <f t="shared" si="7"/>
        <v>0</v>
      </c>
      <c r="BI111" s="213">
        <f t="shared" si="8"/>
        <v>0</v>
      </c>
      <c r="BJ111" s="25" t="s">
        <v>83</v>
      </c>
      <c r="BK111" s="213">
        <f t="shared" si="9"/>
        <v>541</v>
      </c>
      <c r="BL111" s="25" t="s">
        <v>93</v>
      </c>
      <c r="BM111" s="25" t="s">
        <v>2827</v>
      </c>
    </row>
    <row r="112" spans="2:65" s="1" customFormat="1" ht="16.5" customHeight="1">
      <c r="B112" s="42"/>
      <c r="C112" s="202" t="s">
        <v>357</v>
      </c>
      <c r="D112" s="202" t="s">
        <v>212</v>
      </c>
      <c r="E112" s="203" t="s">
        <v>2828</v>
      </c>
      <c r="F112" s="204" t="s">
        <v>2829</v>
      </c>
      <c r="G112" s="205" t="s">
        <v>862</v>
      </c>
      <c r="H112" s="206">
        <v>4</v>
      </c>
      <c r="I112" s="207">
        <v>120</v>
      </c>
      <c r="J112" s="208">
        <f t="shared" si="0"/>
        <v>480</v>
      </c>
      <c r="K112" s="204" t="s">
        <v>24</v>
      </c>
      <c r="L112" s="62"/>
      <c r="M112" s="209" t="s">
        <v>24</v>
      </c>
      <c r="N112" s="210" t="s">
        <v>49</v>
      </c>
      <c r="O112" s="43"/>
      <c r="P112" s="211">
        <f t="shared" si="1"/>
        <v>0</v>
      </c>
      <c r="Q112" s="211">
        <v>0</v>
      </c>
      <c r="R112" s="211">
        <f t="shared" si="2"/>
        <v>0</v>
      </c>
      <c r="S112" s="211">
        <v>0</v>
      </c>
      <c r="T112" s="212">
        <f t="shared" si="3"/>
        <v>0</v>
      </c>
      <c r="AR112" s="25" t="s">
        <v>93</v>
      </c>
      <c r="AT112" s="25" t="s">
        <v>212</v>
      </c>
      <c r="AU112" s="25" t="s">
        <v>90</v>
      </c>
      <c r="AY112" s="25" t="s">
        <v>210</v>
      </c>
      <c r="BE112" s="213">
        <f t="shared" si="4"/>
        <v>480</v>
      </c>
      <c r="BF112" s="213">
        <f t="shared" si="5"/>
        <v>0</v>
      </c>
      <c r="BG112" s="213">
        <f t="shared" si="6"/>
        <v>0</v>
      </c>
      <c r="BH112" s="213">
        <f t="shared" si="7"/>
        <v>0</v>
      </c>
      <c r="BI112" s="213">
        <f t="shared" si="8"/>
        <v>0</v>
      </c>
      <c r="BJ112" s="25" t="s">
        <v>83</v>
      </c>
      <c r="BK112" s="213">
        <f t="shared" si="9"/>
        <v>480</v>
      </c>
      <c r="BL112" s="25" t="s">
        <v>93</v>
      </c>
      <c r="BM112" s="25" t="s">
        <v>2830</v>
      </c>
    </row>
    <row r="113" spans="2:65" s="1" customFormat="1" ht="16.5" customHeight="1">
      <c r="B113" s="42"/>
      <c r="C113" s="202" t="s">
        <v>366</v>
      </c>
      <c r="D113" s="202" t="s">
        <v>212</v>
      </c>
      <c r="E113" s="203" t="s">
        <v>2831</v>
      </c>
      <c r="F113" s="204" t="s">
        <v>2832</v>
      </c>
      <c r="G113" s="205" t="s">
        <v>862</v>
      </c>
      <c r="H113" s="206">
        <v>23</v>
      </c>
      <c r="I113" s="207">
        <v>150</v>
      </c>
      <c r="J113" s="208">
        <f t="shared" si="0"/>
        <v>3450</v>
      </c>
      <c r="K113" s="204" t="s">
        <v>24</v>
      </c>
      <c r="L113" s="62"/>
      <c r="M113" s="209" t="s">
        <v>24</v>
      </c>
      <c r="N113" s="210" t="s">
        <v>49</v>
      </c>
      <c r="O113" s="43"/>
      <c r="P113" s="211">
        <f t="shared" si="1"/>
        <v>0</v>
      </c>
      <c r="Q113" s="211">
        <v>0</v>
      </c>
      <c r="R113" s="211">
        <f t="shared" si="2"/>
        <v>0</v>
      </c>
      <c r="S113" s="211">
        <v>0</v>
      </c>
      <c r="T113" s="212">
        <f t="shared" si="3"/>
        <v>0</v>
      </c>
      <c r="AR113" s="25" t="s">
        <v>93</v>
      </c>
      <c r="AT113" s="25" t="s">
        <v>212</v>
      </c>
      <c r="AU113" s="25" t="s">
        <v>90</v>
      </c>
      <c r="AY113" s="25" t="s">
        <v>210</v>
      </c>
      <c r="BE113" s="213">
        <f t="shared" si="4"/>
        <v>3450</v>
      </c>
      <c r="BF113" s="213">
        <f t="shared" si="5"/>
        <v>0</v>
      </c>
      <c r="BG113" s="213">
        <f t="shared" si="6"/>
        <v>0</v>
      </c>
      <c r="BH113" s="213">
        <f t="shared" si="7"/>
        <v>0</v>
      </c>
      <c r="BI113" s="213">
        <f t="shared" si="8"/>
        <v>0</v>
      </c>
      <c r="BJ113" s="25" t="s">
        <v>83</v>
      </c>
      <c r="BK113" s="213">
        <f t="shared" si="9"/>
        <v>3450</v>
      </c>
      <c r="BL113" s="25" t="s">
        <v>93</v>
      </c>
      <c r="BM113" s="25" t="s">
        <v>2833</v>
      </c>
    </row>
    <row r="114" spans="2:65" s="1" customFormat="1" ht="16.5" customHeight="1">
      <c r="B114" s="42"/>
      <c r="C114" s="202" t="s">
        <v>371</v>
      </c>
      <c r="D114" s="202" t="s">
        <v>212</v>
      </c>
      <c r="E114" s="203" t="s">
        <v>2834</v>
      </c>
      <c r="F114" s="204" t="s">
        <v>2835</v>
      </c>
      <c r="G114" s="205" t="s">
        <v>862</v>
      </c>
      <c r="H114" s="206">
        <v>6</v>
      </c>
      <c r="I114" s="207">
        <v>310</v>
      </c>
      <c r="J114" s="208">
        <f t="shared" si="0"/>
        <v>1860</v>
      </c>
      <c r="K114" s="204" t="s">
        <v>24</v>
      </c>
      <c r="L114" s="62"/>
      <c r="M114" s="209" t="s">
        <v>24</v>
      </c>
      <c r="N114" s="210" t="s">
        <v>49</v>
      </c>
      <c r="O114" s="43"/>
      <c r="P114" s="211">
        <f t="shared" si="1"/>
        <v>0</v>
      </c>
      <c r="Q114" s="211">
        <v>0</v>
      </c>
      <c r="R114" s="211">
        <f t="shared" si="2"/>
        <v>0</v>
      </c>
      <c r="S114" s="211">
        <v>0</v>
      </c>
      <c r="T114" s="212">
        <f t="shared" si="3"/>
        <v>0</v>
      </c>
      <c r="AR114" s="25" t="s">
        <v>93</v>
      </c>
      <c r="AT114" s="25" t="s">
        <v>212</v>
      </c>
      <c r="AU114" s="25" t="s">
        <v>90</v>
      </c>
      <c r="AY114" s="25" t="s">
        <v>210</v>
      </c>
      <c r="BE114" s="213">
        <f t="shared" si="4"/>
        <v>1860</v>
      </c>
      <c r="BF114" s="213">
        <f t="shared" si="5"/>
        <v>0</v>
      </c>
      <c r="BG114" s="213">
        <f t="shared" si="6"/>
        <v>0</v>
      </c>
      <c r="BH114" s="213">
        <f t="shared" si="7"/>
        <v>0</v>
      </c>
      <c r="BI114" s="213">
        <f t="shared" si="8"/>
        <v>0</v>
      </c>
      <c r="BJ114" s="25" t="s">
        <v>83</v>
      </c>
      <c r="BK114" s="213">
        <f t="shared" si="9"/>
        <v>1860</v>
      </c>
      <c r="BL114" s="25" t="s">
        <v>93</v>
      </c>
      <c r="BM114" s="25" t="s">
        <v>2836</v>
      </c>
    </row>
    <row r="115" spans="2:65" s="1" customFormat="1" ht="16.5" customHeight="1">
      <c r="B115" s="42"/>
      <c r="C115" s="202" t="s">
        <v>375</v>
      </c>
      <c r="D115" s="202" t="s">
        <v>212</v>
      </c>
      <c r="E115" s="203" t="s">
        <v>2834</v>
      </c>
      <c r="F115" s="204" t="s">
        <v>2835</v>
      </c>
      <c r="G115" s="205" t="s">
        <v>862</v>
      </c>
      <c r="H115" s="206">
        <v>2</v>
      </c>
      <c r="I115" s="207">
        <v>310</v>
      </c>
      <c r="J115" s="208">
        <f t="shared" si="0"/>
        <v>620</v>
      </c>
      <c r="K115" s="204" t="s">
        <v>24</v>
      </c>
      <c r="L115" s="62"/>
      <c r="M115" s="209" t="s">
        <v>24</v>
      </c>
      <c r="N115" s="210" t="s">
        <v>49</v>
      </c>
      <c r="O115" s="43"/>
      <c r="P115" s="211">
        <f t="shared" si="1"/>
        <v>0</v>
      </c>
      <c r="Q115" s="211">
        <v>0</v>
      </c>
      <c r="R115" s="211">
        <f t="shared" si="2"/>
        <v>0</v>
      </c>
      <c r="S115" s="211">
        <v>0</v>
      </c>
      <c r="T115" s="212">
        <f t="shared" si="3"/>
        <v>0</v>
      </c>
      <c r="AR115" s="25" t="s">
        <v>93</v>
      </c>
      <c r="AT115" s="25" t="s">
        <v>212</v>
      </c>
      <c r="AU115" s="25" t="s">
        <v>90</v>
      </c>
      <c r="AY115" s="25" t="s">
        <v>210</v>
      </c>
      <c r="BE115" s="213">
        <f t="shared" si="4"/>
        <v>620</v>
      </c>
      <c r="BF115" s="213">
        <f t="shared" si="5"/>
        <v>0</v>
      </c>
      <c r="BG115" s="213">
        <f t="shared" si="6"/>
        <v>0</v>
      </c>
      <c r="BH115" s="213">
        <f t="shared" si="7"/>
        <v>0</v>
      </c>
      <c r="BI115" s="213">
        <f t="shared" si="8"/>
        <v>0</v>
      </c>
      <c r="BJ115" s="25" t="s">
        <v>83</v>
      </c>
      <c r="BK115" s="213">
        <f t="shared" si="9"/>
        <v>620</v>
      </c>
      <c r="BL115" s="25" t="s">
        <v>93</v>
      </c>
      <c r="BM115" s="25" t="s">
        <v>2837</v>
      </c>
    </row>
    <row r="116" spans="2:65" s="1" customFormat="1" ht="16.5" customHeight="1">
      <c r="B116" s="42"/>
      <c r="C116" s="202" t="s">
        <v>380</v>
      </c>
      <c r="D116" s="202" t="s">
        <v>212</v>
      </c>
      <c r="E116" s="203" t="s">
        <v>2834</v>
      </c>
      <c r="F116" s="204" t="s">
        <v>2835</v>
      </c>
      <c r="G116" s="205" t="s">
        <v>862</v>
      </c>
      <c r="H116" s="206">
        <v>7</v>
      </c>
      <c r="I116" s="207">
        <v>310</v>
      </c>
      <c r="J116" s="208">
        <f t="shared" si="0"/>
        <v>2170</v>
      </c>
      <c r="K116" s="204" t="s">
        <v>24</v>
      </c>
      <c r="L116" s="62"/>
      <c r="M116" s="209" t="s">
        <v>24</v>
      </c>
      <c r="N116" s="210" t="s">
        <v>49</v>
      </c>
      <c r="O116" s="43"/>
      <c r="P116" s="211">
        <f t="shared" si="1"/>
        <v>0</v>
      </c>
      <c r="Q116" s="211">
        <v>0</v>
      </c>
      <c r="R116" s="211">
        <f t="shared" si="2"/>
        <v>0</v>
      </c>
      <c r="S116" s="211">
        <v>0</v>
      </c>
      <c r="T116" s="212">
        <f t="shared" si="3"/>
        <v>0</v>
      </c>
      <c r="AR116" s="25" t="s">
        <v>93</v>
      </c>
      <c r="AT116" s="25" t="s">
        <v>212</v>
      </c>
      <c r="AU116" s="25" t="s">
        <v>90</v>
      </c>
      <c r="AY116" s="25" t="s">
        <v>210</v>
      </c>
      <c r="BE116" s="213">
        <f t="shared" si="4"/>
        <v>2170</v>
      </c>
      <c r="BF116" s="213">
        <f t="shared" si="5"/>
        <v>0</v>
      </c>
      <c r="BG116" s="213">
        <f t="shared" si="6"/>
        <v>0</v>
      </c>
      <c r="BH116" s="213">
        <f t="shared" si="7"/>
        <v>0</v>
      </c>
      <c r="BI116" s="213">
        <f t="shared" si="8"/>
        <v>0</v>
      </c>
      <c r="BJ116" s="25" t="s">
        <v>83</v>
      </c>
      <c r="BK116" s="213">
        <f t="shared" si="9"/>
        <v>2170</v>
      </c>
      <c r="BL116" s="25" t="s">
        <v>93</v>
      </c>
      <c r="BM116" s="25" t="s">
        <v>2838</v>
      </c>
    </row>
    <row r="117" spans="2:65" s="1" customFormat="1" ht="16.5" customHeight="1">
      <c r="B117" s="42"/>
      <c r="C117" s="202" t="s">
        <v>385</v>
      </c>
      <c r="D117" s="202" t="s">
        <v>212</v>
      </c>
      <c r="E117" s="203" t="s">
        <v>2839</v>
      </c>
      <c r="F117" s="204" t="s">
        <v>2840</v>
      </c>
      <c r="G117" s="205" t="s">
        <v>862</v>
      </c>
      <c r="H117" s="206">
        <v>3</v>
      </c>
      <c r="I117" s="207">
        <v>270</v>
      </c>
      <c r="J117" s="208">
        <f t="shared" si="0"/>
        <v>810</v>
      </c>
      <c r="K117" s="204" t="s">
        <v>24</v>
      </c>
      <c r="L117" s="62"/>
      <c r="M117" s="209" t="s">
        <v>24</v>
      </c>
      <c r="N117" s="210" t="s">
        <v>49</v>
      </c>
      <c r="O117" s="43"/>
      <c r="P117" s="211">
        <f t="shared" si="1"/>
        <v>0</v>
      </c>
      <c r="Q117" s="211">
        <v>0</v>
      </c>
      <c r="R117" s="211">
        <f t="shared" si="2"/>
        <v>0</v>
      </c>
      <c r="S117" s="211">
        <v>0</v>
      </c>
      <c r="T117" s="212">
        <f t="shared" si="3"/>
        <v>0</v>
      </c>
      <c r="AR117" s="25" t="s">
        <v>93</v>
      </c>
      <c r="AT117" s="25" t="s">
        <v>212</v>
      </c>
      <c r="AU117" s="25" t="s">
        <v>90</v>
      </c>
      <c r="AY117" s="25" t="s">
        <v>210</v>
      </c>
      <c r="BE117" s="213">
        <f t="shared" si="4"/>
        <v>810</v>
      </c>
      <c r="BF117" s="213">
        <f t="shared" si="5"/>
        <v>0</v>
      </c>
      <c r="BG117" s="213">
        <f t="shared" si="6"/>
        <v>0</v>
      </c>
      <c r="BH117" s="213">
        <f t="shared" si="7"/>
        <v>0</v>
      </c>
      <c r="BI117" s="213">
        <f t="shared" si="8"/>
        <v>0</v>
      </c>
      <c r="BJ117" s="25" t="s">
        <v>83</v>
      </c>
      <c r="BK117" s="213">
        <f t="shared" si="9"/>
        <v>810</v>
      </c>
      <c r="BL117" s="25" t="s">
        <v>93</v>
      </c>
      <c r="BM117" s="25" t="s">
        <v>2841</v>
      </c>
    </row>
    <row r="118" spans="2:65" s="1" customFormat="1" ht="16.5" customHeight="1">
      <c r="B118" s="42"/>
      <c r="C118" s="202" t="s">
        <v>397</v>
      </c>
      <c r="D118" s="202" t="s">
        <v>212</v>
      </c>
      <c r="E118" s="203" t="s">
        <v>2839</v>
      </c>
      <c r="F118" s="204" t="s">
        <v>2840</v>
      </c>
      <c r="G118" s="205" t="s">
        <v>862</v>
      </c>
      <c r="H118" s="206">
        <v>3</v>
      </c>
      <c r="I118" s="207">
        <v>270</v>
      </c>
      <c r="J118" s="208">
        <f t="shared" si="0"/>
        <v>810</v>
      </c>
      <c r="K118" s="204" t="s">
        <v>24</v>
      </c>
      <c r="L118" s="62"/>
      <c r="M118" s="209" t="s">
        <v>24</v>
      </c>
      <c r="N118" s="210" t="s">
        <v>49</v>
      </c>
      <c r="O118" s="43"/>
      <c r="P118" s="211">
        <f t="shared" si="1"/>
        <v>0</v>
      </c>
      <c r="Q118" s="211">
        <v>0</v>
      </c>
      <c r="R118" s="211">
        <f t="shared" si="2"/>
        <v>0</v>
      </c>
      <c r="S118" s="211">
        <v>0</v>
      </c>
      <c r="T118" s="212">
        <f t="shared" si="3"/>
        <v>0</v>
      </c>
      <c r="AR118" s="25" t="s">
        <v>93</v>
      </c>
      <c r="AT118" s="25" t="s">
        <v>212</v>
      </c>
      <c r="AU118" s="25" t="s">
        <v>90</v>
      </c>
      <c r="AY118" s="25" t="s">
        <v>210</v>
      </c>
      <c r="BE118" s="213">
        <f t="shared" si="4"/>
        <v>810</v>
      </c>
      <c r="BF118" s="213">
        <f t="shared" si="5"/>
        <v>0</v>
      </c>
      <c r="BG118" s="213">
        <f t="shared" si="6"/>
        <v>0</v>
      </c>
      <c r="BH118" s="213">
        <f t="shared" si="7"/>
        <v>0</v>
      </c>
      <c r="BI118" s="213">
        <f t="shared" si="8"/>
        <v>0</v>
      </c>
      <c r="BJ118" s="25" t="s">
        <v>83</v>
      </c>
      <c r="BK118" s="213">
        <f t="shared" si="9"/>
        <v>810</v>
      </c>
      <c r="BL118" s="25" t="s">
        <v>93</v>
      </c>
      <c r="BM118" s="25" t="s">
        <v>2842</v>
      </c>
    </row>
    <row r="119" spans="2:65" s="1" customFormat="1" ht="16.5" customHeight="1">
      <c r="B119" s="42"/>
      <c r="C119" s="202" t="s">
        <v>404</v>
      </c>
      <c r="D119" s="202" t="s">
        <v>212</v>
      </c>
      <c r="E119" s="203" t="s">
        <v>2843</v>
      </c>
      <c r="F119" s="204" t="s">
        <v>2844</v>
      </c>
      <c r="G119" s="205" t="s">
        <v>862</v>
      </c>
      <c r="H119" s="206">
        <v>4</v>
      </c>
      <c r="I119" s="207">
        <v>154</v>
      </c>
      <c r="J119" s="208">
        <f t="shared" ref="J119:J150" si="10">ROUND(I119*H119,2)</f>
        <v>616</v>
      </c>
      <c r="K119" s="204" t="s">
        <v>24</v>
      </c>
      <c r="L119" s="62"/>
      <c r="M119" s="209" t="s">
        <v>24</v>
      </c>
      <c r="N119" s="210" t="s">
        <v>49</v>
      </c>
      <c r="O119" s="43"/>
      <c r="P119" s="211">
        <f t="shared" ref="P119:P150" si="11">O119*H119</f>
        <v>0</v>
      </c>
      <c r="Q119" s="211">
        <v>0</v>
      </c>
      <c r="R119" s="211">
        <f t="shared" ref="R119:R150" si="12">Q119*H119</f>
        <v>0</v>
      </c>
      <c r="S119" s="211">
        <v>0</v>
      </c>
      <c r="T119" s="212">
        <f t="shared" ref="T119:T150" si="13">S119*H119</f>
        <v>0</v>
      </c>
      <c r="AR119" s="25" t="s">
        <v>93</v>
      </c>
      <c r="AT119" s="25" t="s">
        <v>212</v>
      </c>
      <c r="AU119" s="25" t="s">
        <v>90</v>
      </c>
      <c r="AY119" s="25" t="s">
        <v>210</v>
      </c>
      <c r="BE119" s="213">
        <f t="shared" ref="BE119:BE150" si="14">IF(N119="základní",J119,0)</f>
        <v>616</v>
      </c>
      <c r="BF119" s="213">
        <f t="shared" ref="BF119:BF150" si="15">IF(N119="snížená",J119,0)</f>
        <v>0</v>
      </c>
      <c r="BG119" s="213">
        <f t="shared" ref="BG119:BG150" si="16">IF(N119="zákl. přenesená",J119,0)</f>
        <v>0</v>
      </c>
      <c r="BH119" s="213">
        <f t="shared" ref="BH119:BH150" si="17">IF(N119="sníž. přenesená",J119,0)</f>
        <v>0</v>
      </c>
      <c r="BI119" s="213">
        <f t="shared" ref="BI119:BI150" si="18">IF(N119="nulová",J119,0)</f>
        <v>0</v>
      </c>
      <c r="BJ119" s="25" t="s">
        <v>83</v>
      </c>
      <c r="BK119" s="213">
        <f t="shared" ref="BK119:BK150" si="19">ROUND(I119*H119,2)</f>
        <v>616</v>
      </c>
      <c r="BL119" s="25" t="s">
        <v>93</v>
      </c>
      <c r="BM119" s="25" t="s">
        <v>2845</v>
      </c>
    </row>
    <row r="120" spans="2:65" s="1" customFormat="1" ht="16.5" customHeight="1">
      <c r="B120" s="42"/>
      <c r="C120" s="202" t="s">
        <v>411</v>
      </c>
      <c r="D120" s="202" t="s">
        <v>212</v>
      </c>
      <c r="E120" s="203" t="s">
        <v>2846</v>
      </c>
      <c r="F120" s="204" t="s">
        <v>2847</v>
      </c>
      <c r="G120" s="205" t="s">
        <v>862</v>
      </c>
      <c r="H120" s="206">
        <v>12</v>
      </c>
      <c r="I120" s="207">
        <v>88</v>
      </c>
      <c r="J120" s="208">
        <f t="shared" si="10"/>
        <v>1056</v>
      </c>
      <c r="K120" s="204" t="s">
        <v>24</v>
      </c>
      <c r="L120" s="62"/>
      <c r="M120" s="209" t="s">
        <v>24</v>
      </c>
      <c r="N120" s="210" t="s">
        <v>49</v>
      </c>
      <c r="O120" s="43"/>
      <c r="P120" s="211">
        <f t="shared" si="11"/>
        <v>0</v>
      </c>
      <c r="Q120" s="211">
        <v>0</v>
      </c>
      <c r="R120" s="211">
        <f t="shared" si="12"/>
        <v>0</v>
      </c>
      <c r="S120" s="211">
        <v>0</v>
      </c>
      <c r="T120" s="212">
        <f t="shared" si="13"/>
        <v>0</v>
      </c>
      <c r="AR120" s="25" t="s">
        <v>93</v>
      </c>
      <c r="AT120" s="25" t="s">
        <v>212</v>
      </c>
      <c r="AU120" s="25" t="s">
        <v>90</v>
      </c>
      <c r="AY120" s="25" t="s">
        <v>210</v>
      </c>
      <c r="BE120" s="213">
        <f t="shared" si="14"/>
        <v>1056</v>
      </c>
      <c r="BF120" s="213">
        <f t="shared" si="15"/>
        <v>0</v>
      </c>
      <c r="BG120" s="213">
        <f t="shared" si="16"/>
        <v>0</v>
      </c>
      <c r="BH120" s="213">
        <f t="shared" si="17"/>
        <v>0</v>
      </c>
      <c r="BI120" s="213">
        <f t="shared" si="18"/>
        <v>0</v>
      </c>
      <c r="BJ120" s="25" t="s">
        <v>83</v>
      </c>
      <c r="BK120" s="213">
        <f t="shared" si="19"/>
        <v>1056</v>
      </c>
      <c r="BL120" s="25" t="s">
        <v>93</v>
      </c>
      <c r="BM120" s="25" t="s">
        <v>2848</v>
      </c>
    </row>
    <row r="121" spans="2:65" s="1" customFormat="1" ht="16.5" customHeight="1">
      <c r="B121" s="42"/>
      <c r="C121" s="202" t="s">
        <v>416</v>
      </c>
      <c r="D121" s="202" t="s">
        <v>212</v>
      </c>
      <c r="E121" s="203" t="s">
        <v>2849</v>
      </c>
      <c r="F121" s="204" t="s">
        <v>2850</v>
      </c>
      <c r="G121" s="205" t="s">
        <v>295</v>
      </c>
      <c r="H121" s="206">
        <v>165</v>
      </c>
      <c r="I121" s="207">
        <v>21</v>
      </c>
      <c r="J121" s="208">
        <f t="shared" si="10"/>
        <v>3465</v>
      </c>
      <c r="K121" s="204" t="s">
        <v>24</v>
      </c>
      <c r="L121" s="62"/>
      <c r="M121" s="209" t="s">
        <v>24</v>
      </c>
      <c r="N121" s="210" t="s">
        <v>49</v>
      </c>
      <c r="O121" s="43"/>
      <c r="P121" s="211">
        <f t="shared" si="11"/>
        <v>0</v>
      </c>
      <c r="Q121" s="211">
        <v>0</v>
      </c>
      <c r="R121" s="211">
        <f t="shared" si="12"/>
        <v>0</v>
      </c>
      <c r="S121" s="211">
        <v>0</v>
      </c>
      <c r="T121" s="212">
        <f t="shared" si="13"/>
        <v>0</v>
      </c>
      <c r="AR121" s="25" t="s">
        <v>93</v>
      </c>
      <c r="AT121" s="25" t="s">
        <v>212</v>
      </c>
      <c r="AU121" s="25" t="s">
        <v>90</v>
      </c>
      <c r="AY121" s="25" t="s">
        <v>210</v>
      </c>
      <c r="BE121" s="213">
        <f t="shared" si="14"/>
        <v>3465</v>
      </c>
      <c r="BF121" s="213">
        <f t="shared" si="15"/>
        <v>0</v>
      </c>
      <c r="BG121" s="213">
        <f t="shared" si="16"/>
        <v>0</v>
      </c>
      <c r="BH121" s="213">
        <f t="shared" si="17"/>
        <v>0</v>
      </c>
      <c r="BI121" s="213">
        <f t="shared" si="18"/>
        <v>0</v>
      </c>
      <c r="BJ121" s="25" t="s">
        <v>83</v>
      </c>
      <c r="BK121" s="213">
        <f t="shared" si="19"/>
        <v>3465</v>
      </c>
      <c r="BL121" s="25" t="s">
        <v>93</v>
      </c>
      <c r="BM121" s="25" t="s">
        <v>2851</v>
      </c>
    </row>
    <row r="122" spans="2:65" s="1" customFormat="1" ht="16.5" customHeight="1">
      <c r="B122" s="42"/>
      <c r="C122" s="202" t="s">
        <v>423</v>
      </c>
      <c r="D122" s="202" t="s">
        <v>212</v>
      </c>
      <c r="E122" s="203" t="s">
        <v>2849</v>
      </c>
      <c r="F122" s="204" t="s">
        <v>2850</v>
      </c>
      <c r="G122" s="205" t="s">
        <v>295</v>
      </c>
      <c r="H122" s="206">
        <v>195</v>
      </c>
      <c r="I122" s="207">
        <v>21</v>
      </c>
      <c r="J122" s="208">
        <f t="shared" si="10"/>
        <v>4095</v>
      </c>
      <c r="K122" s="204" t="s">
        <v>24</v>
      </c>
      <c r="L122" s="62"/>
      <c r="M122" s="209" t="s">
        <v>24</v>
      </c>
      <c r="N122" s="210" t="s">
        <v>49</v>
      </c>
      <c r="O122" s="43"/>
      <c r="P122" s="211">
        <f t="shared" si="11"/>
        <v>0</v>
      </c>
      <c r="Q122" s="211">
        <v>0</v>
      </c>
      <c r="R122" s="211">
        <f t="shared" si="12"/>
        <v>0</v>
      </c>
      <c r="S122" s="211">
        <v>0</v>
      </c>
      <c r="T122" s="212">
        <f t="shared" si="13"/>
        <v>0</v>
      </c>
      <c r="AR122" s="25" t="s">
        <v>93</v>
      </c>
      <c r="AT122" s="25" t="s">
        <v>212</v>
      </c>
      <c r="AU122" s="25" t="s">
        <v>90</v>
      </c>
      <c r="AY122" s="25" t="s">
        <v>210</v>
      </c>
      <c r="BE122" s="213">
        <f t="shared" si="14"/>
        <v>4095</v>
      </c>
      <c r="BF122" s="213">
        <f t="shared" si="15"/>
        <v>0</v>
      </c>
      <c r="BG122" s="213">
        <f t="shared" si="16"/>
        <v>0</v>
      </c>
      <c r="BH122" s="213">
        <f t="shared" si="17"/>
        <v>0</v>
      </c>
      <c r="BI122" s="213">
        <f t="shared" si="18"/>
        <v>0</v>
      </c>
      <c r="BJ122" s="25" t="s">
        <v>83</v>
      </c>
      <c r="BK122" s="213">
        <f t="shared" si="19"/>
        <v>4095</v>
      </c>
      <c r="BL122" s="25" t="s">
        <v>93</v>
      </c>
      <c r="BM122" s="25" t="s">
        <v>2852</v>
      </c>
    </row>
    <row r="123" spans="2:65" s="1" customFormat="1" ht="16.5" customHeight="1">
      <c r="B123" s="42"/>
      <c r="C123" s="202" t="s">
        <v>428</v>
      </c>
      <c r="D123" s="202" t="s">
        <v>212</v>
      </c>
      <c r="E123" s="203" t="s">
        <v>2853</v>
      </c>
      <c r="F123" s="204" t="s">
        <v>2854</v>
      </c>
      <c r="G123" s="205" t="s">
        <v>295</v>
      </c>
      <c r="H123" s="206">
        <v>420</v>
      </c>
      <c r="I123" s="207">
        <v>36.9</v>
      </c>
      <c r="J123" s="208">
        <f t="shared" si="10"/>
        <v>15498</v>
      </c>
      <c r="K123" s="204" t="s">
        <v>24</v>
      </c>
      <c r="L123" s="62"/>
      <c r="M123" s="209" t="s">
        <v>24</v>
      </c>
      <c r="N123" s="210" t="s">
        <v>49</v>
      </c>
      <c r="O123" s="43"/>
      <c r="P123" s="211">
        <f t="shared" si="11"/>
        <v>0</v>
      </c>
      <c r="Q123" s="211">
        <v>0</v>
      </c>
      <c r="R123" s="211">
        <f t="shared" si="12"/>
        <v>0</v>
      </c>
      <c r="S123" s="211">
        <v>0</v>
      </c>
      <c r="T123" s="212">
        <f t="shared" si="13"/>
        <v>0</v>
      </c>
      <c r="AR123" s="25" t="s">
        <v>93</v>
      </c>
      <c r="AT123" s="25" t="s">
        <v>212</v>
      </c>
      <c r="AU123" s="25" t="s">
        <v>90</v>
      </c>
      <c r="AY123" s="25" t="s">
        <v>210</v>
      </c>
      <c r="BE123" s="213">
        <f t="shared" si="14"/>
        <v>15498</v>
      </c>
      <c r="BF123" s="213">
        <f t="shared" si="15"/>
        <v>0</v>
      </c>
      <c r="BG123" s="213">
        <f t="shared" si="16"/>
        <v>0</v>
      </c>
      <c r="BH123" s="213">
        <f t="shared" si="17"/>
        <v>0</v>
      </c>
      <c r="BI123" s="213">
        <f t="shared" si="18"/>
        <v>0</v>
      </c>
      <c r="BJ123" s="25" t="s">
        <v>83</v>
      </c>
      <c r="BK123" s="213">
        <f t="shared" si="19"/>
        <v>15498</v>
      </c>
      <c r="BL123" s="25" t="s">
        <v>93</v>
      </c>
      <c r="BM123" s="25" t="s">
        <v>2855</v>
      </c>
    </row>
    <row r="124" spans="2:65" s="1" customFormat="1" ht="16.5" customHeight="1">
      <c r="B124" s="42"/>
      <c r="C124" s="202" t="s">
        <v>433</v>
      </c>
      <c r="D124" s="202" t="s">
        <v>212</v>
      </c>
      <c r="E124" s="203" t="s">
        <v>2853</v>
      </c>
      <c r="F124" s="204" t="s">
        <v>2854</v>
      </c>
      <c r="G124" s="205" t="s">
        <v>295</v>
      </c>
      <c r="H124" s="206">
        <v>490</v>
      </c>
      <c r="I124" s="207">
        <v>36.9</v>
      </c>
      <c r="J124" s="208">
        <f t="shared" si="10"/>
        <v>18081</v>
      </c>
      <c r="K124" s="204" t="s">
        <v>24</v>
      </c>
      <c r="L124" s="62"/>
      <c r="M124" s="209" t="s">
        <v>24</v>
      </c>
      <c r="N124" s="210" t="s">
        <v>49</v>
      </c>
      <c r="O124" s="43"/>
      <c r="P124" s="211">
        <f t="shared" si="11"/>
        <v>0</v>
      </c>
      <c r="Q124" s="211">
        <v>0</v>
      </c>
      <c r="R124" s="211">
        <f t="shared" si="12"/>
        <v>0</v>
      </c>
      <c r="S124" s="211">
        <v>0</v>
      </c>
      <c r="T124" s="212">
        <f t="shared" si="13"/>
        <v>0</v>
      </c>
      <c r="AR124" s="25" t="s">
        <v>93</v>
      </c>
      <c r="AT124" s="25" t="s">
        <v>212</v>
      </c>
      <c r="AU124" s="25" t="s">
        <v>90</v>
      </c>
      <c r="AY124" s="25" t="s">
        <v>210</v>
      </c>
      <c r="BE124" s="213">
        <f t="shared" si="14"/>
        <v>18081</v>
      </c>
      <c r="BF124" s="213">
        <f t="shared" si="15"/>
        <v>0</v>
      </c>
      <c r="BG124" s="213">
        <f t="shared" si="16"/>
        <v>0</v>
      </c>
      <c r="BH124" s="213">
        <f t="shared" si="17"/>
        <v>0</v>
      </c>
      <c r="BI124" s="213">
        <f t="shared" si="18"/>
        <v>0</v>
      </c>
      <c r="BJ124" s="25" t="s">
        <v>83</v>
      </c>
      <c r="BK124" s="213">
        <f t="shared" si="19"/>
        <v>18081</v>
      </c>
      <c r="BL124" s="25" t="s">
        <v>93</v>
      </c>
      <c r="BM124" s="25" t="s">
        <v>2856</v>
      </c>
    </row>
    <row r="125" spans="2:65" s="1" customFormat="1" ht="16.5" customHeight="1">
      <c r="B125" s="42"/>
      <c r="C125" s="202" t="s">
        <v>439</v>
      </c>
      <c r="D125" s="202" t="s">
        <v>212</v>
      </c>
      <c r="E125" s="203" t="s">
        <v>2857</v>
      </c>
      <c r="F125" s="204" t="s">
        <v>2858</v>
      </c>
      <c r="G125" s="205" t="s">
        <v>295</v>
      </c>
      <c r="H125" s="206">
        <v>180</v>
      </c>
      <c r="I125" s="207">
        <v>39.4</v>
      </c>
      <c r="J125" s="208">
        <f t="shared" si="10"/>
        <v>7092</v>
      </c>
      <c r="K125" s="204" t="s">
        <v>24</v>
      </c>
      <c r="L125" s="62"/>
      <c r="M125" s="209" t="s">
        <v>24</v>
      </c>
      <c r="N125" s="210" t="s">
        <v>49</v>
      </c>
      <c r="O125" s="43"/>
      <c r="P125" s="211">
        <f t="shared" si="11"/>
        <v>0</v>
      </c>
      <c r="Q125" s="211">
        <v>0</v>
      </c>
      <c r="R125" s="211">
        <f t="shared" si="12"/>
        <v>0</v>
      </c>
      <c r="S125" s="211">
        <v>0</v>
      </c>
      <c r="T125" s="212">
        <f t="shared" si="13"/>
        <v>0</v>
      </c>
      <c r="AR125" s="25" t="s">
        <v>93</v>
      </c>
      <c r="AT125" s="25" t="s">
        <v>212</v>
      </c>
      <c r="AU125" s="25" t="s">
        <v>90</v>
      </c>
      <c r="AY125" s="25" t="s">
        <v>210</v>
      </c>
      <c r="BE125" s="213">
        <f t="shared" si="14"/>
        <v>7092</v>
      </c>
      <c r="BF125" s="213">
        <f t="shared" si="15"/>
        <v>0</v>
      </c>
      <c r="BG125" s="213">
        <f t="shared" si="16"/>
        <v>0</v>
      </c>
      <c r="BH125" s="213">
        <f t="shared" si="17"/>
        <v>0</v>
      </c>
      <c r="BI125" s="213">
        <f t="shared" si="18"/>
        <v>0</v>
      </c>
      <c r="BJ125" s="25" t="s">
        <v>83</v>
      </c>
      <c r="BK125" s="213">
        <f t="shared" si="19"/>
        <v>7092</v>
      </c>
      <c r="BL125" s="25" t="s">
        <v>93</v>
      </c>
      <c r="BM125" s="25" t="s">
        <v>2859</v>
      </c>
    </row>
    <row r="126" spans="2:65" s="1" customFormat="1" ht="16.5" customHeight="1">
      <c r="B126" s="42"/>
      <c r="C126" s="202" t="s">
        <v>444</v>
      </c>
      <c r="D126" s="202" t="s">
        <v>212</v>
      </c>
      <c r="E126" s="203" t="s">
        <v>2860</v>
      </c>
      <c r="F126" s="204" t="s">
        <v>2861</v>
      </c>
      <c r="G126" s="205" t="s">
        <v>862</v>
      </c>
      <c r="H126" s="206">
        <v>1</v>
      </c>
      <c r="I126" s="207">
        <v>5000</v>
      </c>
      <c r="J126" s="208">
        <f t="shared" si="10"/>
        <v>5000</v>
      </c>
      <c r="K126" s="204" t="s">
        <v>24</v>
      </c>
      <c r="L126" s="62"/>
      <c r="M126" s="209" t="s">
        <v>24</v>
      </c>
      <c r="N126" s="210" t="s">
        <v>49</v>
      </c>
      <c r="O126" s="43"/>
      <c r="P126" s="211">
        <f t="shared" si="11"/>
        <v>0</v>
      </c>
      <c r="Q126" s="211">
        <v>0</v>
      </c>
      <c r="R126" s="211">
        <f t="shared" si="12"/>
        <v>0</v>
      </c>
      <c r="S126" s="211">
        <v>0</v>
      </c>
      <c r="T126" s="212">
        <f t="shared" si="13"/>
        <v>0</v>
      </c>
      <c r="AR126" s="25" t="s">
        <v>93</v>
      </c>
      <c r="AT126" s="25" t="s">
        <v>212</v>
      </c>
      <c r="AU126" s="25" t="s">
        <v>90</v>
      </c>
      <c r="AY126" s="25" t="s">
        <v>210</v>
      </c>
      <c r="BE126" s="213">
        <f t="shared" si="14"/>
        <v>5000</v>
      </c>
      <c r="BF126" s="213">
        <f t="shared" si="15"/>
        <v>0</v>
      </c>
      <c r="BG126" s="213">
        <f t="shared" si="16"/>
        <v>0</v>
      </c>
      <c r="BH126" s="213">
        <f t="shared" si="17"/>
        <v>0</v>
      </c>
      <c r="BI126" s="213">
        <f t="shared" si="18"/>
        <v>0</v>
      </c>
      <c r="BJ126" s="25" t="s">
        <v>83</v>
      </c>
      <c r="BK126" s="213">
        <f t="shared" si="19"/>
        <v>5000</v>
      </c>
      <c r="BL126" s="25" t="s">
        <v>93</v>
      </c>
      <c r="BM126" s="25" t="s">
        <v>2862</v>
      </c>
    </row>
    <row r="127" spans="2:65" s="1" customFormat="1" ht="16.5" customHeight="1">
      <c r="B127" s="42"/>
      <c r="C127" s="202" t="s">
        <v>450</v>
      </c>
      <c r="D127" s="202" t="s">
        <v>212</v>
      </c>
      <c r="E127" s="203" t="s">
        <v>2863</v>
      </c>
      <c r="F127" s="204" t="s">
        <v>2864</v>
      </c>
      <c r="G127" s="205" t="s">
        <v>862</v>
      </c>
      <c r="H127" s="206">
        <v>23</v>
      </c>
      <c r="I127" s="207">
        <v>35</v>
      </c>
      <c r="J127" s="208">
        <f t="shared" si="10"/>
        <v>805</v>
      </c>
      <c r="K127" s="204" t="s">
        <v>24</v>
      </c>
      <c r="L127" s="62"/>
      <c r="M127" s="209" t="s">
        <v>24</v>
      </c>
      <c r="N127" s="210" t="s">
        <v>49</v>
      </c>
      <c r="O127" s="43"/>
      <c r="P127" s="211">
        <f t="shared" si="11"/>
        <v>0</v>
      </c>
      <c r="Q127" s="211">
        <v>0</v>
      </c>
      <c r="R127" s="211">
        <f t="shared" si="12"/>
        <v>0</v>
      </c>
      <c r="S127" s="211">
        <v>0</v>
      </c>
      <c r="T127" s="212">
        <f t="shared" si="13"/>
        <v>0</v>
      </c>
      <c r="AR127" s="25" t="s">
        <v>93</v>
      </c>
      <c r="AT127" s="25" t="s">
        <v>212</v>
      </c>
      <c r="AU127" s="25" t="s">
        <v>90</v>
      </c>
      <c r="AY127" s="25" t="s">
        <v>210</v>
      </c>
      <c r="BE127" s="213">
        <f t="shared" si="14"/>
        <v>805</v>
      </c>
      <c r="BF127" s="213">
        <f t="shared" si="15"/>
        <v>0</v>
      </c>
      <c r="BG127" s="213">
        <f t="shared" si="16"/>
        <v>0</v>
      </c>
      <c r="BH127" s="213">
        <f t="shared" si="17"/>
        <v>0</v>
      </c>
      <c r="BI127" s="213">
        <f t="shared" si="18"/>
        <v>0</v>
      </c>
      <c r="BJ127" s="25" t="s">
        <v>83</v>
      </c>
      <c r="BK127" s="213">
        <f t="shared" si="19"/>
        <v>805</v>
      </c>
      <c r="BL127" s="25" t="s">
        <v>93</v>
      </c>
      <c r="BM127" s="25" t="s">
        <v>2865</v>
      </c>
    </row>
    <row r="128" spans="2:65" s="1" customFormat="1" ht="16.5" customHeight="1">
      <c r="B128" s="42"/>
      <c r="C128" s="202" t="s">
        <v>455</v>
      </c>
      <c r="D128" s="202" t="s">
        <v>212</v>
      </c>
      <c r="E128" s="203" t="s">
        <v>2863</v>
      </c>
      <c r="F128" s="204" t="s">
        <v>2864</v>
      </c>
      <c r="G128" s="205" t="s">
        <v>862</v>
      </c>
      <c r="H128" s="206">
        <v>6</v>
      </c>
      <c r="I128" s="207">
        <v>35</v>
      </c>
      <c r="J128" s="208">
        <f t="shared" si="10"/>
        <v>210</v>
      </c>
      <c r="K128" s="204" t="s">
        <v>24</v>
      </c>
      <c r="L128" s="62"/>
      <c r="M128" s="209" t="s">
        <v>24</v>
      </c>
      <c r="N128" s="210" t="s">
        <v>49</v>
      </c>
      <c r="O128" s="43"/>
      <c r="P128" s="211">
        <f t="shared" si="11"/>
        <v>0</v>
      </c>
      <c r="Q128" s="211">
        <v>0</v>
      </c>
      <c r="R128" s="211">
        <f t="shared" si="12"/>
        <v>0</v>
      </c>
      <c r="S128" s="211">
        <v>0</v>
      </c>
      <c r="T128" s="212">
        <f t="shared" si="13"/>
        <v>0</v>
      </c>
      <c r="AR128" s="25" t="s">
        <v>93</v>
      </c>
      <c r="AT128" s="25" t="s">
        <v>212</v>
      </c>
      <c r="AU128" s="25" t="s">
        <v>90</v>
      </c>
      <c r="AY128" s="25" t="s">
        <v>210</v>
      </c>
      <c r="BE128" s="213">
        <f t="shared" si="14"/>
        <v>210</v>
      </c>
      <c r="BF128" s="213">
        <f t="shared" si="15"/>
        <v>0</v>
      </c>
      <c r="BG128" s="213">
        <f t="shared" si="16"/>
        <v>0</v>
      </c>
      <c r="BH128" s="213">
        <f t="shared" si="17"/>
        <v>0</v>
      </c>
      <c r="BI128" s="213">
        <f t="shared" si="18"/>
        <v>0</v>
      </c>
      <c r="BJ128" s="25" t="s">
        <v>83</v>
      </c>
      <c r="BK128" s="213">
        <f t="shared" si="19"/>
        <v>210</v>
      </c>
      <c r="BL128" s="25" t="s">
        <v>93</v>
      </c>
      <c r="BM128" s="25" t="s">
        <v>2866</v>
      </c>
    </row>
    <row r="129" spans="2:65" s="1" customFormat="1" ht="16.5" customHeight="1">
      <c r="B129" s="42"/>
      <c r="C129" s="202" t="s">
        <v>461</v>
      </c>
      <c r="D129" s="202" t="s">
        <v>212</v>
      </c>
      <c r="E129" s="203" t="s">
        <v>2863</v>
      </c>
      <c r="F129" s="204" t="s">
        <v>2864</v>
      </c>
      <c r="G129" s="205" t="s">
        <v>862</v>
      </c>
      <c r="H129" s="206">
        <v>2</v>
      </c>
      <c r="I129" s="207">
        <v>35</v>
      </c>
      <c r="J129" s="208">
        <f t="shared" si="10"/>
        <v>70</v>
      </c>
      <c r="K129" s="204" t="s">
        <v>24</v>
      </c>
      <c r="L129" s="62"/>
      <c r="M129" s="209" t="s">
        <v>24</v>
      </c>
      <c r="N129" s="210" t="s">
        <v>49</v>
      </c>
      <c r="O129" s="43"/>
      <c r="P129" s="211">
        <f t="shared" si="11"/>
        <v>0</v>
      </c>
      <c r="Q129" s="211">
        <v>0</v>
      </c>
      <c r="R129" s="211">
        <f t="shared" si="12"/>
        <v>0</v>
      </c>
      <c r="S129" s="211">
        <v>0</v>
      </c>
      <c r="T129" s="212">
        <f t="shared" si="13"/>
        <v>0</v>
      </c>
      <c r="AR129" s="25" t="s">
        <v>93</v>
      </c>
      <c r="AT129" s="25" t="s">
        <v>212</v>
      </c>
      <c r="AU129" s="25" t="s">
        <v>90</v>
      </c>
      <c r="AY129" s="25" t="s">
        <v>210</v>
      </c>
      <c r="BE129" s="213">
        <f t="shared" si="14"/>
        <v>70</v>
      </c>
      <c r="BF129" s="213">
        <f t="shared" si="15"/>
        <v>0</v>
      </c>
      <c r="BG129" s="213">
        <f t="shared" si="16"/>
        <v>0</v>
      </c>
      <c r="BH129" s="213">
        <f t="shared" si="17"/>
        <v>0</v>
      </c>
      <c r="BI129" s="213">
        <f t="shared" si="18"/>
        <v>0</v>
      </c>
      <c r="BJ129" s="25" t="s">
        <v>83</v>
      </c>
      <c r="BK129" s="213">
        <f t="shared" si="19"/>
        <v>70</v>
      </c>
      <c r="BL129" s="25" t="s">
        <v>93</v>
      </c>
      <c r="BM129" s="25" t="s">
        <v>2867</v>
      </c>
    </row>
    <row r="130" spans="2:65" s="1" customFormat="1" ht="16.5" customHeight="1">
      <c r="B130" s="42"/>
      <c r="C130" s="202" t="s">
        <v>466</v>
      </c>
      <c r="D130" s="202" t="s">
        <v>212</v>
      </c>
      <c r="E130" s="203" t="s">
        <v>2863</v>
      </c>
      <c r="F130" s="204" t="s">
        <v>2864</v>
      </c>
      <c r="G130" s="205" t="s">
        <v>862</v>
      </c>
      <c r="H130" s="206">
        <v>7</v>
      </c>
      <c r="I130" s="207">
        <v>35</v>
      </c>
      <c r="J130" s="208">
        <f t="shared" si="10"/>
        <v>245</v>
      </c>
      <c r="K130" s="204" t="s">
        <v>24</v>
      </c>
      <c r="L130" s="62"/>
      <c r="M130" s="209" t="s">
        <v>24</v>
      </c>
      <c r="N130" s="210" t="s">
        <v>49</v>
      </c>
      <c r="O130" s="43"/>
      <c r="P130" s="211">
        <f t="shared" si="11"/>
        <v>0</v>
      </c>
      <c r="Q130" s="211">
        <v>0</v>
      </c>
      <c r="R130" s="211">
        <f t="shared" si="12"/>
        <v>0</v>
      </c>
      <c r="S130" s="211">
        <v>0</v>
      </c>
      <c r="T130" s="212">
        <f t="shared" si="13"/>
        <v>0</v>
      </c>
      <c r="AR130" s="25" t="s">
        <v>93</v>
      </c>
      <c r="AT130" s="25" t="s">
        <v>212</v>
      </c>
      <c r="AU130" s="25" t="s">
        <v>90</v>
      </c>
      <c r="AY130" s="25" t="s">
        <v>210</v>
      </c>
      <c r="BE130" s="213">
        <f t="shared" si="14"/>
        <v>245</v>
      </c>
      <c r="BF130" s="213">
        <f t="shared" si="15"/>
        <v>0</v>
      </c>
      <c r="BG130" s="213">
        <f t="shared" si="16"/>
        <v>0</v>
      </c>
      <c r="BH130" s="213">
        <f t="shared" si="17"/>
        <v>0</v>
      </c>
      <c r="BI130" s="213">
        <f t="shared" si="18"/>
        <v>0</v>
      </c>
      <c r="BJ130" s="25" t="s">
        <v>83</v>
      </c>
      <c r="BK130" s="213">
        <f t="shared" si="19"/>
        <v>245</v>
      </c>
      <c r="BL130" s="25" t="s">
        <v>93</v>
      </c>
      <c r="BM130" s="25" t="s">
        <v>2868</v>
      </c>
    </row>
    <row r="131" spans="2:65" s="1" customFormat="1" ht="16.5" customHeight="1">
      <c r="B131" s="42"/>
      <c r="C131" s="202" t="s">
        <v>471</v>
      </c>
      <c r="D131" s="202" t="s">
        <v>212</v>
      </c>
      <c r="E131" s="203" t="s">
        <v>2863</v>
      </c>
      <c r="F131" s="204" t="s">
        <v>2864</v>
      </c>
      <c r="G131" s="205" t="s">
        <v>862</v>
      </c>
      <c r="H131" s="206">
        <v>3</v>
      </c>
      <c r="I131" s="207">
        <v>35</v>
      </c>
      <c r="J131" s="208">
        <f t="shared" si="10"/>
        <v>105</v>
      </c>
      <c r="K131" s="204" t="s">
        <v>24</v>
      </c>
      <c r="L131" s="62"/>
      <c r="M131" s="209" t="s">
        <v>24</v>
      </c>
      <c r="N131" s="210" t="s">
        <v>49</v>
      </c>
      <c r="O131" s="43"/>
      <c r="P131" s="211">
        <f t="shared" si="11"/>
        <v>0</v>
      </c>
      <c r="Q131" s="211">
        <v>0</v>
      </c>
      <c r="R131" s="211">
        <f t="shared" si="12"/>
        <v>0</v>
      </c>
      <c r="S131" s="211">
        <v>0</v>
      </c>
      <c r="T131" s="212">
        <f t="shared" si="13"/>
        <v>0</v>
      </c>
      <c r="AR131" s="25" t="s">
        <v>93</v>
      </c>
      <c r="AT131" s="25" t="s">
        <v>212</v>
      </c>
      <c r="AU131" s="25" t="s">
        <v>90</v>
      </c>
      <c r="AY131" s="25" t="s">
        <v>210</v>
      </c>
      <c r="BE131" s="213">
        <f t="shared" si="14"/>
        <v>105</v>
      </c>
      <c r="BF131" s="213">
        <f t="shared" si="15"/>
        <v>0</v>
      </c>
      <c r="BG131" s="213">
        <f t="shared" si="16"/>
        <v>0</v>
      </c>
      <c r="BH131" s="213">
        <f t="shared" si="17"/>
        <v>0</v>
      </c>
      <c r="BI131" s="213">
        <f t="shared" si="18"/>
        <v>0</v>
      </c>
      <c r="BJ131" s="25" t="s">
        <v>83</v>
      </c>
      <c r="BK131" s="213">
        <f t="shared" si="19"/>
        <v>105</v>
      </c>
      <c r="BL131" s="25" t="s">
        <v>93</v>
      </c>
      <c r="BM131" s="25" t="s">
        <v>2869</v>
      </c>
    </row>
    <row r="132" spans="2:65" s="1" customFormat="1" ht="16.5" customHeight="1">
      <c r="B132" s="42"/>
      <c r="C132" s="202" t="s">
        <v>475</v>
      </c>
      <c r="D132" s="202" t="s">
        <v>212</v>
      </c>
      <c r="E132" s="203" t="s">
        <v>2863</v>
      </c>
      <c r="F132" s="204" t="s">
        <v>2864</v>
      </c>
      <c r="G132" s="205" t="s">
        <v>862</v>
      </c>
      <c r="H132" s="206">
        <v>3</v>
      </c>
      <c r="I132" s="207">
        <v>35</v>
      </c>
      <c r="J132" s="208">
        <f t="shared" si="10"/>
        <v>105</v>
      </c>
      <c r="K132" s="204" t="s">
        <v>24</v>
      </c>
      <c r="L132" s="62"/>
      <c r="M132" s="209" t="s">
        <v>24</v>
      </c>
      <c r="N132" s="210" t="s">
        <v>49</v>
      </c>
      <c r="O132" s="43"/>
      <c r="P132" s="211">
        <f t="shared" si="11"/>
        <v>0</v>
      </c>
      <c r="Q132" s="211">
        <v>0</v>
      </c>
      <c r="R132" s="211">
        <f t="shared" si="12"/>
        <v>0</v>
      </c>
      <c r="S132" s="211">
        <v>0</v>
      </c>
      <c r="T132" s="212">
        <f t="shared" si="13"/>
        <v>0</v>
      </c>
      <c r="AR132" s="25" t="s">
        <v>93</v>
      </c>
      <c r="AT132" s="25" t="s">
        <v>212</v>
      </c>
      <c r="AU132" s="25" t="s">
        <v>90</v>
      </c>
      <c r="AY132" s="25" t="s">
        <v>210</v>
      </c>
      <c r="BE132" s="213">
        <f t="shared" si="14"/>
        <v>105</v>
      </c>
      <c r="BF132" s="213">
        <f t="shared" si="15"/>
        <v>0</v>
      </c>
      <c r="BG132" s="213">
        <f t="shared" si="16"/>
        <v>0</v>
      </c>
      <c r="BH132" s="213">
        <f t="shared" si="17"/>
        <v>0</v>
      </c>
      <c r="BI132" s="213">
        <f t="shared" si="18"/>
        <v>0</v>
      </c>
      <c r="BJ132" s="25" t="s">
        <v>83</v>
      </c>
      <c r="BK132" s="213">
        <f t="shared" si="19"/>
        <v>105</v>
      </c>
      <c r="BL132" s="25" t="s">
        <v>93</v>
      </c>
      <c r="BM132" s="25" t="s">
        <v>2870</v>
      </c>
    </row>
    <row r="133" spans="2:65" s="1" customFormat="1" ht="16.5" customHeight="1">
      <c r="B133" s="42"/>
      <c r="C133" s="202" t="s">
        <v>480</v>
      </c>
      <c r="D133" s="202" t="s">
        <v>212</v>
      </c>
      <c r="E133" s="203" t="s">
        <v>2863</v>
      </c>
      <c r="F133" s="204" t="s">
        <v>2864</v>
      </c>
      <c r="G133" s="205" t="s">
        <v>862</v>
      </c>
      <c r="H133" s="206">
        <v>4</v>
      </c>
      <c r="I133" s="207">
        <v>35</v>
      </c>
      <c r="J133" s="208">
        <f t="shared" si="10"/>
        <v>140</v>
      </c>
      <c r="K133" s="204" t="s">
        <v>24</v>
      </c>
      <c r="L133" s="62"/>
      <c r="M133" s="209" t="s">
        <v>24</v>
      </c>
      <c r="N133" s="210" t="s">
        <v>49</v>
      </c>
      <c r="O133" s="43"/>
      <c r="P133" s="211">
        <f t="shared" si="11"/>
        <v>0</v>
      </c>
      <c r="Q133" s="211">
        <v>0</v>
      </c>
      <c r="R133" s="211">
        <f t="shared" si="12"/>
        <v>0</v>
      </c>
      <c r="S133" s="211">
        <v>0</v>
      </c>
      <c r="T133" s="212">
        <f t="shared" si="13"/>
        <v>0</v>
      </c>
      <c r="AR133" s="25" t="s">
        <v>93</v>
      </c>
      <c r="AT133" s="25" t="s">
        <v>212</v>
      </c>
      <c r="AU133" s="25" t="s">
        <v>90</v>
      </c>
      <c r="AY133" s="25" t="s">
        <v>210</v>
      </c>
      <c r="BE133" s="213">
        <f t="shared" si="14"/>
        <v>140</v>
      </c>
      <c r="BF133" s="213">
        <f t="shared" si="15"/>
        <v>0</v>
      </c>
      <c r="BG133" s="213">
        <f t="shared" si="16"/>
        <v>0</v>
      </c>
      <c r="BH133" s="213">
        <f t="shared" si="17"/>
        <v>0</v>
      </c>
      <c r="BI133" s="213">
        <f t="shared" si="18"/>
        <v>0</v>
      </c>
      <c r="BJ133" s="25" t="s">
        <v>83</v>
      </c>
      <c r="BK133" s="213">
        <f t="shared" si="19"/>
        <v>140</v>
      </c>
      <c r="BL133" s="25" t="s">
        <v>93</v>
      </c>
      <c r="BM133" s="25" t="s">
        <v>2871</v>
      </c>
    </row>
    <row r="134" spans="2:65" s="1" customFormat="1" ht="16.5" customHeight="1">
      <c r="B134" s="42"/>
      <c r="C134" s="202" t="s">
        <v>486</v>
      </c>
      <c r="D134" s="202" t="s">
        <v>212</v>
      </c>
      <c r="E134" s="203" t="s">
        <v>2872</v>
      </c>
      <c r="F134" s="204" t="s">
        <v>2873</v>
      </c>
      <c r="G134" s="205" t="s">
        <v>862</v>
      </c>
      <c r="H134" s="206">
        <v>4</v>
      </c>
      <c r="I134" s="207">
        <v>45</v>
      </c>
      <c r="J134" s="208">
        <f t="shared" si="10"/>
        <v>180</v>
      </c>
      <c r="K134" s="204" t="s">
        <v>24</v>
      </c>
      <c r="L134" s="62"/>
      <c r="M134" s="209" t="s">
        <v>24</v>
      </c>
      <c r="N134" s="210" t="s">
        <v>49</v>
      </c>
      <c r="O134" s="43"/>
      <c r="P134" s="211">
        <f t="shared" si="11"/>
        <v>0</v>
      </c>
      <c r="Q134" s="211">
        <v>0</v>
      </c>
      <c r="R134" s="211">
        <f t="shared" si="12"/>
        <v>0</v>
      </c>
      <c r="S134" s="211">
        <v>0</v>
      </c>
      <c r="T134" s="212">
        <f t="shared" si="13"/>
        <v>0</v>
      </c>
      <c r="AR134" s="25" t="s">
        <v>93</v>
      </c>
      <c r="AT134" s="25" t="s">
        <v>212</v>
      </c>
      <c r="AU134" s="25" t="s">
        <v>90</v>
      </c>
      <c r="AY134" s="25" t="s">
        <v>210</v>
      </c>
      <c r="BE134" s="213">
        <f t="shared" si="14"/>
        <v>180</v>
      </c>
      <c r="BF134" s="213">
        <f t="shared" si="15"/>
        <v>0</v>
      </c>
      <c r="BG134" s="213">
        <f t="shared" si="16"/>
        <v>0</v>
      </c>
      <c r="BH134" s="213">
        <f t="shared" si="17"/>
        <v>0</v>
      </c>
      <c r="BI134" s="213">
        <f t="shared" si="18"/>
        <v>0</v>
      </c>
      <c r="BJ134" s="25" t="s">
        <v>83</v>
      </c>
      <c r="BK134" s="213">
        <f t="shared" si="19"/>
        <v>180</v>
      </c>
      <c r="BL134" s="25" t="s">
        <v>93</v>
      </c>
      <c r="BM134" s="25" t="s">
        <v>2874</v>
      </c>
    </row>
    <row r="135" spans="2:65" s="1" customFormat="1" ht="16.5" customHeight="1">
      <c r="B135" s="42"/>
      <c r="C135" s="202" t="s">
        <v>491</v>
      </c>
      <c r="D135" s="202" t="s">
        <v>212</v>
      </c>
      <c r="E135" s="203" t="s">
        <v>1548</v>
      </c>
      <c r="F135" s="204" t="s">
        <v>2875</v>
      </c>
      <c r="G135" s="205" t="s">
        <v>862</v>
      </c>
      <c r="H135" s="206">
        <v>2</v>
      </c>
      <c r="I135" s="207">
        <v>65</v>
      </c>
      <c r="J135" s="208">
        <f t="shared" si="10"/>
        <v>130</v>
      </c>
      <c r="K135" s="204" t="s">
        <v>24</v>
      </c>
      <c r="L135" s="62"/>
      <c r="M135" s="209" t="s">
        <v>24</v>
      </c>
      <c r="N135" s="210" t="s">
        <v>49</v>
      </c>
      <c r="O135" s="43"/>
      <c r="P135" s="211">
        <f t="shared" si="11"/>
        <v>0</v>
      </c>
      <c r="Q135" s="211">
        <v>0</v>
      </c>
      <c r="R135" s="211">
        <f t="shared" si="12"/>
        <v>0</v>
      </c>
      <c r="S135" s="211">
        <v>0</v>
      </c>
      <c r="T135" s="212">
        <f t="shared" si="13"/>
        <v>0</v>
      </c>
      <c r="AR135" s="25" t="s">
        <v>93</v>
      </c>
      <c r="AT135" s="25" t="s">
        <v>212</v>
      </c>
      <c r="AU135" s="25" t="s">
        <v>90</v>
      </c>
      <c r="AY135" s="25" t="s">
        <v>210</v>
      </c>
      <c r="BE135" s="213">
        <f t="shared" si="14"/>
        <v>130</v>
      </c>
      <c r="BF135" s="213">
        <f t="shared" si="15"/>
        <v>0</v>
      </c>
      <c r="BG135" s="213">
        <f t="shared" si="16"/>
        <v>0</v>
      </c>
      <c r="BH135" s="213">
        <f t="shared" si="17"/>
        <v>0</v>
      </c>
      <c r="BI135" s="213">
        <f t="shared" si="18"/>
        <v>0</v>
      </c>
      <c r="BJ135" s="25" t="s">
        <v>83</v>
      </c>
      <c r="BK135" s="213">
        <f t="shared" si="19"/>
        <v>130</v>
      </c>
      <c r="BL135" s="25" t="s">
        <v>93</v>
      </c>
      <c r="BM135" s="25" t="s">
        <v>2876</v>
      </c>
    </row>
    <row r="136" spans="2:65" s="1" customFormat="1" ht="16.5" customHeight="1">
      <c r="B136" s="42"/>
      <c r="C136" s="202" t="s">
        <v>496</v>
      </c>
      <c r="D136" s="202" t="s">
        <v>212</v>
      </c>
      <c r="E136" s="203" t="s">
        <v>1552</v>
      </c>
      <c r="F136" s="204" t="s">
        <v>2794</v>
      </c>
      <c r="G136" s="205" t="s">
        <v>862</v>
      </c>
      <c r="H136" s="206">
        <v>136</v>
      </c>
      <c r="I136" s="207">
        <v>5</v>
      </c>
      <c r="J136" s="208">
        <f t="shared" si="10"/>
        <v>680</v>
      </c>
      <c r="K136" s="204" t="s">
        <v>24</v>
      </c>
      <c r="L136" s="62"/>
      <c r="M136" s="209" t="s">
        <v>24</v>
      </c>
      <c r="N136" s="210" t="s">
        <v>49</v>
      </c>
      <c r="O136" s="43"/>
      <c r="P136" s="211">
        <f t="shared" si="11"/>
        <v>0</v>
      </c>
      <c r="Q136" s="211">
        <v>0</v>
      </c>
      <c r="R136" s="211">
        <f t="shared" si="12"/>
        <v>0</v>
      </c>
      <c r="S136" s="211">
        <v>0</v>
      </c>
      <c r="T136" s="212">
        <f t="shared" si="13"/>
        <v>0</v>
      </c>
      <c r="AR136" s="25" t="s">
        <v>93</v>
      </c>
      <c r="AT136" s="25" t="s">
        <v>212</v>
      </c>
      <c r="AU136" s="25" t="s">
        <v>90</v>
      </c>
      <c r="AY136" s="25" t="s">
        <v>210</v>
      </c>
      <c r="BE136" s="213">
        <f t="shared" si="14"/>
        <v>680</v>
      </c>
      <c r="BF136" s="213">
        <f t="shared" si="15"/>
        <v>0</v>
      </c>
      <c r="BG136" s="213">
        <f t="shared" si="16"/>
        <v>0</v>
      </c>
      <c r="BH136" s="213">
        <f t="shared" si="17"/>
        <v>0</v>
      </c>
      <c r="BI136" s="213">
        <f t="shared" si="18"/>
        <v>0</v>
      </c>
      <c r="BJ136" s="25" t="s">
        <v>83</v>
      </c>
      <c r="BK136" s="213">
        <f t="shared" si="19"/>
        <v>680</v>
      </c>
      <c r="BL136" s="25" t="s">
        <v>93</v>
      </c>
      <c r="BM136" s="25" t="s">
        <v>2877</v>
      </c>
    </row>
    <row r="137" spans="2:65" s="1" customFormat="1" ht="16.5" customHeight="1">
      <c r="B137" s="42"/>
      <c r="C137" s="202" t="s">
        <v>503</v>
      </c>
      <c r="D137" s="202" t="s">
        <v>212</v>
      </c>
      <c r="E137" s="203" t="s">
        <v>2878</v>
      </c>
      <c r="F137" s="204" t="s">
        <v>2879</v>
      </c>
      <c r="G137" s="205" t="s">
        <v>862</v>
      </c>
      <c r="H137" s="206">
        <v>12</v>
      </c>
      <c r="I137" s="207">
        <v>28</v>
      </c>
      <c r="J137" s="208">
        <f t="shared" si="10"/>
        <v>336</v>
      </c>
      <c r="K137" s="204" t="s">
        <v>24</v>
      </c>
      <c r="L137" s="62"/>
      <c r="M137" s="209" t="s">
        <v>24</v>
      </c>
      <c r="N137" s="210" t="s">
        <v>49</v>
      </c>
      <c r="O137" s="43"/>
      <c r="P137" s="211">
        <f t="shared" si="11"/>
        <v>0</v>
      </c>
      <c r="Q137" s="211">
        <v>0</v>
      </c>
      <c r="R137" s="211">
        <f t="shared" si="12"/>
        <v>0</v>
      </c>
      <c r="S137" s="211">
        <v>0</v>
      </c>
      <c r="T137" s="212">
        <f t="shared" si="13"/>
        <v>0</v>
      </c>
      <c r="AR137" s="25" t="s">
        <v>93</v>
      </c>
      <c r="AT137" s="25" t="s">
        <v>212</v>
      </c>
      <c r="AU137" s="25" t="s">
        <v>90</v>
      </c>
      <c r="AY137" s="25" t="s">
        <v>210</v>
      </c>
      <c r="BE137" s="213">
        <f t="shared" si="14"/>
        <v>336</v>
      </c>
      <c r="BF137" s="213">
        <f t="shared" si="15"/>
        <v>0</v>
      </c>
      <c r="BG137" s="213">
        <f t="shared" si="16"/>
        <v>0</v>
      </c>
      <c r="BH137" s="213">
        <f t="shared" si="17"/>
        <v>0</v>
      </c>
      <c r="BI137" s="213">
        <f t="shared" si="18"/>
        <v>0</v>
      </c>
      <c r="BJ137" s="25" t="s">
        <v>83</v>
      </c>
      <c r="BK137" s="213">
        <f t="shared" si="19"/>
        <v>336</v>
      </c>
      <c r="BL137" s="25" t="s">
        <v>93</v>
      </c>
      <c r="BM137" s="25" t="s">
        <v>2880</v>
      </c>
    </row>
    <row r="138" spans="2:65" s="1" customFormat="1" ht="16.5" customHeight="1">
      <c r="B138" s="42"/>
      <c r="C138" s="202" t="s">
        <v>509</v>
      </c>
      <c r="D138" s="202" t="s">
        <v>212</v>
      </c>
      <c r="E138" s="203" t="s">
        <v>2881</v>
      </c>
      <c r="F138" s="204" t="s">
        <v>2882</v>
      </c>
      <c r="G138" s="205" t="s">
        <v>862</v>
      </c>
      <c r="H138" s="206">
        <v>12</v>
      </c>
      <c r="I138" s="207">
        <v>32</v>
      </c>
      <c r="J138" s="208">
        <f t="shared" si="10"/>
        <v>384</v>
      </c>
      <c r="K138" s="204" t="s">
        <v>24</v>
      </c>
      <c r="L138" s="62"/>
      <c r="M138" s="209" t="s">
        <v>24</v>
      </c>
      <c r="N138" s="210" t="s">
        <v>49</v>
      </c>
      <c r="O138" s="43"/>
      <c r="P138" s="211">
        <f t="shared" si="11"/>
        <v>0</v>
      </c>
      <c r="Q138" s="211">
        <v>0</v>
      </c>
      <c r="R138" s="211">
        <f t="shared" si="12"/>
        <v>0</v>
      </c>
      <c r="S138" s="211">
        <v>0</v>
      </c>
      <c r="T138" s="212">
        <f t="shared" si="13"/>
        <v>0</v>
      </c>
      <c r="AR138" s="25" t="s">
        <v>93</v>
      </c>
      <c r="AT138" s="25" t="s">
        <v>212</v>
      </c>
      <c r="AU138" s="25" t="s">
        <v>90</v>
      </c>
      <c r="AY138" s="25" t="s">
        <v>210</v>
      </c>
      <c r="BE138" s="213">
        <f t="shared" si="14"/>
        <v>384</v>
      </c>
      <c r="BF138" s="213">
        <f t="shared" si="15"/>
        <v>0</v>
      </c>
      <c r="BG138" s="213">
        <f t="shared" si="16"/>
        <v>0</v>
      </c>
      <c r="BH138" s="213">
        <f t="shared" si="17"/>
        <v>0</v>
      </c>
      <c r="BI138" s="213">
        <f t="shared" si="18"/>
        <v>0</v>
      </c>
      <c r="BJ138" s="25" t="s">
        <v>83</v>
      </c>
      <c r="BK138" s="213">
        <f t="shared" si="19"/>
        <v>384</v>
      </c>
      <c r="BL138" s="25" t="s">
        <v>93</v>
      </c>
      <c r="BM138" s="25" t="s">
        <v>2883</v>
      </c>
    </row>
    <row r="139" spans="2:65" s="1" customFormat="1" ht="16.5" customHeight="1">
      <c r="B139" s="42"/>
      <c r="C139" s="202" t="s">
        <v>514</v>
      </c>
      <c r="D139" s="202" t="s">
        <v>212</v>
      </c>
      <c r="E139" s="203" t="s">
        <v>2884</v>
      </c>
      <c r="F139" s="204" t="s">
        <v>2885</v>
      </c>
      <c r="G139" s="205" t="s">
        <v>862</v>
      </c>
      <c r="H139" s="206">
        <v>5</v>
      </c>
      <c r="I139" s="207">
        <v>25</v>
      </c>
      <c r="J139" s="208">
        <f t="shared" si="10"/>
        <v>125</v>
      </c>
      <c r="K139" s="204" t="s">
        <v>24</v>
      </c>
      <c r="L139" s="62"/>
      <c r="M139" s="209" t="s">
        <v>24</v>
      </c>
      <c r="N139" s="210" t="s">
        <v>49</v>
      </c>
      <c r="O139" s="43"/>
      <c r="P139" s="211">
        <f t="shared" si="11"/>
        <v>0</v>
      </c>
      <c r="Q139" s="211">
        <v>0</v>
      </c>
      <c r="R139" s="211">
        <f t="shared" si="12"/>
        <v>0</v>
      </c>
      <c r="S139" s="211">
        <v>0</v>
      </c>
      <c r="T139" s="212">
        <f t="shared" si="13"/>
        <v>0</v>
      </c>
      <c r="AR139" s="25" t="s">
        <v>93</v>
      </c>
      <c r="AT139" s="25" t="s">
        <v>212</v>
      </c>
      <c r="AU139" s="25" t="s">
        <v>90</v>
      </c>
      <c r="AY139" s="25" t="s">
        <v>210</v>
      </c>
      <c r="BE139" s="213">
        <f t="shared" si="14"/>
        <v>125</v>
      </c>
      <c r="BF139" s="213">
        <f t="shared" si="15"/>
        <v>0</v>
      </c>
      <c r="BG139" s="213">
        <f t="shared" si="16"/>
        <v>0</v>
      </c>
      <c r="BH139" s="213">
        <f t="shared" si="17"/>
        <v>0</v>
      </c>
      <c r="BI139" s="213">
        <f t="shared" si="18"/>
        <v>0</v>
      </c>
      <c r="BJ139" s="25" t="s">
        <v>83</v>
      </c>
      <c r="BK139" s="213">
        <f t="shared" si="19"/>
        <v>125</v>
      </c>
      <c r="BL139" s="25" t="s">
        <v>93</v>
      </c>
      <c r="BM139" s="25" t="s">
        <v>2886</v>
      </c>
    </row>
    <row r="140" spans="2:65" s="1" customFormat="1" ht="16.5" customHeight="1">
      <c r="B140" s="42"/>
      <c r="C140" s="202" t="s">
        <v>519</v>
      </c>
      <c r="D140" s="202" t="s">
        <v>212</v>
      </c>
      <c r="E140" s="203" t="s">
        <v>2887</v>
      </c>
      <c r="F140" s="204" t="s">
        <v>2888</v>
      </c>
      <c r="G140" s="205" t="s">
        <v>862</v>
      </c>
      <c r="H140" s="206">
        <v>5</v>
      </c>
      <c r="I140" s="207">
        <v>120</v>
      </c>
      <c r="J140" s="208">
        <f t="shared" si="10"/>
        <v>600</v>
      </c>
      <c r="K140" s="204" t="s">
        <v>24</v>
      </c>
      <c r="L140" s="62"/>
      <c r="M140" s="209" t="s">
        <v>24</v>
      </c>
      <c r="N140" s="210" t="s">
        <v>49</v>
      </c>
      <c r="O140" s="43"/>
      <c r="P140" s="211">
        <f t="shared" si="11"/>
        <v>0</v>
      </c>
      <c r="Q140" s="211">
        <v>0</v>
      </c>
      <c r="R140" s="211">
        <f t="shared" si="12"/>
        <v>0</v>
      </c>
      <c r="S140" s="211">
        <v>0</v>
      </c>
      <c r="T140" s="212">
        <f t="shared" si="13"/>
        <v>0</v>
      </c>
      <c r="AR140" s="25" t="s">
        <v>93</v>
      </c>
      <c r="AT140" s="25" t="s">
        <v>212</v>
      </c>
      <c r="AU140" s="25" t="s">
        <v>90</v>
      </c>
      <c r="AY140" s="25" t="s">
        <v>210</v>
      </c>
      <c r="BE140" s="213">
        <f t="shared" si="14"/>
        <v>600</v>
      </c>
      <c r="BF140" s="213">
        <f t="shared" si="15"/>
        <v>0</v>
      </c>
      <c r="BG140" s="213">
        <f t="shared" si="16"/>
        <v>0</v>
      </c>
      <c r="BH140" s="213">
        <f t="shared" si="17"/>
        <v>0</v>
      </c>
      <c r="BI140" s="213">
        <f t="shared" si="18"/>
        <v>0</v>
      </c>
      <c r="BJ140" s="25" t="s">
        <v>83</v>
      </c>
      <c r="BK140" s="213">
        <f t="shared" si="19"/>
        <v>600</v>
      </c>
      <c r="BL140" s="25" t="s">
        <v>93</v>
      </c>
      <c r="BM140" s="25" t="s">
        <v>2889</v>
      </c>
    </row>
    <row r="141" spans="2:65" s="1" customFormat="1" ht="16.5" customHeight="1">
      <c r="B141" s="42"/>
      <c r="C141" s="202" t="s">
        <v>524</v>
      </c>
      <c r="D141" s="202" t="s">
        <v>212</v>
      </c>
      <c r="E141" s="203" t="s">
        <v>2890</v>
      </c>
      <c r="F141" s="204" t="s">
        <v>2891</v>
      </c>
      <c r="G141" s="205" t="s">
        <v>862</v>
      </c>
      <c r="H141" s="206">
        <v>123</v>
      </c>
      <c r="I141" s="207">
        <v>27</v>
      </c>
      <c r="J141" s="208">
        <f t="shared" si="10"/>
        <v>3321</v>
      </c>
      <c r="K141" s="204" t="s">
        <v>24</v>
      </c>
      <c r="L141" s="62"/>
      <c r="M141" s="209" t="s">
        <v>24</v>
      </c>
      <c r="N141" s="210" t="s">
        <v>49</v>
      </c>
      <c r="O141" s="43"/>
      <c r="P141" s="211">
        <f t="shared" si="11"/>
        <v>0</v>
      </c>
      <c r="Q141" s="211">
        <v>0</v>
      </c>
      <c r="R141" s="211">
        <f t="shared" si="12"/>
        <v>0</v>
      </c>
      <c r="S141" s="211">
        <v>0</v>
      </c>
      <c r="T141" s="212">
        <f t="shared" si="13"/>
        <v>0</v>
      </c>
      <c r="AR141" s="25" t="s">
        <v>93</v>
      </c>
      <c r="AT141" s="25" t="s">
        <v>212</v>
      </c>
      <c r="AU141" s="25" t="s">
        <v>90</v>
      </c>
      <c r="AY141" s="25" t="s">
        <v>210</v>
      </c>
      <c r="BE141" s="213">
        <f t="shared" si="14"/>
        <v>3321</v>
      </c>
      <c r="BF141" s="213">
        <f t="shared" si="15"/>
        <v>0</v>
      </c>
      <c r="BG141" s="213">
        <f t="shared" si="16"/>
        <v>0</v>
      </c>
      <c r="BH141" s="213">
        <f t="shared" si="17"/>
        <v>0</v>
      </c>
      <c r="BI141" s="213">
        <f t="shared" si="18"/>
        <v>0</v>
      </c>
      <c r="BJ141" s="25" t="s">
        <v>83</v>
      </c>
      <c r="BK141" s="213">
        <f t="shared" si="19"/>
        <v>3321</v>
      </c>
      <c r="BL141" s="25" t="s">
        <v>93</v>
      </c>
      <c r="BM141" s="25" t="s">
        <v>2892</v>
      </c>
    </row>
    <row r="142" spans="2:65" s="1" customFormat="1" ht="16.5" customHeight="1">
      <c r="B142" s="42"/>
      <c r="C142" s="202" t="s">
        <v>530</v>
      </c>
      <c r="D142" s="202" t="s">
        <v>212</v>
      </c>
      <c r="E142" s="203" t="s">
        <v>2893</v>
      </c>
      <c r="F142" s="204" t="s">
        <v>2894</v>
      </c>
      <c r="G142" s="205" t="s">
        <v>862</v>
      </c>
      <c r="H142" s="206">
        <v>14</v>
      </c>
      <c r="I142" s="207">
        <v>117</v>
      </c>
      <c r="J142" s="208">
        <f t="shared" si="10"/>
        <v>1638</v>
      </c>
      <c r="K142" s="204" t="s">
        <v>24</v>
      </c>
      <c r="L142" s="62"/>
      <c r="M142" s="209" t="s">
        <v>24</v>
      </c>
      <c r="N142" s="210" t="s">
        <v>49</v>
      </c>
      <c r="O142" s="43"/>
      <c r="P142" s="211">
        <f t="shared" si="11"/>
        <v>0</v>
      </c>
      <c r="Q142" s="211">
        <v>0</v>
      </c>
      <c r="R142" s="211">
        <f t="shared" si="12"/>
        <v>0</v>
      </c>
      <c r="S142" s="211">
        <v>0</v>
      </c>
      <c r="T142" s="212">
        <f t="shared" si="13"/>
        <v>0</v>
      </c>
      <c r="AR142" s="25" t="s">
        <v>93</v>
      </c>
      <c r="AT142" s="25" t="s">
        <v>212</v>
      </c>
      <c r="AU142" s="25" t="s">
        <v>90</v>
      </c>
      <c r="AY142" s="25" t="s">
        <v>210</v>
      </c>
      <c r="BE142" s="213">
        <f t="shared" si="14"/>
        <v>1638</v>
      </c>
      <c r="BF142" s="213">
        <f t="shared" si="15"/>
        <v>0</v>
      </c>
      <c r="BG142" s="213">
        <f t="shared" si="16"/>
        <v>0</v>
      </c>
      <c r="BH142" s="213">
        <f t="shared" si="17"/>
        <v>0</v>
      </c>
      <c r="BI142" s="213">
        <f t="shared" si="18"/>
        <v>0</v>
      </c>
      <c r="BJ142" s="25" t="s">
        <v>83</v>
      </c>
      <c r="BK142" s="213">
        <f t="shared" si="19"/>
        <v>1638</v>
      </c>
      <c r="BL142" s="25" t="s">
        <v>93</v>
      </c>
      <c r="BM142" s="25" t="s">
        <v>2895</v>
      </c>
    </row>
    <row r="143" spans="2:65" s="1" customFormat="1" ht="16.5" customHeight="1">
      <c r="B143" s="42"/>
      <c r="C143" s="202" t="s">
        <v>535</v>
      </c>
      <c r="D143" s="202" t="s">
        <v>212</v>
      </c>
      <c r="E143" s="203" t="s">
        <v>2896</v>
      </c>
      <c r="F143" s="204" t="s">
        <v>2897</v>
      </c>
      <c r="G143" s="205" t="s">
        <v>862</v>
      </c>
      <c r="H143" s="206">
        <v>5</v>
      </c>
      <c r="I143" s="207">
        <v>170</v>
      </c>
      <c r="J143" s="208">
        <f t="shared" si="10"/>
        <v>850</v>
      </c>
      <c r="K143" s="204" t="s">
        <v>24</v>
      </c>
      <c r="L143" s="62"/>
      <c r="M143" s="209" t="s">
        <v>24</v>
      </c>
      <c r="N143" s="210" t="s">
        <v>49</v>
      </c>
      <c r="O143" s="43"/>
      <c r="P143" s="211">
        <f t="shared" si="11"/>
        <v>0</v>
      </c>
      <c r="Q143" s="211">
        <v>0</v>
      </c>
      <c r="R143" s="211">
        <f t="shared" si="12"/>
        <v>0</v>
      </c>
      <c r="S143" s="211">
        <v>0</v>
      </c>
      <c r="T143" s="212">
        <f t="shared" si="13"/>
        <v>0</v>
      </c>
      <c r="AR143" s="25" t="s">
        <v>93</v>
      </c>
      <c r="AT143" s="25" t="s">
        <v>212</v>
      </c>
      <c r="AU143" s="25" t="s">
        <v>90</v>
      </c>
      <c r="AY143" s="25" t="s">
        <v>210</v>
      </c>
      <c r="BE143" s="213">
        <f t="shared" si="14"/>
        <v>850</v>
      </c>
      <c r="BF143" s="213">
        <f t="shared" si="15"/>
        <v>0</v>
      </c>
      <c r="BG143" s="213">
        <f t="shared" si="16"/>
        <v>0</v>
      </c>
      <c r="BH143" s="213">
        <f t="shared" si="17"/>
        <v>0</v>
      </c>
      <c r="BI143" s="213">
        <f t="shared" si="18"/>
        <v>0</v>
      </c>
      <c r="BJ143" s="25" t="s">
        <v>83</v>
      </c>
      <c r="BK143" s="213">
        <f t="shared" si="19"/>
        <v>850</v>
      </c>
      <c r="BL143" s="25" t="s">
        <v>93</v>
      </c>
      <c r="BM143" s="25" t="s">
        <v>2898</v>
      </c>
    </row>
    <row r="144" spans="2:65" s="1" customFormat="1" ht="16.5" customHeight="1">
      <c r="B144" s="42"/>
      <c r="C144" s="202" t="s">
        <v>540</v>
      </c>
      <c r="D144" s="202" t="s">
        <v>212</v>
      </c>
      <c r="E144" s="203" t="s">
        <v>2899</v>
      </c>
      <c r="F144" s="204" t="s">
        <v>2900</v>
      </c>
      <c r="G144" s="205" t="s">
        <v>862</v>
      </c>
      <c r="H144" s="206">
        <v>8</v>
      </c>
      <c r="I144" s="207">
        <v>130</v>
      </c>
      <c r="J144" s="208">
        <f t="shared" si="10"/>
        <v>1040</v>
      </c>
      <c r="K144" s="204" t="s">
        <v>24</v>
      </c>
      <c r="L144" s="62"/>
      <c r="M144" s="209" t="s">
        <v>24</v>
      </c>
      <c r="N144" s="210" t="s">
        <v>49</v>
      </c>
      <c r="O144" s="43"/>
      <c r="P144" s="211">
        <f t="shared" si="11"/>
        <v>0</v>
      </c>
      <c r="Q144" s="211">
        <v>0</v>
      </c>
      <c r="R144" s="211">
        <f t="shared" si="12"/>
        <v>0</v>
      </c>
      <c r="S144" s="211">
        <v>0</v>
      </c>
      <c r="T144" s="212">
        <f t="shared" si="13"/>
        <v>0</v>
      </c>
      <c r="AR144" s="25" t="s">
        <v>93</v>
      </c>
      <c r="AT144" s="25" t="s">
        <v>212</v>
      </c>
      <c r="AU144" s="25" t="s">
        <v>90</v>
      </c>
      <c r="AY144" s="25" t="s">
        <v>210</v>
      </c>
      <c r="BE144" s="213">
        <f t="shared" si="14"/>
        <v>1040</v>
      </c>
      <c r="BF144" s="213">
        <f t="shared" si="15"/>
        <v>0</v>
      </c>
      <c r="BG144" s="213">
        <f t="shared" si="16"/>
        <v>0</v>
      </c>
      <c r="BH144" s="213">
        <f t="shared" si="17"/>
        <v>0</v>
      </c>
      <c r="BI144" s="213">
        <f t="shared" si="18"/>
        <v>0</v>
      </c>
      <c r="BJ144" s="25" t="s">
        <v>83</v>
      </c>
      <c r="BK144" s="213">
        <f t="shared" si="19"/>
        <v>1040</v>
      </c>
      <c r="BL144" s="25" t="s">
        <v>93</v>
      </c>
      <c r="BM144" s="25" t="s">
        <v>2901</v>
      </c>
    </row>
    <row r="145" spans="2:65" s="1" customFormat="1" ht="16.5" customHeight="1">
      <c r="B145" s="42"/>
      <c r="C145" s="202" t="s">
        <v>545</v>
      </c>
      <c r="D145" s="202" t="s">
        <v>212</v>
      </c>
      <c r="E145" s="203" t="s">
        <v>2902</v>
      </c>
      <c r="F145" s="204" t="s">
        <v>2903</v>
      </c>
      <c r="G145" s="205" t="s">
        <v>862</v>
      </c>
      <c r="H145" s="206">
        <v>1</v>
      </c>
      <c r="I145" s="207">
        <v>214</v>
      </c>
      <c r="J145" s="208">
        <f t="shared" si="10"/>
        <v>214</v>
      </c>
      <c r="K145" s="204" t="s">
        <v>24</v>
      </c>
      <c r="L145" s="62"/>
      <c r="M145" s="209" t="s">
        <v>24</v>
      </c>
      <c r="N145" s="210" t="s">
        <v>49</v>
      </c>
      <c r="O145" s="43"/>
      <c r="P145" s="211">
        <f t="shared" si="11"/>
        <v>0</v>
      </c>
      <c r="Q145" s="211">
        <v>0</v>
      </c>
      <c r="R145" s="211">
        <f t="shared" si="12"/>
        <v>0</v>
      </c>
      <c r="S145" s="211">
        <v>0</v>
      </c>
      <c r="T145" s="212">
        <f t="shared" si="13"/>
        <v>0</v>
      </c>
      <c r="AR145" s="25" t="s">
        <v>93</v>
      </c>
      <c r="AT145" s="25" t="s">
        <v>212</v>
      </c>
      <c r="AU145" s="25" t="s">
        <v>90</v>
      </c>
      <c r="AY145" s="25" t="s">
        <v>210</v>
      </c>
      <c r="BE145" s="213">
        <f t="shared" si="14"/>
        <v>214</v>
      </c>
      <c r="BF145" s="213">
        <f t="shared" si="15"/>
        <v>0</v>
      </c>
      <c r="BG145" s="213">
        <f t="shared" si="16"/>
        <v>0</v>
      </c>
      <c r="BH145" s="213">
        <f t="shared" si="17"/>
        <v>0</v>
      </c>
      <c r="BI145" s="213">
        <f t="shared" si="18"/>
        <v>0</v>
      </c>
      <c r="BJ145" s="25" t="s">
        <v>83</v>
      </c>
      <c r="BK145" s="213">
        <f t="shared" si="19"/>
        <v>214</v>
      </c>
      <c r="BL145" s="25" t="s">
        <v>93</v>
      </c>
      <c r="BM145" s="25" t="s">
        <v>2904</v>
      </c>
    </row>
    <row r="146" spans="2:65" s="1" customFormat="1" ht="16.5" customHeight="1">
      <c r="B146" s="42"/>
      <c r="C146" s="202" t="s">
        <v>549</v>
      </c>
      <c r="D146" s="202" t="s">
        <v>212</v>
      </c>
      <c r="E146" s="203" t="s">
        <v>2905</v>
      </c>
      <c r="F146" s="204" t="s">
        <v>2906</v>
      </c>
      <c r="G146" s="205" t="s">
        <v>862</v>
      </c>
      <c r="H146" s="206">
        <v>14</v>
      </c>
      <c r="I146" s="207">
        <v>80</v>
      </c>
      <c r="J146" s="208">
        <f t="shared" si="10"/>
        <v>1120</v>
      </c>
      <c r="K146" s="204" t="s">
        <v>24</v>
      </c>
      <c r="L146" s="62"/>
      <c r="M146" s="209" t="s">
        <v>24</v>
      </c>
      <c r="N146" s="210" t="s">
        <v>49</v>
      </c>
      <c r="O146" s="43"/>
      <c r="P146" s="211">
        <f t="shared" si="11"/>
        <v>0</v>
      </c>
      <c r="Q146" s="211">
        <v>0</v>
      </c>
      <c r="R146" s="211">
        <f t="shared" si="12"/>
        <v>0</v>
      </c>
      <c r="S146" s="211">
        <v>0</v>
      </c>
      <c r="T146" s="212">
        <f t="shared" si="13"/>
        <v>0</v>
      </c>
      <c r="AR146" s="25" t="s">
        <v>93</v>
      </c>
      <c r="AT146" s="25" t="s">
        <v>212</v>
      </c>
      <c r="AU146" s="25" t="s">
        <v>90</v>
      </c>
      <c r="AY146" s="25" t="s">
        <v>210</v>
      </c>
      <c r="BE146" s="213">
        <f t="shared" si="14"/>
        <v>1120</v>
      </c>
      <c r="BF146" s="213">
        <f t="shared" si="15"/>
        <v>0</v>
      </c>
      <c r="BG146" s="213">
        <f t="shared" si="16"/>
        <v>0</v>
      </c>
      <c r="BH146" s="213">
        <f t="shared" si="17"/>
        <v>0</v>
      </c>
      <c r="BI146" s="213">
        <f t="shared" si="18"/>
        <v>0</v>
      </c>
      <c r="BJ146" s="25" t="s">
        <v>83</v>
      </c>
      <c r="BK146" s="213">
        <f t="shared" si="19"/>
        <v>1120</v>
      </c>
      <c r="BL146" s="25" t="s">
        <v>93</v>
      </c>
      <c r="BM146" s="25" t="s">
        <v>2907</v>
      </c>
    </row>
    <row r="147" spans="2:65" s="1" customFormat="1" ht="16.5" customHeight="1">
      <c r="B147" s="42"/>
      <c r="C147" s="202" t="s">
        <v>554</v>
      </c>
      <c r="D147" s="202" t="s">
        <v>212</v>
      </c>
      <c r="E147" s="203" t="s">
        <v>2905</v>
      </c>
      <c r="F147" s="204" t="s">
        <v>2906</v>
      </c>
      <c r="G147" s="205" t="s">
        <v>862</v>
      </c>
      <c r="H147" s="206">
        <v>5</v>
      </c>
      <c r="I147" s="207">
        <v>80</v>
      </c>
      <c r="J147" s="208">
        <f t="shared" si="10"/>
        <v>400</v>
      </c>
      <c r="K147" s="204" t="s">
        <v>24</v>
      </c>
      <c r="L147" s="62"/>
      <c r="M147" s="209" t="s">
        <v>24</v>
      </c>
      <c r="N147" s="210" t="s">
        <v>49</v>
      </c>
      <c r="O147" s="43"/>
      <c r="P147" s="211">
        <f t="shared" si="11"/>
        <v>0</v>
      </c>
      <c r="Q147" s="211">
        <v>0</v>
      </c>
      <c r="R147" s="211">
        <f t="shared" si="12"/>
        <v>0</v>
      </c>
      <c r="S147" s="211">
        <v>0</v>
      </c>
      <c r="T147" s="212">
        <f t="shared" si="13"/>
        <v>0</v>
      </c>
      <c r="AR147" s="25" t="s">
        <v>93</v>
      </c>
      <c r="AT147" s="25" t="s">
        <v>212</v>
      </c>
      <c r="AU147" s="25" t="s">
        <v>90</v>
      </c>
      <c r="AY147" s="25" t="s">
        <v>210</v>
      </c>
      <c r="BE147" s="213">
        <f t="shared" si="14"/>
        <v>400</v>
      </c>
      <c r="BF147" s="213">
        <f t="shared" si="15"/>
        <v>0</v>
      </c>
      <c r="BG147" s="213">
        <f t="shared" si="16"/>
        <v>0</v>
      </c>
      <c r="BH147" s="213">
        <f t="shared" si="17"/>
        <v>0</v>
      </c>
      <c r="BI147" s="213">
        <f t="shared" si="18"/>
        <v>0</v>
      </c>
      <c r="BJ147" s="25" t="s">
        <v>83</v>
      </c>
      <c r="BK147" s="213">
        <f t="shared" si="19"/>
        <v>400</v>
      </c>
      <c r="BL147" s="25" t="s">
        <v>93</v>
      </c>
      <c r="BM147" s="25" t="s">
        <v>2908</v>
      </c>
    </row>
    <row r="148" spans="2:65" s="1" customFormat="1" ht="16.5" customHeight="1">
      <c r="B148" s="42"/>
      <c r="C148" s="202" t="s">
        <v>560</v>
      </c>
      <c r="D148" s="202" t="s">
        <v>212</v>
      </c>
      <c r="E148" s="203" t="s">
        <v>2909</v>
      </c>
      <c r="F148" s="204" t="s">
        <v>2910</v>
      </c>
      <c r="G148" s="205" t="s">
        <v>862</v>
      </c>
      <c r="H148" s="206">
        <v>8</v>
      </c>
      <c r="I148" s="207">
        <v>125</v>
      </c>
      <c r="J148" s="208">
        <f t="shared" si="10"/>
        <v>1000</v>
      </c>
      <c r="K148" s="204" t="s">
        <v>24</v>
      </c>
      <c r="L148" s="62"/>
      <c r="M148" s="209" t="s">
        <v>24</v>
      </c>
      <c r="N148" s="210" t="s">
        <v>49</v>
      </c>
      <c r="O148" s="43"/>
      <c r="P148" s="211">
        <f t="shared" si="11"/>
        <v>0</v>
      </c>
      <c r="Q148" s="211">
        <v>0</v>
      </c>
      <c r="R148" s="211">
        <f t="shared" si="12"/>
        <v>0</v>
      </c>
      <c r="S148" s="211">
        <v>0</v>
      </c>
      <c r="T148" s="212">
        <f t="shared" si="13"/>
        <v>0</v>
      </c>
      <c r="AR148" s="25" t="s">
        <v>93</v>
      </c>
      <c r="AT148" s="25" t="s">
        <v>212</v>
      </c>
      <c r="AU148" s="25" t="s">
        <v>90</v>
      </c>
      <c r="AY148" s="25" t="s">
        <v>210</v>
      </c>
      <c r="BE148" s="213">
        <f t="shared" si="14"/>
        <v>1000</v>
      </c>
      <c r="BF148" s="213">
        <f t="shared" si="15"/>
        <v>0</v>
      </c>
      <c r="BG148" s="213">
        <f t="shared" si="16"/>
        <v>0</v>
      </c>
      <c r="BH148" s="213">
        <f t="shared" si="17"/>
        <v>0</v>
      </c>
      <c r="BI148" s="213">
        <f t="shared" si="18"/>
        <v>0</v>
      </c>
      <c r="BJ148" s="25" t="s">
        <v>83</v>
      </c>
      <c r="BK148" s="213">
        <f t="shared" si="19"/>
        <v>1000</v>
      </c>
      <c r="BL148" s="25" t="s">
        <v>93</v>
      </c>
      <c r="BM148" s="25" t="s">
        <v>2911</v>
      </c>
    </row>
    <row r="149" spans="2:65" s="1" customFormat="1" ht="16.5" customHeight="1">
      <c r="B149" s="42"/>
      <c r="C149" s="202" t="s">
        <v>565</v>
      </c>
      <c r="D149" s="202" t="s">
        <v>212</v>
      </c>
      <c r="E149" s="203" t="s">
        <v>2909</v>
      </c>
      <c r="F149" s="204" t="s">
        <v>2910</v>
      </c>
      <c r="G149" s="205" t="s">
        <v>862</v>
      </c>
      <c r="H149" s="206">
        <v>1</v>
      </c>
      <c r="I149" s="207">
        <v>125</v>
      </c>
      <c r="J149" s="208">
        <f t="shared" si="10"/>
        <v>125</v>
      </c>
      <c r="K149" s="204" t="s">
        <v>24</v>
      </c>
      <c r="L149" s="62"/>
      <c r="M149" s="209" t="s">
        <v>24</v>
      </c>
      <c r="N149" s="210" t="s">
        <v>49</v>
      </c>
      <c r="O149" s="43"/>
      <c r="P149" s="211">
        <f t="shared" si="11"/>
        <v>0</v>
      </c>
      <c r="Q149" s="211">
        <v>0</v>
      </c>
      <c r="R149" s="211">
        <f t="shared" si="12"/>
        <v>0</v>
      </c>
      <c r="S149" s="211">
        <v>0</v>
      </c>
      <c r="T149" s="212">
        <f t="shared" si="13"/>
        <v>0</v>
      </c>
      <c r="AR149" s="25" t="s">
        <v>93</v>
      </c>
      <c r="AT149" s="25" t="s">
        <v>212</v>
      </c>
      <c r="AU149" s="25" t="s">
        <v>90</v>
      </c>
      <c r="AY149" s="25" t="s">
        <v>210</v>
      </c>
      <c r="BE149" s="213">
        <f t="shared" si="14"/>
        <v>125</v>
      </c>
      <c r="BF149" s="213">
        <f t="shared" si="15"/>
        <v>0</v>
      </c>
      <c r="BG149" s="213">
        <f t="shared" si="16"/>
        <v>0</v>
      </c>
      <c r="BH149" s="213">
        <f t="shared" si="17"/>
        <v>0</v>
      </c>
      <c r="BI149" s="213">
        <f t="shared" si="18"/>
        <v>0</v>
      </c>
      <c r="BJ149" s="25" t="s">
        <v>83</v>
      </c>
      <c r="BK149" s="213">
        <f t="shared" si="19"/>
        <v>125</v>
      </c>
      <c r="BL149" s="25" t="s">
        <v>93</v>
      </c>
      <c r="BM149" s="25" t="s">
        <v>2912</v>
      </c>
    </row>
    <row r="150" spans="2:65" s="1" customFormat="1" ht="16.5" customHeight="1">
      <c r="B150" s="42"/>
      <c r="C150" s="202" t="s">
        <v>570</v>
      </c>
      <c r="D150" s="202" t="s">
        <v>212</v>
      </c>
      <c r="E150" s="203" t="s">
        <v>2913</v>
      </c>
      <c r="F150" s="204" t="s">
        <v>2914</v>
      </c>
      <c r="G150" s="205" t="s">
        <v>24</v>
      </c>
      <c r="H150" s="206">
        <v>14</v>
      </c>
      <c r="I150" s="207">
        <v>213</v>
      </c>
      <c r="J150" s="208">
        <f t="shared" si="10"/>
        <v>2982</v>
      </c>
      <c r="K150" s="204" t="s">
        <v>24</v>
      </c>
      <c r="L150" s="62"/>
      <c r="M150" s="209" t="s">
        <v>24</v>
      </c>
      <c r="N150" s="210" t="s">
        <v>49</v>
      </c>
      <c r="O150" s="43"/>
      <c r="P150" s="211">
        <f t="shared" si="11"/>
        <v>0</v>
      </c>
      <c r="Q150" s="211">
        <v>0</v>
      </c>
      <c r="R150" s="211">
        <f t="shared" si="12"/>
        <v>0</v>
      </c>
      <c r="S150" s="211">
        <v>0</v>
      </c>
      <c r="T150" s="212">
        <f t="shared" si="13"/>
        <v>0</v>
      </c>
      <c r="AR150" s="25" t="s">
        <v>93</v>
      </c>
      <c r="AT150" s="25" t="s">
        <v>212</v>
      </c>
      <c r="AU150" s="25" t="s">
        <v>90</v>
      </c>
      <c r="AY150" s="25" t="s">
        <v>210</v>
      </c>
      <c r="BE150" s="213">
        <f t="shared" si="14"/>
        <v>2982</v>
      </c>
      <c r="BF150" s="213">
        <f t="shared" si="15"/>
        <v>0</v>
      </c>
      <c r="BG150" s="213">
        <f t="shared" si="16"/>
        <v>0</v>
      </c>
      <c r="BH150" s="213">
        <f t="shared" si="17"/>
        <v>0</v>
      </c>
      <c r="BI150" s="213">
        <f t="shared" si="18"/>
        <v>0</v>
      </c>
      <c r="BJ150" s="25" t="s">
        <v>83</v>
      </c>
      <c r="BK150" s="213">
        <f t="shared" si="19"/>
        <v>2982</v>
      </c>
      <c r="BL150" s="25" t="s">
        <v>93</v>
      </c>
      <c r="BM150" s="25" t="s">
        <v>2915</v>
      </c>
    </row>
    <row r="151" spans="2:65" s="1" customFormat="1" ht="16.5" customHeight="1">
      <c r="B151" s="42"/>
      <c r="C151" s="202" t="s">
        <v>574</v>
      </c>
      <c r="D151" s="202" t="s">
        <v>212</v>
      </c>
      <c r="E151" s="203" t="s">
        <v>2916</v>
      </c>
      <c r="F151" s="204" t="s">
        <v>2917</v>
      </c>
      <c r="G151" s="205" t="s">
        <v>24</v>
      </c>
      <c r="H151" s="206">
        <v>8</v>
      </c>
      <c r="I151" s="207">
        <v>235</v>
      </c>
      <c r="J151" s="208">
        <f t="shared" ref="J151:J178" si="20">ROUND(I151*H151,2)</f>
        <v>1880</v>
      </c>
      <c r="K151" s="204" t="s">
        <v>24</v>
      </c>
      <c r="L151" s="62"/>
      <c r="M151" s="209" t="s">
        <v>24</v>
      </c>
      <c r="N151" s="210" t="s">
        <v>49</v>
      </c>
      <c r="O151" s="43"/>
      <c r="P151" s="211">
        <f t="shared" ref="P151:P178" si="21">O151*H151</f>
        <v>0</v>
      </c>
      <c r="Q151" s="211">
        <v>0</v>
      </c>
      <c r="R151" s="211">
        <f t="shared" ref="R151:R178" si="22">Q151*H151</f>
        <v>0</v>
      </c>
      <c r="S151" s="211">
        <v>0</v>
      </c>
      <c r="T151" s="212">
        <f t="shared" ref="T151:T178" si="23">S151*H151</f>
        <v>0</v>
      </c>
      <c r="AR151" s="25" t="s">
        <v>93</v>
      </c>
      <c r="AT151" s="25" t="s">
        <v>212</v>
      </c>
      <c r="AU151" s="25" t="s">
        <v>90</v>
      </c>
      <c r="AY151" s="25" t="s">
        <v>210</v>
      </c>
      <c r="BE151" s="213">
        <f t="shared" ref="BE151:BE178" si="24">IF(N151="základní",J151,0)</f>
        <v>1880</v>
      </c>
      <c r="BF151" s="213">
        <f t="shared" ref="BF151:BF178" si="25">IF(N151="snížená",J151,0)</f>
        <v>0</v>
      </c>
      <c r="BG151" s="213">
        <f t="shared" ref="BG151:BG178" si="26">IF(N151="zákl. přenesená",J151,0)</f>
        <v>0</v>
      </c>
      <c r="BH151" s="213">
        <f t="shared" ref="BH151:BH178" si="27">IF(N151="sníž. přenesená",J151,0)</f>
        <v>0</v>
      </c>
      <c r="BI151" s="213">
        <f t="shared" ref="BI151:BI178" si="28">IF(N151="nulová",J151,0)</f>
        <v>0</v>
      </c>
      <c r="BJ151" s="25" t="s">
        <v>83</v>
      </c>
      <c r="BK151" s="213">
        <f t="shared" ref="BK151:BK178" si="29">ROUND(I151*H151,2)</f>
        <v>1880</v>
      </c>
      <c r="BL151" s="25" t="s">
        <v>93</v>
      </c>
      <c r="BM151" s="25" t="s">
        <v>2918</v>
      </c>
    </row>
    <row r="152" spans="2:65" s="1" customFormat="1" ht="16.5" customHeight="1">
      <c r="B152" s="42"/>
      <c r="C152" s="202" t="s">
        <v>579</v>
      </c>
      <c r="D152" s="202" t="s">
        <v>212</v>
      </c>
      <c r="E152" s="203" t="s">
        <v>2919</v>
      </c>
      <c r="F152" s="204" t="s">
        <v>2920</v>
      </c>
      <c r="G152" s="205" t="s">
        <v>24</v>
      </c>
      <c r="H152" s="206">
        <v>5</v>
      </c>
      <c r="I152" s="207">
        <v>270</v>
      </c>
      <c r="J152" s="208">
        <f t="shared" si="20"/>
        <v>1350</v>
      </c>
      <c r="K152" s="204" t="s">
        <v>24</v>
      </c>
      <c r="L152" s="62"/>
      <c r="M152" s="209" t="s">
        <v>24</v>
      </c>
      <c r="N152" s="210" t="s">
        <v>49</v>
      </c>
      <c r="O152" s="43"/>
      <c r="P152" s="211">
        <f t="shared" si="21"/>
        <v>0</v>
      </c>
      <c r="Q152" s="211">
        <v>0</v>
      </c>
      <c r="R152" s="211">
        <f t="shared" si="22"/>
        <v>0</v>
      </c>
      <c r="S152" s="211">
        <v>0</v>
      </c>
      <c r="T152" s="212">
        <f t="shared" si="23"/>
        <v>0</v>
      </c>
      <c r="AR152" s="25" t="s">
        <v>93</v>
      </c>
      <c r="AT152" s="25" t="s">
        <v>212</v>
      </c>
      <c r="AU152" s="25" t="s">
        <v>90</v>
      </c>
      <c r="AY152" s="25" t="s">
        <v>210</v>
      </c>
      <c r="BE152" s="213">
        <f t="shared" si="24"/>
        <v>1350</v>
      </c>
      <c r="BF152" s="213">
        <f t="shared" si="25"/>
        <v>0</v>
      </c>
      <c r="BG152" s="213">
        <f t="shared" si="26"/>
        <v>0</v>
      </c>
      <c r="BH152" s="213">
        <f t="shared" si="27"/>
        <v>0</v>
      </c>
      <c r="BI152" s="213">
        <f t="shared" si="28"/>
        <v>0</v>
      </c>
      <c r="BJ152" s="25" t="s">
        <v>83</v>
      </c>
      <c r="BK152" s="213">
        <f t="shared" si="29"/>
        <v>1350</v>
      </c>
      <c r="BL152" s="25" t="s">
        <v>93</v>
      </c>
      <c r="BM152" s="25" t="s">
        <v>2921</v>
      </c>
    </row>
    <row r="153" spans="2:65" s="1" customFormat="1" ht="16.5" customHeight="1">
      <c r="B153" s="42"/>
      <c r="C153" s="202" t="s">
        <v>583</v>
      </c>
      <c r="D153" s="202" t="s">
        <v>212</v>
      </c>
      <c r="E153" s="203" t="s">
        <v>2922</v>
      </c>
      <c r="F153" s="204" t="s">
        <v>2923</v>
      </c>
      <c r="G153" s="205" t="s">
        <v>24</v>
      </c>
      <c r="H153" s="206">
        <v>1</v>
      </c>
      <c r="I153" s="207">
        <v>256</v>
      </c>
      <c r="J153" s="208">
        <f t="shared" si="20"/>
        <v>256</v>
      </c>
      <c r="K153" s="204" t="s">
        <v>24</v>
      </c>
      <c r="L153" s="62"/>
      <c r="M153" s="209" t="s">
        <v>24</v>
      </c>
      <c r="N153" s="210" t="s">
        <v>49</v>
      </c>
      <c r="O153" s="43"/>
      <c r="P153" s="211">
        <f t="shared" si="21"/>
        <v>0</v>
      </c>
      <c r="Q153" s="211">
        <v>0</v>
      </c>
      <c r="R153" s="211">
        <f t="shared" si="22"/>
        <v>0</v>
      </c>
      <c r="S153" s="211">
        <v>0</v>
      </c>
      <c r="T153" s="212">
        <f t="shared" si="23"/>
        <v>0</v>
      </c>
      <c r="AR153" s="25" t="s">
        <v>93</v>
      </c>
      <c r="AT153" s="25" t="s">
        <v>212</v>
      </c>
      <c r="AU153" s="25" t="s">
        <v>90</v>
      </c>
      <c r="AY153" s="25" t="s">
        <v>210</v>
      </c>
      <c r="BE153" s="213">
        <f t="shared" si="24"/>
        <v>256</v>
      </c>
      <c r="BF153" s="213">
        <f t="shared" si="25"/>
        <v>0</v>
      </c>
      <c r="BG153" s="213">
        <f t="shared" si="26"/>
        <v>0</v>
      </c>
      <c r="BH153" s="213">
        <f t="shared" si="27"/>
        <v>0</v>
      </c>
      <c r="BI153" s="213">
        <f t="shared" si="28"/>
        <v>0</v>
      </c>
      <c r="BJ153" s="25" t="s">
        <v>83</v>
      </c>
      <c r="BK153" s="213">
        <f t="shared" si="29"/>
        <v>256</v>
      </c>
      <c r="BL153" s="25" t="s">
        <v>93</v>
      </c>
      <c r="BM153" s="25" t="s">
        <v>2924</v>
      </c>
    </row>
    <row r="154" spans="2:65" s="1" customFormat="1" ht="16.5" customHeight="1">
      <c r="B154" s="42"/>
      <c r="C154" s="202" t="s">
        <v>588</v>
      </c>
      <c r="D154" s="202" t="s">
        <v>212</v>
      </c>
      <c r="E154" s="203" t="s">
        <v>2925</v>
      </c>
      <c r="F154" s="204" t="s">
        <v>2926</v>
      </c>
      <c r="G154" s="205" t="s">
        <v>862</v>
      </c>
      <c r="H154" s="206">
        <v>85</v>
      </c>
      <c r="I154" s="207">
        <v>57</v>
      </c>
      <c r="J154" s="208">
        <f t="shared" si="20"/>
        <v>4845</v>
      </c>
      <c r="K154" s="204" t="s">
        <v>24</v>
      </c>
      <c r="L154" s="62"/>
      <c r="M154" s="209" t="s">
        <v>24</v>
      </c>
      <c r="N154" s="210" t="s">
        <v>49</v>
      </c>
      <c r="O154" s="43"/>
      <c r="P154" s="211">
        <f t="shared" si="21"/>
        <v>0</v>
      </c>
      <c r="Q154" s="211">
        <v>0</v>
      </c>
      <c r="R154" s="211">
        <f t="shared" si="22"/>
        <v>0</v>
      </c>
      <c r="S154" s="211">
        <v>0</v>
      </c>
      <c r="T154" s="212">
        <f t="shared" si="23"/>
        <v>0</v>
      </c>
      <c r="AR154" s="25" t="s">
        <v>93</v>
      </c>
      <c r="AT154" s="25" t="s">
        <v>212</v>
      </c>
      <c r="AU154" s="25" t="s">
        <v>90</v>
      </c>
      <c r="AY154" s="25" t="s">
        <v>210</v>
      </c>
      <c r="BE154" s="213">
        <f t="shared" si="24"/>
        <v>4845</v>
      </c>
      <c r="BF154" s="213">
        <f t="shared" si="25"/>
        <v>0</v>
      </c>
      <c r="BG154" s="213">
        <f t="shared" si="26"/>
        <v>0</v>
      </c>
      <c r="BH154" s="213">
        <f t="shared" si="27"/>
        <v>0</v>
      </c>
      <c r="BI154" s="213">
        <f t="shared" si="28"/>
        <v>0</v>
      </c>
      <c r="BJ154" s="25" t="s">
        <v>83</v>
      </c>
      <c r="BK154" s="213">
        <f t="shared" si="29"/>
        <v>4845</v>
      </c>
      <c r="BL154" s="25" t="s">
        <v>93</v>
      </c>
      <c r="BM154" s="25" t="s">
        <v>2927</v>
      </c>
    </row>
    <row r="155" spans="2:65" s="1" customFormat="1" ht="16.5" customHeight="1">
      <c r="B155" s="42"/>
      <c r="C155" s="202" t="s">
        <v>595</v>
      </c>
      <c r="D155" s="202" t="s">
        <v>212</v>
      </c>
      <c r="E155" s="203" t="s">
        <v>2928</v>
      </c>
      <c r="F155" s="204" t="s">
        <v>2929</v>
      </c>
      <c r="G155" s="205" t="s">
        <v>862</v>
      </c>
      <c r="H155" s="206">
        <v>14</v>
      </c>
      <c r="I155" s="207">
        <v>26</v>
      </c>
      <c r="J155" s="208">
        <f t="shared" si="20"/>
        <v>364</v>
      </c>
      <c r="K155" s="204" t="s">
        <v>24</v>
      </c>
      <c r="L155" s="62"/>
      <c r="M155" s="209" t="s">
        <v>24</v>
      </c>
      <c r="N155" s="210" t="s">
        <v>49</v>
      </c>
      <c r="O155" s="43"/>
      <c r="P155" s="211">
        <f t="shared" si="21"/>
        <v>0</v>
      </c>
      <c r="Q155" s="211">
        <v>0</v>
      </c>
      <c r="R155" s="211">
        <f t="shared" si="22"/>
        <v>0</v>
      </c>
      <c r="S155" s="211">
        <v>0</v>
      </c>
      <c r="T155" s="212">
        <f t="shared" si="23"/>
        <v>0</v>
      </c>
      <c r="AR155" s="25" t="s">
        <v>93</v>
      </c>
      <c r="AT155" s="25" t="s">
        <v>212</v>
      </c>
      <c r="AU155" s="25" t="s">
        <v>90</v>
      </c>
      <c r="AY155" s="25" t="s">
        <v>210</v>
      </c>
      <c r="BE155" s="213">
        <f t="shared" si="24"/>
        <v>364</v>
      </c>
      <c r="BF155" s="213">
        <f t="shared" si="25"/>
        <v>0</v>
      </c>
      <c r="BG155" s="213">
        <f t="shared" si="26"/>
        <v>0</v>
      </c>
      <c r="BH155" s="213">
        <f t="shared" si="27"/>
        <v>0</v>
      </c>
      <c r="BI155" s="213">
        <f t="shared" si="28"/>
        <v>0</v>
      </c>
      <c r="BJ155" s="25" t="s">
        <v>83</v>
      </c>
      <c r="BK155" s="213">
        <f t="shared" si="29"/>
        <v>364</v>
      </c>
      <c r="BL155" s="25" t="s">
        <v>93</v>
      </c>
      <c r="BM155" s="25" t="s">
        <v>2930</v>
      </c>
    </row>
    <row r="156" spans="2:65" s="1" customFormat="1" ht="16.5" customHeight="1">
      <c r="B156" s="42"/>
      <c r="C156" s="202" t="s">
        <v>602</v>
      </c>
      <c r="D156" s="202" t="s">
        <v>212</v>
      </c>
      <c r="E156" s="203" t="s">
        <v>2928</v>
      </c>
      <c r="F156" s="204" t="s">
        <v>2929</v>
      </c>
      <c r="G156" s="205" t="s">
        <v>862</v>
      </c>
      <c r="H156" s="206">
        <v>8</v>
      </c>
      <c r="I156" s="207">
        <v>26</v>
      </c>
      <c r="J156" s="208">
        <f t="shared" si="20"/>
        <v>208</v>
      </c>
      <c r="K156" s="204" t="s">
        <v>24</v>
      </c>
      <c r="L156" s="62"/>
      <c r="M156" s="209" t="s">
        <v>24</v>
      </c>
      <c r="N156" s="210" t="s">
        <v>49</v>
      </c>
      <c r="O156" s="43"/>
      <c r="P156" s="211">
        <f t="shared" si="21"/>
        <v>0</v>
      </c>
      <c r="Q156" s="211">
        <v>0</v>
      </c>
      <c r="R156" s="211">
        <f t="shared" si="22"/>
        <v>0</v>
      </c>
      <c r="S156" s="211">
        <v>0</v>
      </c>
      <c r="T156" s="212">
        <f t="shared" si="23"/>
        <v>0</v>
      </c>
      <c r="AR156" s="25" t="s">
        <v>93</v>
      </c>
      <c r="AT156" s="25" t="s">
        <v>212</v>
      </c>
      <c r="AU156" s="25" t="s">
        <v>90</v>
      </c>
      <c r="AY156" s="25" t="s">
        <v>210</v>
      </c>
      <c r="BE156" s="213">
        <f t="shared" si="24"/>
        <v>208</v>
      </c>
      <c r="BF156" s="213">
        <f t="shared" si="25"/>
        <v>0</v>
      </c>
      <c r="BG156" s="213">
        <f t="shared" si="26"/>
        <v>0</v>
      </c>
      <c r="BH156" s="213">
        <f t="shared" si="27"/>
        <v>0</v>
      </c>
      <c r="BI156" s="213">
        <f t="shared" si="28"/>
        <v>0</v>
      </c>
      <c r="BJ156" s="25" t="s">
        <v>83</v>
      </c>
      <c r="BK156" s="213">
        <f t="shared" si="29"/>
        <v>208</v>
      </c>
      <c r="BL156" s="25" t="s">
        <v>93</v>
      </c>
      <c r="BM156" s="25" t="s">
        <v>2931</v>
      </c>
    </row>
    <row r="157" spans="2:65" s="1" customFormat="1" ht="16.5" customHeight="1">
      <c r="B157" s="42"/>
      <c r="C157" s="202" t="s">
        <v>607</v>
      </c>
      <c r="D157" s="202" t="s">
        <v>212</v>
      </c>
      <c r="E157" s="203" t="s">
        <v>2928</v>
      </c>
      <c r="F157" s="204" t="s">
        <v>2929</v>
      </c>
      <c r="G157" s="205" t="s">
        <v>862</v>
      </c>
      <c r="H157" s="206">
        <v>1</v>
      </c>
      <c r="I157" s="207">
        <v>26</v>
      </c>
      <c r="J157" s="208">
        <f t="shared" si="20"/>
        <v>26</v>
      </c>
      <c r="K157" s="204" t="s">
        <v>24</v>
      </c>
      <c r="L157" s="62"/>
      <c r="M157" s="209" t="s">
        <v>24</v>
      </c>
      <c r="N157" s="210" t="s">
        <v>49</v>
      </c>
      <c r="O157" s="43"/>
      <c r="P157" s="211">
        <f t="shared" si="21"/>
        <v>0</v>
      </c>
      <c r="Q157" s="211">
        <v>0</v>
      </c>
      <c r="R157" s="211">
        <f t="shared" si="22"/>
        <v>0</v>
      </c>
      <c r="S157" s="211">
        <v>0</v>
      </c>
      <c r="T157" s="212">
        <f t="shared" si="23"/>
        <v>0</v>
      </c>
      <c r="AR157" s="25" t="s">
        <v>93</v>
      </c>
      <c r="AT157" s="25" t="s">
        <v>212</v>
      </c>
      <c r="AU157" s="25" t="s">
        <v>90</v>
      </c>
      <c r="AY157" s="25" t="s">
        <v>210</v>
      </c>
      <c r="BE157" s="213">
        <f t="shared" si="24"/>
        <v>26</v>
      </c>
      <c r="BF157" s="213">
        <f t="shared" si="25"/>
        <v>0</v>
      </c>
      <c r="BG157" s="213">
        <f t="shared" si="26"/>
        <v>0</v>
      </c>
      <c r="BH157" s="213">
        <f t="shared" si="27"/>
        <v>0</v>
      </c>
      <c r="BI157" s="213">
        <f t="shared" si="28"/>
        <v>0</v>
      </c>
      <c r="BJ157" s="25" t="s">
        <v>83</v>
      </c>
      <c r="BK157" s="213">
        <f t="shared" si="29"/>
        <v>26</v>
      </c>
      <c r="BL157" s="25" t="s">
        <v>93</v>
      </c>
      <c r="BM157" s="25" t="s">
        <v>2932</v>
      </c>
    </row>
    <row r="158" spans="2:65" s="1" customFormat="1" ht="16.5" customHeight="1">
      <c r="B158" s="42"/>
      <c r="C158" s="202" t="s">
        <v>612</v>
      </c>
      <c r="D158" s="202" t="s">
        <v>212</v>
      </c>
      <c r="E158" s="203" t="s">
        <v>2928</v>
      </c>
      <c r="F158" s="204" t="s">
        <v>2929</v>
      </c>
      <c r="G158" s="205" t="s">
        <v>862</v>
      </c>
      <c r="H158" s="206">
        <v>5</v>
      </c>
      <c r="I158" s="207">
        <v>26</v>
      </c>
      <c r="J158" s="208">
        <f t="shared" si="20"/>
        <v>130</v>
      </c>
      <c r="K158" s="204" t="s">
        <v>24</v>
      </c>
      <c r="L158" s="62"/>
      <c r="M158" s="209" t="s">
        <v>24</v>
      </c>
      <c r="N158" s="210" t="s">
        <v>49</v>
      </c>
      <c r="O158" s="43"/>
      <c r="P158" s="211">
        <f t="shared" si="21"/>
        <v>0</v>
      </c>
      <c r="Q158" s="211">
        <v>0</v>
      </c>
      <c r="R158" s="211">
        <f t="shared" si="22"/>
        <v>0</v>
      </c>
      <c r="S158" s="211">
        <v>0</v>
      </c>
      <c r="T158" s="212">
        <f t="shared" si="23"/>
        <v>0</v>
      </c>
      <c r="AR158" s="25" t="s">
        <v>93</v>
      </c>
      <c r="AT158" s="25" t="s">
        <v>212</v>
      </c>
      <c r="AU158" s="25" t="s">
        <v>90</v>
      </c>
      <c r="AY158" s="25" t="s">
        <v>210</v>
      </c>
      <c r="BE158" s="213">
        <f t="shared" si="24"/>
        <v>130</v>
      </c>
      <c r="BF158" s="213">
        <f t="shared" si="25"/>
        <v>0</v>
      </c>
      <c r="BG158" s="213">
        <f t="shared" si="26"/>
        <v>0</v>
      </c>
      <c r="BH158" s="213">
        <f t="shared" si="27"/>
        <v>0</v>
      </c>
      <c r="BI158" s="213">
        <f t="shared" si="28"/>
        <v>0</v>
      </c>
      <c r="BJ158" s="25" t="s">
        <v>83</v>
      </c>
      <c r="BK158" s="213">
        <f t="shared" si="29"/>
        <v>130</v>
      </c>
      <c r="BL158" s="25" t="s">
        <v>93</v>
      </c>
      <c r="BM158" s="25" t="s">
        <v>2933</v>
      </c>
    </row>
    <row r="159" spans="2:65" s="1" customFormat="1" ht="16.5" customHeight="1">
      <c r="B159" s="42"/>
      <c r="C159" s="202" t="s">
        <v>617</v>
      </c>
      <c r="D159" s="202" t="s">
        <v>212</v>
      </c>
      <c r="E159" s="203" t="s">
        <v>2928</v>
      </c>
      <c r="F159" s="204" t="s">
        <v>2929</v>
      </c>
      <c r="G159" s="205" t="s">
        <v>862</v>
      </c>
      <c r="H159" s="206">
        <v>85</v>
      </c>
      <c r="I159" s="207">
        <v>26</v>
      </c>
      <c r="J159" s="208">
        <f t="shared" si="20"/>
        <v>2210</v>
      </c>
      <c r="K159" s="204" t="s">
        <v>24</v>
      </c>
      <c r="L159" s="62"/>
      <c r="M159" s="209" t="s">
        <v>24</v>
      </c>
      <c r="N159" s="210" t="s">
        <v>49</v>
      </c>
      <c r="O159" s="43"/>
      <c r="P159" s="211">
        <f t="shared" si="21"/>
        <v>0</v>
      </c>
      <c r="Q159" s="211">
        <v>0</v>
      </c>
      <c r="R159" s="211">
        <f t="shared" si="22"/>
        <v>0</v>
      </c>
      <c r="S159" s="211">
        <v>0</v>
      </c>
      <c r="T159" s="212">
        <f t="shared" si="23"/>
        <v>0</v>
      </c>
      <c r="AR159" s="25" t="s">
        <v>93</v>
      </c>
      <c r="AT159" s="25" t="s">
        <v>212</v>
      </c>
      <c r="AU159" s="25" t="s">
        <v>90</v>
      </c>
      <c r="AY159" s="25" t="s">
        <v>210</v>
      </c>
      <c r="BE159" s="213">
        <f t="shared" si="24"/>
        <v>2210</v>
      </c>
      <c r="BF159" s="213">
        <f t="shared" si="25"/>
        <v>0</v>
      </c>
      <c r="BG159" s="213">
        <f t="shared" si="26"/>
        <v>0</v>
      </c>
      <c r="BH159" s="213">
        <f t="shared" si="27"/>
        <v>0</v>
      </c>
      <c r="BI159" s="213">
        <f t="shared" si="28"/>
        <v>0</v>
      </c>
      <c r="BJ159" s="25" t="s">
        <v>83</v>
      </c>
      <c r="BK159" s="213">
        <f t="shared" si="29"/>
        <v>2210</v>
      </c>
      <c r="BL159" s="25" t="s">
        <v>93</v>
      </c>
      <c r="BM159" s="25" t="s">
        <v>2934</v>
      </c>
    </row>
    <row r="160" spans="2:65" s="1" customFormat="1" ht="16.5" customHeight="1">
      <c r="B160" s="42"/>
      <c r="C160" s="202" t="s">
        <v>622</v>
      </c>
      <c r="D160" s="202" t="s">
        <v>212</v>
      </c>
      <c r="E160" s="203" t="s">
        <v>2935</v>
      </c>
      <c r="F160" s="204" t="s">
        <v>2936</v>
      </c>
      <c r="G160" s="205" t="s">
        <v>862</v>
      </c>
      <c r="H160" s="206">
        <v>15</v>
      </c>
      <c r="I160" s="207">
        <v>61</v>
      </c>
      <c r="J160" s="208">
        <f t="shared" si="20"/>
        <v>915</v>
      </c>
      <c r="K160" s="204" t="s">
        <v>24</v>
      </c>
      <c r="L160" s="62"/>
      <c r="M160" s="209" t="s">
        <v>24</v>
      </c>
      <c r="N160" s="210" t="s">
        <v>49</v>
      </c>
      <c r="O160" s="43"/>
      <c r="P160" s="211">
        <f t="shared" si="21"/>
        <v>0</v>
      </c>
      <c r="Q160" s="211">
        <v>0</v>
      </c>
      <c r="R160" s="211">
        <f t="shared" si="22"/>
        <v>0</v>
      </c>
      <c r="S160" s="211">
        <v>0</v>
      </c>
      <c r="T160" s="212">
        <f t="shared" si="23"/>
        <v>0</v>
      </c>
      <c r="AR160" s="25" t="s">
        <v>93</v>
      </c>
      <c r="AT160" s="25" t="s">
        <v>212</v>
      </c>
      <c r="AU160" s="25" t="s">
        <v>90</v>
      </c>
      <c r="AY160" s="25" t="s">
        <v>210</v>
      </c>
      <c r="BE160" s="213">
        <f t="shared" si="24"/>
        <v>915</v>
      </c>
      <c r="BF160" s="213">
        <f t="shared" si="25"/>
        <v>0</v>
      </c>
      <c r="BG160" s="213">
        <f t="shared" si="26"/>
        <v>0</v>
      </c>
      <c r="BH160" s="213">
        <f t="shared" si="27"/>
        <v>0</v>
      </c>
      <c r="BI160" s="213">
        <f t="shared" si="28"/>
        <v>0</v>
      </c>
      <c r="BJ160" s="25" t="s">
        <v>83</v>
      </c>
      <c r="BK160" s="213">
        <f t="shared" si="29"/>
        <v>915</v>
      </c>
      <c r="BL160" s="25" t="s">
        <v>93</v>
      </c>
      <c r="BM160" s="25" t="s">
        <v>2937</v>
      </c>
    </row>
    <row r="161" spans="2:65" s="1" customFormat="1" ht="16.5" customHeight="1">
      <c r="B161" s="42"/>
      <c r="C161" s="202" t="s">
        <v>628</v>
      </c>
      <c r="D161" s="202" t="s">
        <v>212</v>
      </c>
      <c r="E161" s="203" t="s">
        <v>2938</v>
      </c>
      <c r="F161" s="204" t="s">
        <v>2939</v>
      </c>
      <c r="G161" s="205" t="s">
        <v>862</v>
      </c>
      <c r="H161" s="206">
        <v>11</v>
      </c>
      <c r="I161" s="207">
        <v>81</v>
      </c>
      <c r="J161" s="208">
        <f t="shared" si="20"/>
        <v>891</v>
      </c>
      <c r="K161" s="204" t="s">
        <v>24</v>
      </c>
      <c r="L161" s="62"/>
      <c r="M161" s="209" t="s">
        <v>24</v>
      </c>
      <c r="N161" s="210" t="s">
        <v>49</v>
      </c>
      <c r="O161" s="43"/>
      <c r="P161" s="211">
        <f t="shared" si="21"/>
        <v>0</v>
      </c>
      <c r="Q161" s="211">
        <v>0</v>
      </c>
      <c r="R161" s="211">
        <f t="shared" si="22"/>
        <v>0</v>
      </c>
      <c r="S161" s="211">
        <v>0</v>
      </c>
      <c r="T161" s="212">
        <f t="shared" si="23"/>
        <v>0</v>
      </c>
      <c r="AR161" s="25" t="s">
        <v>93</v>
      </c>
      <c r="AT161" s="25" t="s">
        <v>212</v>
      </c>
      <c r="AU161" s="25" t="s">
        <v>90</v>
      </c>
      <c r="AY161" s="25" t="s">
        <v>210</v>
      </c>
      <c r="BE161" s="213">
        <f t="shared" si="24"/>
        <v>891</v>
      </c>
      <c r="BF161" s="213">
        <f t="shared" si="25"/>
        <v>0</v>
      </c>
      <c r="BG161" s="213">
        <f t="shared" si="26"/>
        <v>0</v>
      </c>
      <c r="BH161" s="213">
        <f t="shared" si="27"/>
        <v>0</v>
      </c>
      <c r="BI161" s="213">
        <f t="shared" si="28"/>
        <v>0</v>
      </c>
      <c r="BJ161" s="25" t="s">
        <v>83</v>
      </c>
      <c r="BK161" s="213">
        <f t="shared" si="29"/>
        <v>891</v>
      </c>
      <c r="BL161" s="25" t="s">
        <v>93</v>
      </c>
      <c r="BM161" s="25" t="s">
        <v>2940</v>
      </c>
    </row>
    <row r="162" spans="2:65" s="1" customFormat="1" ht="16.5" customHeight="1">
      <c r="B162" s="42"/>
      <c r="C162" s="202" t="s">
        <v>633</v>
      </c>
      <c r="D162" s="202" t="s">
        <v>212</v>
      </c>
      <c r="E162" s="203" t="s">
        <v>2941</v>
      </c>
      <c r="F162" s="204" t="s">
        <v>2942</v>
      </c>
      <c r="G162" s="205" t="s">
        <v>862</v>
      </c>
      <c r="H162" s="206">
        <v>8</v>
      </c>
      <c r="I162" s="207">
        <v>96</v>
      </c>
      <c r="J162" s="208">
        <f t="shared" si="20"/>
        <v>768</v>
      </c>
      <c r="K162" s="204" t="s">
        <v>24</v>
      </c>
      <c r="L162" s="62"/>
      <c r="M162" s="209" t="s">
        <v>24</v>
      </c>
      <c r="N162" s="210" t="s">
        <v>49</v>
      </c>
      <c r="O162" s="43"/>
      <c r="P162" s="211">
        <f t="shared" si="21"/>
        <v>0</v>
      </c>
      <c r="Q162" s="211">
        <v>0</v>
      </c>
      <c r="R162" s="211">
        <f t="shared" si="22"/>
        <v>0</v>
      </c>
      <c r="S162" s="211">
        <v>0</v>
      </c>
      <c r="T162" s="212">
        <f t="shared" si="23"/>
        <v>0</v>
      </c>
      <c r="AR162" s="25" t="s">
        <v>93</v>
      </c>
      <c r="AT162" s="25" t="s">
        <v>212</v>
      </c>
      <c r="AU162" s="25" t="s">
        <v>90</v>
      </c>
      <c r="AY162" s="25" t="s">
        <v>210</v>
      </c>
      <c r="BE162" s="213">
        <f t="shared" si="24"/>
        <v>768</v>
      </c>
      <c r="BF162" s="213">
        <f t="shared" si="25"/>
        <v>0</v>
      </c>
      <c r="BG162" s="213">
        <f t="shared" si="26"/>
        <v>0</v>
      </c>
      <c r="BH162" s="213">
        <f t="shared" si="27"/>
        <v>0</v>
      </c>
      <c r="BI162" s="213">
        <f t="shared" si="28"/>
        <v>0</v>
      </c>
      <c r="BJ162" s="25" t="s">
        <v>83</v>
      </c>
      <c r="BK162" s="213">
        <f t="shared" si="29"/>
        <v>768</v>
      </c>
      <c r="BL162" s="25" t="s">
        <v>93</v>
      </c>
      <c r="BM162" s="25" t="s">
        <v>2943</v>
      </c>
    </row>
    <row r="163" spans="2:65" s="1" customFormat="1" ht="16.5" customHeight="1">
      <c r="B163" s="42"/>
      <c r="C163" s="202" t="s">
        <v>638</v>
      </c>
      <c r="D163" s="202" t="s">
        <v>212</v>
      </c>
      <c r="E163" s="203" t="s">
        <v>2944</v>
      </c>
      <c r="F163" s="204" t="s">
        <v>2945</v>
      </c>
      <c r="G163" s="205" t="s">
        <v>862</v>
      </c>
      <c r="H163" s="206">
        <v>4</v>
      </c>
      <c r="I163" s="207">
        <v>480</v>
      </c>
      <c r="J163" s="208">
        <f t="shared" si="20"/>
        <v>1920</v>
      </c>
      <c r="K163" s="204" t="s">
        <v>24</v>
      </c>
      <c r="L163" s="62"/>
      <c r="M163" s="209" t="s">
        <v>24</v>
      </c>
      <c r="N163" s="210" t="s">
        <v>49</v>
      </c>
      <c r="O163" s="43"/>
      <c r="P163" s="211">
        <f t="shared" si="21"/>
        <v>0</v>
      </c>
      <c r="Q163" s="211">
        <v>0</v>
      </c>
      <c r="R163" s="211">
        <f t="shared" si="22"/>
        <v>0</v>
      </c>
      <c r="S163" s="211">
        <v>0</v>
      </c>
      <c r="T163" s="212">
        <f t="shared" si="23"/>
        <v>0</v>
      </c>
      <c r="AR163" s="25" t="s">
        <v>93</v>
      </c>
      <c r="AT163" s="25" t="s">
        <v>212</v>
      </c>
      <c r="AU163" s="25" t="s">
        <v>90</v>
      </c>
      <c r="AY163" s="25" t="s">
        <v>210</v>
      </c>
      <c r="BE163" s="213">
        <f t="shared" si="24"/>
        <v>1920</v>
      </c>
      <c r="BF163" s="213">
        <f t="shared" si="25"/>
        <v>0</v>
      </c>
      <c r="BG163" s="213">
        <f t="shared" si="26"/>
        <v>0</v>
      </c>
      <c r="BH163" s="213">
        <f t="shared" si="27"/>
        <v>0</v>
      </c>
      <c r="BI163" s="213">
        <f t="shared" si="28"/>
        <v>0</v>
      </c>
      <c r="BJ163" s="25" t="s">
        <v>83</v>
      </c>
      <c r="BK163" s="213">
        <f t="shared" si="29"/>
        <v>1920</v>
      </c>
      <c r="BL163" s="25" t="s">
        <v>93</v>
      </c>
      <c r="BM163" s="25" t="s">
        <v>2946</v>
      </c>
    </row>
    <row r="164" spans="2:65" s="1" customFormat="1" ht="16.5" customHeight="1">
      <c r="B164" s="42"/>
      <c r="C164" s="202" t="s">
        <v>643</v>
      </c>
      <c r="D164" s="202" t="s">
        <v>212</v>
      </c>
      <c r="E164" s="203" t="s">
        <v>2947</v>
      </c>
      <c r="F164" s="204" t="s">
        <v>2948</v>
      </c>
      <c r="G164" s="205" t="s">
        <v>862</v>
      </c>
      <c r="H164" s="206">
        <v>23</v>
      </c>
      <c r="I164" s="207">
        <v>740</v>
      </c>
      <c r="J164" s="208">
        <f t="shared" si="20"/>
        <v>17020</v>
      </c>
      <c r="K164" s="204" t="s">
        <v>24</v>
      </c>
      <c r="L164" s="62"/>
      <c r="M164" s="209" t="s">
        <v>24</v>
      </c>
      <c r="N164" s="210" t="s">
        <v>49</v>
      </c>
      <c r="O164" s="43"/>
      <c r="P164" s="211">
        <f t="shared" si="21"/>
        <v>0</v>
      </c>
      <c r="Q164" s="211">
        <v>0</v>
      </c>
      <c r="R164" s="211">
        <f t="shared" si="22"/>
        <v>0</v>
      </c>
      <c r="S164" s="211">
        <v>0</v>
      </c>
      <c r="T164" s="212">
        <f t="shared" si="23"/>
        <v>0</v>
      </c>
      <c r="AR164" s="25" t="s">
        <v>93</v>
      </c>
      <c r="AT164" s="25" t="s">
        <v>212</v>
      </c>
      <c r="AU164" s="25" t="s">
        <v>90</v>
      </c>
      <c r="AY164" s="25" t="s">
        <v>210</v>
      </c>
      <c r="BE164" s="213">
        <f t="shared" si="24"/>
        <v>17020</v>
      </c>
      <c r="BF164" s="213">
        <f t="shared" si="25"/>
        <v>0</v>
      </c>
      <c r="BG164" s="213">
        <f t="shared" si="26"/>
        <v>0</v>
      </c>
      <c r="BH164" s="213">
        <f t="shared" si="27"/>
        <v>0</v>
      </c>
      <c r="BI164" s="213">
        <f t="shared" si="28"/>
        <v>0</v>
      </c>
      <c r="BJ164" s="25" t="s">
        <v>83</v>
      </c>
      <c r="BK164" s="213">
        <f t="shared" si="29"/>
        <v>17020</v>
      </c>
      <c r="BL164" s="25" t="s">
        <v>93</v>
      </c>
      <c r="BM164" s="25" t="s">
        <v>2949</v>
      </c>
    </row>
    <row r="165" spans="2:65" s="1" customFormat="1" ht="16.5" customHeight="1">
      <c r="B165" s="42"/>
      <c r="C165" s="202" t="s">
        <v>651</v>
      </c>
      <c r="D165" s="202" t="s">
        <v>212</v>
      </c>
      <c r="E165" s="203" t="s">
        <v>2950</v>
      </c>
      <c r="F165" s="204" t="s">
        <v>2951</v>
      </c>
      <c r="G165" s="205" t="s">
        <v>862</v>
      </c>
      <c r="H165" s="206">
        <v>6</v>
      </c>
      <c r="I165" s="207">
        <v>670</v>
      </c>
      <c r="J165" s="208">
        <f t="shared" si="20"/>
        <v>4020</v>
      </c>
      <c r="K165" s="204" t="s">
        <v>24</v>
      </c>
      <c r="L165" s="62"/>
      <c r="M165" s="209" t="s">
        <v>24</v>
      </c>
      <c r="N165" s="210" t="s">
        <v>49</v>
      </c>
      <c r="O165" s="43"/>
      <c r="P165" s="211">
        <f t="shared" si="21"/>
        <v>0</v>
      </c>
      <c r="Q165" s="211">
        <v>0</v>
      </c>
      <c r="R165" s="211">
        <f t="shared" si="22"/>
        <v>0</v>
      </c>
      <c r="S165" s="211">
        <v>0</v>
      </c>
      <c r="T165" s="212">
        <f t="shared" si="23"/>
        <v>0</v>
      </c>
      <c r="AR165" s="25" t="s">
        <v>93</v>
      </c>
      <c r="AT165" s="25" t="s">
        <v>212</v>
      </c>
      <c r="AU165" s="25" t="s">
        <v>90</v>
      </c>
      <c r="AY165" s="25" t="s">
        <v>210</v>
      </c>
      <c r="BE165" s="213">
        <f t="shared" si="24"/>
        <v>4020</v>
      </c>
      <c r="BF165" s="213">
        <f t="shared" si="25"/>
        <v>0</v>
      </c>
      <c r="BG165" s="213">
        <f t="shared" si="26"/>
        <v>0</v>
      </c>
      <c r="BH165" s="213">
        <f t="shared" si="27"/>
        <v>0</v>
      </c>
      <c r="BI165" s="213">
        <f t="shared" si="28"/>
        <v>0</v>
      </c>
      <c r="BJ165" s="25" t="s">
        <v>83</v>
      </c>
      <c r="BK165" s="213">
        <f t="shared" si="29"/>
        <v>4020</v>
      </c>
      <c r="BL165" s="25" t="s">
        <v>93</v>
      </c>
      <c r="BM165" s="25" t="s">
        <v>2952</v>
      </c>
    </row>
    <row r="166" spans="2:65" s="1" customFormat="1" ht="16.5" customHeight="1">
      <c r="B166" s="42"/>
      <c r="C166" s="202" t="s">
        <v>655</v>
      </c>
      <c r="D166" s="202" t="s">
        <v>212</v>
      </c>
      <c r="E166" s="203" t="s">
        <v>2953</v>
      </c>
      <c r="F166" s="204" t="s">
        <v>2954</v>
      </c>
      <c r="G166" s="205" t="s">
        <v>862</v>
      </c>
      <c r="H166" s="206">
        <v>2</v>
      </c>
      <c r="I166" s="207">
        <v>670</v>
      </c>
      <c r="J166" s="208">
        <f t="shared" si="20"/>
        <v>1340</v>
      </c>
      <c r="K166" s="204" t="s">
        <v>24</v>
      </c>
      <c r="L166" s="62"/>
      <c r="M166" s="209" t="s">
        <v>24</v>
      </c>
      <c r="N166" s="210" t="s">
        <v>49</v>
      </c>
      <c r="O166" s="43"/>
      <c r="P166" s="211">
        <f t="shared" si="21"/>
        <v>0</v>
      </c>
      <c r="Q166" s="211">
        <v>0</v>
      </c>
      <c r="R166" s="211">
        <f t="shared" si="22"/>
        <v>0</v>
      </c>
      <c r="S166" s="211">
        <v>0</v>
      </c>
      <c r="T166" s="212">
        <f t="shared" si="23"/>
        <v>0</v>
      </c>
      <c r="AR166" s="25" t="s">
        <v>93</v>
      </c>
      <c r="AT166" s="25" t="s">
        <v>212</v>
      </c>
      <c r="AU166" s="25" t="s">
        <v>90</v>
      </c>
      <c r="AY166" s="25" t="s">
        <v>210</v>
      </c>
      <c r="BE166" s="213">
        <f t="shared" si="24"/>
        <v>1340</v>
      </c>
      <c r="BF166" s="213">
        <f t="shared" si="25"/>
        <v>0</v>
      </c>
      <c r="BG166" s="213">
        <f t="shared" si="26"/>
        <v>0</v>
      </c>
      <c r="BH166" s="213">
        <f t="shared" si="27"/>
        <v>0</v>
      </c>
      <c r="BI166" s="213">
        <f t="shared" si="28"/>
        <v>0</v>
      </c>
      <c r="BJ166" s="25" t="s">
        <v>83</v>
      </c>
      <c r="BK166" s="213">
        <f t="shared" si="29"/>
        <v>1340</v>
      </c>
      <c r="BL166" s="25" t="s">
        <v>93</v>
      </c>
      <c r="BM166" s="25" t="s">
        <v>2955</v>
      </c>
    </row>
    <row r="167" spans="2:65" s="1" customFormat="1" ht="16.5" customHeight="1">
      <c r="B167" s="42"/>
      <c r="C167" s="202" t="s">
        <v>659</v>
      </c>
      <c r="D167" s="202" t="s">
        <v>212</v>
      </c>
      <c r="E167" s="203" t="s">
        <v>2956</v>
      </c>
      <c r="F167" s="204" t="s">
        <v>2957</v>
      </c>
      <c r="G167" s="205" t="s">
        <v>862</v>
      </c>
      <c r="H167" s="206">
        <v>7</v>
      </c>
      <c r="I167" s="207">
        <v>540</v>
      </c>
      <c r="J167" s="208">
        <f t="shared" si="20"/>
        <v>3780</v>
      </c>
      <c r="K167" s="204" t="s">
        <v>24</v>
      </c>
      <c r="L167" s="62"/>
      <c r="M167" s="209" t="s">
        <v>24</v>
      </c>
      <c r="N167" s="210" t="s">
        <v>49</v>
      </c>
      <c r="O167" s="43"/>
      <c r="P167" s="211">
        <f t="shared" si="21"/>
        <v>0</v>
      </c>
      <c r="Q167" s="211">
        <v>0</v>
      </c>
      <c r="R167" s="211">
        <f t="shared" si="22"/>
        <v>0</v>
      </c>
      <c r="S167" s="211">
        <v>0</v>
      </c>
      <c r="T167" s="212">
        <f t="shared" si="23"/>
        <v>0</v>
      </c>
      <c r="AR167" s="25" t="s">
        <v>93</v>
      </c>
      <c r="AT167" s="25" t="s">
        <v>212</v>
      </c>
      <c r="AU167" s="25" t="s">
        <v>90</v>
      </c>
      <c r="AY167" s="25" t="s">
        <v>210</v>
      </c>
      <c r="BE167" s="213">
        <f t="shared" si="24"/>
        <v>3780</v>
      </c>
      <c r="BF167" s="213">
        <f t="shared" si="25"/>
        <v>0</v>
      </c>
      <c r="BG167" s="213">
        <f t="shared" si="26"/>
        <v>0</v>
      </c>
      <c r="BH167" s="213">
        <f t="shared" si="27"/>
        <v>0</v>
      </c>
      <c r="BI167" s="213">
        <f t="shared" si="28"/>
        <v>0</v>
      </c>
      <c r="BJ167" s="25" t="s">
        <v>83</v>
      </c>
      <c r="BK167" s="213">
        <f t="shared" si="29"/>
        <v>3780</v>
      </c>
      <c r="BL167" s="25" t="s">
        <v>93</v>
      </c>
      <c r="BM167" s="25" t="s">
        <v>2958</v>
      </c>
    </row>
    <row r="168" spans="2:65" s="1" customFormat="1" ht="16.5" customHeight="1">
      <c r="B168" s="42"/>
      <c r="C168" s="202" t="s">
        <v>663</v>
      </c>
      <c r="D168" s="202" t="s">
        <v>212</v>
      </c>
      <c r="E168" s="203" t="s">
        <v>2959</v>
      </c>
      <c r="F168" s="204" t="s">
        <v>2960</v>
      </c>
      <c r="G168" s="205" t="s">
        <v>862</v>
      </c>
      <c r="H168" s="206">
        <v>3</v>
      </c>
      <c r="I168" s="207">
        <v>650</v>
      </c>
      <c r="J168" s="208">
        <f t="shared" si="20"/>
        <v>1950</v>
      </c>
      <c r="K168" s="204" t="s">
        <v>24</v>
      </c>
      <c r="L168" s="62"/>
      <c r="M168" s="209" t="s">
        <v>24</v>
      </c>
      <c r="N168" s="210" t="s">
        <v>49</v>
      </c>
      <c r="O168" s="43"/>
      <c r="P168" s="211">
        <f t="shared" si="21"/>
        <v>0</v>
      </c>
      <c r="Q168" s="211">
        <v>0</v>
      </c>
      <c r="R168" s="211">
        <f t="shared" si="22"/>
        <v>0</v>
      </c>
      <c r="S168" s="211">
        <v>0</v>
      </c>
      <c r="T168" s="212">
        <f t="shared" si="23"/>
        <v>0</v>
      </c>
      <c r="AR168" s="25" t="s">
        <v>93</v>
      </c>
      <c r="AT168" s="25" t="s">
        <v>212</v>
      </c>
      <c r="AU168" s="25" t="s">
        <v>90</v>
      </c>
      <c r="AY168" s="25" t="s">
        <v>210</v>
      </c>
      <c r="BE168" s="213">
        <f t="shared" si="24"/>
        <v>1950</v>
      </c>
      <c r="BF168" s="213">
        <f t="shared" si="25"/>
        <v>0</v>
      </c>
      <c r="BG168" s="213">
        <f t="shared" si="26"/>
        <v>0</v>
      </c>
      <c r="BH168" s="213">
        <f t="shared" si="27"/>
        <v>0</v>
      </c>
      <c r="BI168" s="213">
        <f t="shared" si="28"/>
        <v>0</v>
      </c>
      <c r="BJ168" s="25" t="s">
        <v>83</v>
      </c>
      <c r="BK168" s="213">
        <f t="shared" si="29"/>
        <v>1950</v>
      </c>
      <c r="BL168" s="25" t="s">
        <v>93</v>
      </c>
      <c r="BM168" s="25" t="s">
        <v>2961</v>
      </c>
    </row>
    <row r="169" spans="2:65" s="1" customFormat="1" ht="16.5" customHeight="1">
      <c r="B169" s="42"/>
      <c r="C169" s="202" t="s">
        <v>667</v>
      </c>
      <c r="D169" s="202" t="s">
        <v>212</v>
      </c>
      <c r="E169" s="203" t="s">
        <v>2962</v>
      </c>
      <c r="F169" s="204" t="s">
        <v>2963</v>
      </c>
      <c r="G169" s="205" t="s">
        <v>862</v>
      </c>
      <c r="H169" s="206">
        <v>3</v>
      </c>
      <c r="I169" s="207">
        <v>650</v>
      </c>
      <c r="J169" s="208">
        <f t="shared" si="20"/>
        <v>1950</v>
      </c>
      <c r="K169" s="204" t="s">
        <v>24</v>
      </c>
      <c r="L169" s="62"/>
      <c r="M169" s="209" t="s">
        <v>24</v>
      </c>
      <c r="N169" s="210" t="s">
        <v>49</v>
      </c>
      <c r="O169" s="43"/>
      <c r="P169" s="211">
        <f t="shared" si="21"/>
        <v>0</v>
      </c>
      <c r="Q169" s="211">
        <v>0</v>
      </c>
      <c r="R169" s="211">
        <f t="shared" si="22"/>
        <v>0</v>
      </c>
      <c r="S169" s="211">
        <v>0</v>
      </c>
      <c r="T169" s="212">
        <f t="shared" si="23"/>
        <v>0</v>
      </c>
      <c r="AR169" s="25" t="s">
        <v>93</v>
      </c>
      <c r="AT169" s="25" t="s">
        <v>212</v>
      </c>
      <c r="AU169" s="25" t="s">
        <v>90</v>
      </c>
      <c r="AY169" s="25" t="s">
        <v>210</v>
      </c>
      <c r="BE169" s="213">
        <f t="shared" si="24"/>
        <v>1950</v>
      </c>
      <c r="BF169" s="213">
        <f t="shared" si="25"/>
        <v>0</v>
      </c>
      <c r="BG169" s="213">
        <f t="shared" si="26"/>
        <v>0</v>
      </c>
      <c r="BH169" s="213">
        <f t="shared" si="27"/>
        <v>0</v>
      </c>
      <c r="BI169" s="213">
        <f t="shared" si="28"/>
        <v>0</v>
      </c>
      <c r="BJ169" s="25" t="s">
        <v>83</v>
      </c>
      <c r="BK169" s="213">
        <f t="shared" si="29"/>
        <v>1950</v>
      </c>
      <c r="BL169" s="25" t="s">
        <v>93</v>
      </c>
      <c r="BM169" s="25" t="s">
        <v>2964</v>
      </c>
    </row>
    <row r="170" spans="2:65" s="1" customFormat="1" ht="16.5" customHeight="1">
      <c r="B170" s="42"/>
      <c r="C170" s="202" t="s">
        <v>671</v>
      </c>
      <c r="D170" s="202" t="s">
        <v>212</v>
      </c>
      <c r="E170" s="203" t="s">
        <v>2965</v>
      </c>
      <c r="F170" s="204" t="s">
        <v>2966</v>
      </c>
      <c r="G170" s="205" t="s">
        <v>862</v>
      </c>
      <c r="H170" s="206">
        <v>4</v>
      </c>
      <c r="I170" s="207">
        <v>420</v>
      </c>
      <c r="J170" s="208">
        <f t="shared" si="20"/>
        <v>1680</v>
      </c>
      <c r="K170" s="204" t="s">
        <v>24</v>
      </c>
      <c r="L170" s="62"/>
      <c r="M170" s="209" t="s">
        <v>24</v>
      </c>
      <c r="N170" s="210" t="s">
        <v>49</v>
      </c>
      <c r="O170" s="43"/>
      <c r="P170" s="211">
        <f t="shared" si="21"/>
        <v>0</v>
      </c>
      <c r="Q170" s="211">
        <v>0</v>
      </c>
      <c r="R170" s="211">
        <f t="shared" si="22"/>
        <v>0</v>
      </c>
      <c r="S170" s="211">
        <v>0</v>
      </c>
      <c r="T170" s="212">
        <f t="shared" si="23"/>
        <v>0</v>
      </c>
      <c r="AR170" s="25" t="s">
        <v>93</v>
      </c>
      <c r="AT170" s="25" t="s">
        <v>212</v>
      </c>
      <c r="AU170" s="25" t="s">
        <v>90</v>
      </c>
      <c r="AY170" s="25" t="s">
        <v>210</v>
      </c>
      <c r="BE170" s="213">
        <f t="shared" si="24"/>
        <v>1680</v>
      </c>
      <c r="BF170" s="213">
        <f t="shared" si="25"/>
        <v>0</v>
      </c>
      <c r="BG170" s="213">
        <f t="shared" si="26"/>
        <v>0</v>
      </c>
      <c r="BH170" s="213">
        <f t="shared" si="27"/>
        <v>0</v>
      </c>
      <c r="BI170" s="213">
        <f t="shared" si="28"/>
        <v>0</v>
      </c>
      <c r="BJ170" s="25" t="s">
        <v>83</v>
      </c>
      <c r="BK170" s="213">
        <f t="shared" si="29"/>
        <v>1680</v>
      </c>
      <c r="BL170" s="25" t="s">
        <v>93</v>
      </c>
      <c r="BM170" s="25" t="s">
        <v>2967</v>
      </c>
    </row>
    <row r="171" spans="2:65" s="1" customFormat="1" ht="16.5" customHeight="1">
      <c r="B171" s="42"/>
      <c r="C171" s="202" t="s">
        <v>675</v>
      </c>
      <c r="D171" s="202" t="s">
        <v>212</v>
      </c>
      <c r="E171" s="203" t="s">
        <v>2968</v>
      </c>
      <c r="F171" s="204" t="s">
        <v>2969</v>
      </c>
      <c r="G171" s="205" t="s">
        <v>862</v>
      </c>
      <c r="H171" s="206">
        <v>4</v>
      </c>
      <c r="I171" s="207">
        <v>459</v>
      </c>
      <c r="J171" s="208">
        <f t="shared" si="20"/>
        <v>1836</v>
      </c>
      <c r="K171" s="204" t="s">
        <v>24</v>
      </c>
      <c r="L171" s="62"/>
      <c r="M171" s="209" t="s">
        <v>24</v>
      </c>
      <c r="N171" s="210" t="s">
        <v>49</v>
      </c>
      <c r="O171" s="43"/>
      <c r="P171" s="211">
        <f t="shared" si="21"/>
        <v>0</v>
      </c>
      <c r="Q171" s="211">
        <v>0</v>
      </c>
      <c r="R171" s="211">
        <f t="shared" si="22"/>
        <v>0</v>
      </c>
      <c r="S171" s="211">
        <v>0</v>
      </c>
      <c r="T171" s="212">
        <f t="shared" si="23"/>
        <v>0</v>
      </c>
      <c r="AR171" s="25" t="s">
        <v>93</v>
      </c>
      <c r="AT171" s="25" t="s">
        <v>212</v>
      </c>
      <c r="AU171" s="25" t="s">
        <v>90</v>
      </c>
      <c r="AY171" s="25" t="s">
        <v>210</v>
      </c>
      <c r="BE171" s="213">
        <f t="shared" si="24"/>
        <v>1836</v>
      </c>
      <c r="BF171" s="213">
        <f t="shared" si="25"/>
        <v>0</v>
      </c>
      <c r="BG171" s="213">
        <f t="shared" si="26"/>
        <v>0</v>
      </c>
      <c r="BH171" s="213">
        <f t="shared" si="27"/>
        <v>0</v>
      </c>
      <c r="BI171" s="213">
        <f t="shared" si="28"/>
        <v>0</v>
      </c>
      <c r="BJ171" s="25" t="s">
        <v>83</v>
      </c>
      <c r="BK171" s="213">
        <f t="shared" si="29"/>
        <v>1836</v>
      </c>
      <c r="BL171" s="25" t="s">
        <v>93</v>
      </c>
      <c r="BM171" s="25" t="s">
        <v>2970</v>
      </c>
    </row>
    <row r="172" spans="2:65" s="1" customFormat="1" ht="16.5" customHeight="1">
      <c r="B172" s="42"/>
      <c r="C172" s="202" t="s">
        <v>679</v>
      </c>
      <c r="D172" s="202" t="s">
        <v>212</v>
      </c>
      <c r="E172" s="203" t="s">
        <v>2971</v>
      </c>
      <c r="F172" s="204" t="s">
        <v>2972</v>
      </c>
      <c r="G172" s="205" t="s">
        <v>862</v>
      </c>
      <c r="H172" s="206">
        <v>1</v>
      </c>
      <c r="I172" s="207">
        <v>5800</v>
      </c>
      <c r="J172" s="208">
        <f t="shared" si="20"/>
        <v>5800</v>
      </c>
      <c r="K172" s="204" t="s">
        <v>24</v>
      </c>
      <c r="L172" s="62"/>
      <c r="M172" s="209" t="s">
        <v>24</v>
      </c>
      <c r="N172" s="210" t="s">
        <v>49</v>
      </c>
      <c r="O172" s="43"/>
      <c r="P172" s="211">
        <f t="shared" si="21"/>
        <v>0</v>
      </c>
      <c r="Q172" s="211">
        <v>0</v>
      </c>
      <c r="R172" s="211">
        <f t="shared" si="22"/>
        <v>0</v>
      </c>
      <c r="S172" s="211">
        <v>0</v>
      </c>
      <c r="T172" s="212">
        <f t="shared" si="23"/>
        <v>0</v>
      </c>
      <c r="AR172" s="25" t="s">
        <v>93</v>
      </c>
      <c r="AT172" s="25" t="s">
        <v>212</v>
      </c>
      <c r="AU172" s="25" t="s">
        <v>90</v>
      </c>
      <c r="AY172" s="25" t="s">
        <v>210</v>
      </c>
      <c r="BE172" s="213">
        <f t="shared" si="24"/>
        <v>5800</v>
      </c>
      <c r="BF172" s="213">
        <f t="shared" si="25"/>
        <v>0</v>
      </c>
      <c r="BG172" s="213">
        <f t="shared" si="26"/>
        <v>0</v>
      </c>
      <c r="BH172" s="213">
        <f t="shared" si="27"/>
        <v>0</v>
      </c>
      <c r="BI172" s="213">
        <f t="shared" si="28"/>
        <v>0</v>
      </c>
      <c r="BJ172" s="25" t="s">
        <v>83</v>
      </c>
      <c r="BK172" s="213">
        <f t="shared" si="29"/>
        <v>5800</v>
      </c>
      <c r="BL172" s="25" t="s">
        <v>93</v>
      </c>
      <c r="BM172" s="25" t="s">
        <v>2973</v>
      </c>
    </row>
    <row r="173" spans="2:65" s="1" customFormat="1" ht="16.5" customHeight="1">
      <c r="B173" s="42"/>
      <c r="C173" s="202" t="s">
        <v>683</v>
      </c>
      <c r="D173" s="202" t="s">
        <v>212</v>
      </c>
      <c r="E173" s="203" t="s">
        <v>2974</v>
      </c>
      <c r="F173" s="204" t="s">
        <v>2975</v>
      </c>
      <c r="G173" s="205" t="s">
        <v>862</v>
      </c>
      <c r="H173" s="206">
        <v>1</v>
      </c>
      <c r="I173" s="207">
        <v>5800</v>
      </c>
      <c r="J173" s="208">
        <f t="shared" si="20"/>
        <v>5800</v>
      </c>
      <c r="K173" s="204" t="s">
        <v>24</v>
      </c>
      <c r="L173" s="62"/>
      <c r="M173" s="209" t="s">
        <v>24</v>
      </c>
      <c r="N173" s="210" t="s">
        <v>49</v>
      </c>
      <c r="O173" s="43"/>
      <c r="P173" s="211">
        <f t="shared" si="21"/>
        <v>0</v>
      </c>
      <c r="Q173" s="211">
        <v>0</v>
      </c>
      <c r="R173" s="211">
        <f t="shared" si="22"/>
        <v>0</v>
      </c>
      <c r="S173" s="211">
        <v>0</v>
      </c>
      <c r="T173" s="212">
        <f t="shared" si="23"/>
        <v>0</v>
      </c>
      <c r="AR173" s="25" t="s">
        <v>93</v>
      </c>
      <c r="AT173" s="25" t="s">
        <v>212</v>
      </c>
      <c r="AU173" s="25" t="s">
        <v>90</v>
      </c>
      <c r="AY173" s="25" t="s">
        <v>210</v>
      </c>
      <c r="BE173" s="213">
        <f t="shared" si="24"/>
        <v>5800</v>
      </c>
      <c r="BF173" s="213">
        <f t="shared" si="25"/>
        <v>0</v>
      </c>
      <c r="BG173" s="213">
        <f t="shared" si="26"/>
        <v>0</v>
      </c>
      <c r="BH173" s="213">
        <f t="shared" si="27"/>
        <v>0</v>
      </c>
      <c r="BI173" s="213">
        <f t="shared" si="28"/>
        <v>0</v>
      </c>
      <c r="BJ173" s="25" t="s">
        <v>83</v>
      </c>
      <c r="BK173" s="213">
        <f t="shared" si="29"/>
        <v>5800</v>
      </c>
      <c r="BL173" s="25" t="s">
        <v>93</v>
      </c>
      <c r="BM173" s="25" t="s">
        <v>2976</v>
      </c>
    </row>
    <row r="174" spans="2:65" s="1" customFormat="1" ht="16.5" customHeight="1">
      <c r="B174" s="42"/>
      <c r="C174" s="202" t="s">
        <v>687</v>
      </c>
      <c r="D174" s="202" t="s">
        <v>212</v>
      </c>
      <c r="E174" s="203" t="s">
        <v>2977</v>
      </c>
      <c r="F174" s="204" t="s">
        <v>2978</v>
      </c>
      <c r="G174" s="205" t="s">
        <v>862</v>
      </c>
      <c r="H174" s="206">
        <v>1</v>
      </c>
      <c r="I174" s="207">
        <v>3500</v>
      </c>
      <c r="J174" s="208">
        <f t="shared" si="20"/>
        <v>3500</v>
      </c>
      <c r="K174" s="204" t="s">
        <v>24</v>
      </c>
      <c r="L174" s="62"/>
      <c r="M174" s="209" t="s">
        <v>24</v>
      </c>
      <c r="N174" s="210" t="s">
        <v>49</v>
      </c>
      <c r="O174" s="43"/>
      <c r="P174" s="211">
        <f t="shared" si="21"/>
        <v>0</v>
      </c>
      <c r="Q174" s="211">
        <v>0</v>
      </c>
      <c r="R174" s="211">
        <f t="shared" si="22"/>
        <v>0</v>
      </c>
      <c r="S174" s="211">
        <v>0</v>
      </c>
      <c r="T174" s="212">
        <f t="shared" si="23"/>
        <v>0</v>
      </c>
      <c r="AR174" s="25" t="s">
        <v>93</v>
      </c>
      <c r="AT174" s="25" t="s">
        <v>212</v>
      </c>
      <c r="AU174" s="25" t="s">
        <v>90</v>
      </c>
      <c r="AY174" s="25" t="s">
        <v>210</v>
      </c>
      <c r="BE174" s="213">
        <f t="shared" si="24"/>
        <v>3500</v>
      </c>
      <c r="BF174" s="213">
        <f t="shared" si="25"/>
        <v>0</v>
      </c>
      <c r="BG174" s="213">
        <f t="shared" si="26"/>
        <v>0</v>
      </c>
      <c r="BH174" s="213">
        <f t="shared" si="27"/>
        <v>0</v>
      </c>
      <c r="BI174" s="213">
        <f t="shared" si="28"/>
        <v>0</v>
      </c>
      <c r="BJ174" s="25" t="s">
        <v>83</v>
      </c>
      <c r="BK174" s="213">
        <f t="shared" si="29"/>
        <v>3500</v>
      </c>
      <c r="BL174" s="25" t="s">
        <v>93</v>
      </c>
      <c r="BM174" s="25" t="s">
        <v>2979</v>
      </c>
    </row>
    <row r="175" spans="2:65" s="1" customFormat="1" ht="16.5" customHeight="1">
      <c r="B175" s="42"/>
      <c r="C175" s="202" t="s">
        <v>691</v>
      </c>
      <c r="D175" s="202" t="s">
        <v>212</v>
      </c>
      <c r="E175" s="203" t="s">
        <v>2980</v>
      </c>
      <c r="F175" s="204" t="s">
        <v>2981</v>
      </c>
      <c r="G175" s="205" t="s">
        <v>862</v>
      </c>
      <c r="H175" s="206">
        <v>1</v>
      </c>
      <c r="I175" s="207">
        <v>5000</v>
      </c>
      <c r="J175" s="208">
        <f t="shared" si="20"/>
        <v>5000</v>
      </c>
      <c r="K175" s="204" t="s">
        <v>24</v>
      </c>
      <c r="L175" s="62"/>
      <c r="M175" s="209" t="s">
        <v>24</v>
      </c>
      <c r="N175" s="210" t="s">
        <v>49</v>
      </c>
      <c r="O175" s="43"/>
      <c r="P175" s="211">
        <f t="shared" si="21"/>
        <v>0</v>
      </c>
      <c r="Q175" s="211">
        <v>0</v>
      </c>
      <c r="R175" s="211">
        <f t="shared" si="22"/>
        <v>0</v>
      </c>
      <c r="S175" s="211">
        <v>0</v>
      </c>
      <c r="T175" s="212">
        <f t="shared" si="23"/>
        <v>0</v>
      </c>
      <c r="AR175" s="25" t="s">
        <v>93</v>
      </c>
      <c r="AT175" s="25" t="s">
        <v>212</v>
      </c>
      <c r="AU175" s="25" t="s">
        <v>90</v>
      </c>
      <c r="AY175" s="25" t="s">
        <v>210</v>
      </c>
      <c r="BE175" s="213">
        <f t="shared" si="24"/>
        <v>5000</v>
      </c>
      <c r="BF175" s="213">
        <f t="shared" si="25"/>
        <v>0</v>
      </c>
      <c r="BG175" s="213">
        <f t="shared" si="26"/>
        <v>0</v>
      </c>
      <c r="BH175" s="213">
        <f t="shared" si="27"/>
        <v>0</v>
      </c>
      <c r="BI175" s="213">
        <f t="shared" si="28"/>
        <v>0</v>
      </c>
      <c r="BJ175" s="25" t="s">
        <v>83</v>
      </c>
      <c r="BK175" s="213">
        <f t="shared" si="29"/>
        <v>5000</v>
      </c>
      <c r="BL175" s="25" t="s">
        <v>93</v>
      </c>
      <c r="BM175" s="25" t="s">
        <v>2982</v>
      </c>
    </row>
    <row r="176" spans="2:65" s="1" customFormat="1" ht="16.5" customHeight="1">
      <c r="B176" s="42"/>
      <c r="C176" s="202" t="s">
        <v>696</v>
      </c>
      <c r="D176" s="202" t="s">
        <v>212</v>
      </c>
      <c r="E176" s="203" t="s">
        <v>2983</v>
      </c>
      <c r="F176" s="204" t="s">
        <v>2984</v>
      </c>
      <c r="G176" s="205" t="s">
        <v>862</v>
      </c>
      <c r="H176" s="206">
        <v>1</v>
      </c>
      <c r="I176" s="207">
        <v>2500</v>
      </c>
      <c r="J176" s="208">
        <f t="shared" si="20"/>
        <v>2500</v>
      </c>
      <c r="K176" s="204" t="s">
        <v>24</v>
      </c>
      <c r="L176" s="62"/>
      <c r="M176" s="209" t="s">
        <v>24</v>
      </c>
      <c r="N176" s="210" t="s">
        <v>49</v>
      </c>
      <c r="O176" s="43"/>
      <c r="P176" s="211">
        <f t="shared" si="21"/>
        <v>0</v>
      </c>
      <c r="Q176" s="211">
        <v>0</v>
      </c>
      <c r="R176" s="211">
        <f t="shared" si="22"/>
        <v>0</v>
      </c>
      <c r="S176" s="211">
        <v>0</v>
      </c>
      <c r="T176" s="212">
        <f t="shared" si="23"/>
        <v>0</v>
      </c>
      <c r="AR176" s="25" t="s">
        <v>93</v>
      </c>
      <c r="AT176" s="25" t="s">
        <v>212</v>
      </c>
      <c r="AU176" s="25" t="s">
        <v>90</v>
      </c>
      <c r="AY176" s="25" t="s">
        <v>210</v>
      </c>
      <c r="BE176" s="213">
        <f t="shared" si="24"/>
        <v>2500</v>
      </c>
      <c r="BF176" s="213">
        <f t="shared" si="25"/>
        <v>0</v>
      </c>
      <c r="BG176" s="213">
        <f t="shared" si="26"/>
        <v>0</v>
      </c>
      <c r="BH176" s="213">
        <f t="shared" si="27"/>
        <v>0</v>
      </c>
      <c r="BI176" s="213">
        <f t="shared" si="28"/>
        <v>0</v>
      </c>
      <c r="BJ176" s="25" t="s">
        <v>83</v>
      </c>
      <c r="BK176" s="213">
        <f t="shared" si="29"/>
        <v>2500</v>
      </c>
      <c r="BL176" s="25" t="s">
        <v>93</v>
      </c>
      <c r="BM176" s="25" t="s">
        <v>2985</v>
      </c>
    </row>
    <row r="177" spans="2:65" s="1" customFormat="1" ht="16.5" customHeight="1">
      <c r="B177" s="42"/>
      <c r="C177" s="202" t="s">
        <v>701</v>
      </c>
      <c r="D177" s="202" t="s">
        <v>212</v>
      </c>
      <c r="E177" s="203" t="s">
        <v>2986</v>
      </c>
      <c r="F177" s="204" t="s">
        <v>2987</v>
      </c>
      <c r="G177" s="205" t="s">
        <v>862</v>
      </c>
      <c r="H177" s="206">
        <v>1</v>
      </c>
      <c r="I177" s="207">
        <v>2500</v>
      </c>
      <c r="J177" s="208">
        <f t="shared" si="20"/>
        <v>2500</v>
      </c>
      <c r="K177" s="204" t="s">
        <v>24</v>
      </c>
      <c r="L177" s="62"/>
      <c r="M177" s="209" t="s">
        <v>24</v>
      </c>
      <c r="N177" s="210" t="s">
        <v>49</v>
      </c>
      <c r="O177" s="43"/>
      <c r="P177" s="211">
        <f t="shared" si="21"/>
        <v>0</v>
      </c>
      <c r="Q177" s="211">
        <v>0</v>
      </c>
      <c r="R177" s="211">
        <f t="shared" si="22"/>
        <v>0</v>
      </c>
      <c r="S177" s="211">
        <v>0</v>
      </c>
      <c r="T177" s="212">
        <f t="shared" si="23"/>
        <v>0</v>
      </c>
      <c r="AR177" s="25" t="s">
        <v>93</v>
      </c>
      <c r="AT177" s="25" t="s">
        <v>212</v>
      </c>
      <c r="AU177" s="25" t="s">
        <v>90</v>
      </c>
      <c r="AY177" s="25" t="s">
        <v>210</v>
      </c>
      <c r="BE177" s="213">
        <f t="shared" si="24"/>
        <v>2500</v>
      </c>
      <c r="BF177" s="213">
        <f t="shared" si="25"/>
        <v>0</v>
      </c>
      <c r="BG177" s="213">
        <f t="shared" si="26"/>
        <v>0</v>
      </c>
      <c r="BH177" s="213">
        <f t="shared" si="27"/>
        <v>0</v>
      </c>
      <c r="BI177" s="213">
        <f t="shared" si="28"/>
        <v>0</v>
      </c>
      <c r="BJ177" s="25" t="s">
        <v>83</v>
      </c>
      <c r="BK177" s="213">
        <f t="shared" si="29"/>
        <v>2500</v>
      </c>
      <c r="BL177" s="25" t="s">
        <v>93</v>
      </c>
      <c r="BM177" s="25" t="s">
        <v>2988</v>
      </c>
    </row>
    <row r="178" spans="2:65" s="1" customFormat="1" ht="16.5" customHeight="1">
      <c r="B178" s="42"/>
      <c r="C178" s="202" t="s">
        <v>707</v>
      </c>
      <c r="D178" s="202" t="s">
        <v>212</v>
      </c>
      <c r="E178" s="203" t="s">
        <v>2989</v>
      </c>
      <c r="F178" s="204" t="s">
        <v>2990</v>
      </c>
      <c r="G178" s="205" t="s">
        <v>862</v>
      </c>
      <c r="H178" s="206">
        <v>1</v>
      </c>
      <c r="I178" s="207">
        <v>3500</v>
      </c>
      <c r="J178" s="208">
        <f t="shared" si="20"/>
        <v>3500</v>
      </c>
      <c r="K178" s="204" t="s">
        <v>24</v>
      </c>
      <c r="L178" s="62"/>
      <c r="M178" s="209" t="s">
        <v>24</v>
      </c>
      <c r="N178" s="210" t="s">
        <v>49</v>
      </c>
      <c r="O178" s="43"/>
      <c r="P178" s="211">
        <f t="shared" si="21"/>
        <v>0</v>
      </c>
      <c r="Q178" s="211">
        <v>0</v>
      </c>
      <c r="R178" s="211">
        <f t="shared" si="22"/>
        <v>0</v>
      </c>
      <c r="S178" s="211">
        <v>0</v>
      </c>
      <c r="T178" s="212">
        <f t="shared" si="23"/>
        <v>0</v>
      </c>
      <c r="AR178" s="25" t="s">
        <v>93</v>
      </c>
      <c r="AT178" s="25" t="s">
        <v>212</v>
      </c>
      <c r="AU178" s="25" t="s">
        <v>90</v>
      </c>
      <c r="AY178" s="25" t="s">
        <v>210</v>
      </c>
      <c r="BE178" s="213">
        <f t="shared" si="24"/>
        <v>3500</v>
      </c>
      <c r="BF178" s="213">
        <f t="shared" si="25"/>
        <v>0</v>
      </c>
      <c r="BG178" s="213">
        <f t="shared" si="26"/>
        <v>0</v>
      </c>
      <c r="BH178" s="213">
        <f t="shared" si="27"/>
        <v>0</v>
      </c>
      <c r="BI178" s="213">
        <f t="shared" si="28"/>
        <v>0</v>
      </c>
      <c r="BJ178" s="25" t="s">
        <v>83</v>
      </c>
      <c r="BK178" s="213">
        <f t="shared" si="29"/>
        <v>3500</v>
      </c>
      <c r="BL178" s="25" t="s">
        <v>93</v>
      </c>
      <c r="BM178" s="25" t="s">
        <v>2991</v>
      </c>
    </row>
    <row r="179" spans="2:65" s="11" customFormat="1" ht="29.85" customHeight="1">
      <c r="B179" s="186"/>
      <c r="C179" s="187"/>
      <c r="D179" s="188" t="s">
        <v>77</v>
      </c>
      <c r="E179" s="200" t="s">
        <v>1082</v>
      </c>
      <c r="F179" s="200" t="s">
        <v>1083</v>
      </c>
      <c r="G179" s="187"/>
      <c r="H179" s="187"/>
      <c r="I179" s="190"/>
      <c r="J179" s="201">
        <f>BK179</f>
        <v>3616.16</v>
      </c>
      <c r="K179" s="187"/>
      <c r="L179" s="192"/>
      <c r="M179" s="193"/>
      <c r="N179" s="194"/>
      <c r="O179" s="194"/>
      <c r="P179" s="195">
        <f>SUM(P180:P211)</f>
        <v>0</v>
      </c>
      <c r="Q179" s="194"/>
      <c r="R179" s="195">
        <f>SUM(R180:R211)</f>
        <v>0</v>
      </c>
      <c r="S179" s="194"/>
      <c r="T179" s="196">
        <f>SUM(T180:T211)</f>
        <v>0</v>
      </c>
      <c r="AR179" s="197" t="s">
        <v>87</v>
      </c>
      <c r="AT179" s="198" t="s">
        <v>77</v>
      </c>
      <c r="AU179" s="198" t="s">
        <v>83</v>
      </c>
      <c r="AY179" s="197" t="s">
        <v>210</v>
      </c>
      <c r="BK179" s="199">
        <f>SUM(BK180:BK211)</f>
        <v>3616.16</v>
      </c>
    </row>
    <row r="180" spans="2:65" s="1" customFormat="1" ht="25.5" customHeight="1">
      <c r="B180" s="42"/>
      <c r="C180" s="202" t="s">
        <v>712</v>
      </c>
      <c r="D180" s="202" t="s">
        <v>212</v>
      </c>
      <c r="E180" s="203" t="s">
        <v>2992</v>
      </c>
      <c r="F180" s="204" t="s">
        <v>2993</v>
      </c>
      <c r="G180" s="205" t="s">
        <v>2994</v>
      </c>
      <c r="H180" s="206">
        <v>3</v>
      </c>
      <c r="I180" s="207">
        <v>379.3</v>
      </c>
      <c r="J180" s="208">
        <f t="shared" ref="J180:J211" si="30">ROUND(I180*H180,2)</f>
        <v>1137.9000000000001</v>
      </c>
      <c r="K180" s="204" t="s">
        <v>24</v>
      </c>
      <c r="L180" s="62"/>
      <c r="M180" s="209" t="s">
        <v>24</v>
      </c>
      <c r="N180" s="210" t="s">
        <v>49</v>
      </c>
      <c r="O180" s="43"/>
      <c r="P180" s="211">
        <f t="shared" ref="P180:P211" si="31">O180*H180</f>
        <v>0</v>
      </c>
      <c r="Q180" s="211">
        <v>0</v>
      </c>
      <c r="R180" s="211">
        <f t="shared" ref="R180:R211" si="32">Q180*H180</f>
        <v>0</v>
      </c>
      <c r="S180" s="211">
        <v>0</v>
      </c>
      <c r="T180" s="212">
        <f t="shared" ref="T180:T211" si="33">S180*H180</f>
        <v>0</v>
      </c>
      <c r="AR180" s="25" t="s">
        <v>93</v>
      </c>
      <c r="AT180" s="25" t="s">
        <v>212</v>
      </c>
      <c r="AU180" s="25" t="s">
        <v>87</v>
      </c>
      <c r="AY180" s="25" t="s">
        <v>210</v>
      </c>
      <c r="BE180" s="213">
        <f t="shared" ref="BE180:BE211" si="34">IF(N180="základní",J180,0)</f>
        <v>1137.9000000000001</v>
      </c>
      <c r="BF180" s="213">
        <f t="shared" ref="BF180:BF211" si="35">IF(N180="snížená",J180,0)</f>
        <v>0</v>
      </c>
      <c r="BG180" s="213">
        <f t="shared" ref="BG180:BG211" si="36">IF(N180="zákl. přenesená",J180,0)</f>
        <v>0</v>
      </c>
      <c r="BH180" s="213">
        <f t="shared" ref="BH180:BH211" si="37">IF(N180="sníž. přenesená",J180,0)</f>
        <v>0</v>
      </c>
      <c r="BI180" s="213">
        <f t="shared" ref="BI180:BI211" si="38">IF(N180="nulová",J180,0)</f>
        <v>0</v>
      </c>
      <c r="BJ180" s="25" t="s">
        <v>83</v>
      </c>
      <c r="BK180" s="213">
        <f t="shared" ref="BK180:BK211" si="39">ROUND(I180*H180,2)</f>
        <v>1137.9000000000001</v>
      </c>
      <c r="BL180" s="25" t="s">
        <v>93</v>
      </c>
      <c r="BM180" s="25" t="s">
        <v>2995</v>
      </c>
    </row>
    <row r="181" spans="2:65" s="1" customFormat="1" ht="25.5" customHeight="1">
      <c r="B181" s="42"/>
      <c r="C181" s="202" t="s">
        <v>717</v>
      </c>
      <c r="D181" s="202" t="s">
        <v>212</v>
      </c>
      <c r="E181" s="203" t="s">
        <v>2996</v>
      </c>
      <c r="F181" s="204" t="s">
        <v>2997</v>
      </c>
      <c r="G181" s="205" t="s">
        <v>2994</v>
      </c>
      <c r="H181" s="206">
        <v>2</v>
      </c>
      <c r="I181" s="207">
        <v>462.1</v>
      </c>
      <c r="J181" s="208">
        <f t="shared" si="30"/>
        <v>924.2</v>
      </c>
      <c r="K181" s="204" t="s">
        <v>24</v>
      </c>
      <c r="L181" s="62"/>
      <c r="M181" s="209" t="s">
        <v>24</v>
      </c>
      <c r="N181" s="210" t="s">
        <v>49</v>
      </c>
      <c r="O181" s="43"/>
      <c r="P181" s="211">
        <f t="shared" si="31"/>
        <v>0</v>
      </c>
      <c r="Q181" s="211">
        <v>0</v>
      </c>
      <c r="R181" s="211">
        <f t="shared" si="32"/>
        <v>0</v>
      </c>
      <c r="S181" s="211">
        <v>0</v>
      </c>
      <c r="T181" s="212">
        <f t="shared" si="33"/>
        <v>0</v>
      </c>
      <c r="AR181" s="25" t="s">
        <v>93</v>
      </c>
      <c r="AT181" s="25" t="s">
        <v>212</v>
      </c>
      <c r="AU181" s="25" t="s">
        <v>87</v>
      </c>
      <c r="AY181" s="25" t="s">
        <v>210</v>
      </c>
      <c r="BE181" s="213">
        <f t="shared" si="34"/>
        <v>924.2</v>
      </c>
      <c r="BF181" s="213">
        <f t="shared" si="35"/>
        <v>0</v>
      </c>
      <c r="BG181" s="213">
        <f t="shared" si="36"/>
        <v>0</v>
      </c>
      <c r="BH181" s="213">
        <f t="shared" si="37"/>
        <v>0</v>
      </c>
      <c r="BI181" s="213">
        <f t="shared" si="38"/>
        <v>0</v>
      </c>
      <c r="BJ181" s="25" t="s">
        <v>83</v>
      </c>
      <c r="BK181" s="213">
        <f t="shared" si="39"/>
        <v>924.2</v>
      </c>
      <c r="BL181" s="25" t="s">
        <v>93</v>
      </c>
      <c r="BM181" s="25" t="s">
        <v>2998</v>
      </c>
    </row>
    <row r="182" spans="2:65" s="1" customFormat="1" ht="16.5" customHeight="1">
      <c r="B182" s="42"/>
      <c r="C182" s="202" t="s">
        <v>724</v>
      </c>
      <c r="D182" s="202" t="s">
        <v>212</v>
      </c>
      <c r="E182" s="203" t="s">
        <v>2999</v>
      </c>
      <c r="F182" s="204" t="s">
        <v>3000</v>
      </c>
      <c r="G182" s="205" t="s">
        <v>2994</v>
      </c>
      <c r="H182" s="206">
        <v>-1</v>
      </c>
      <c r="I182" s="207">
        <v>422.7</v>
      </c>
      <c r="J182" s="208">
        <f t="shared" si="30"/>
        <v>-422.7</v>
      </c>
      <c r="K182" s="204" t="s">
        <v>24</v>
      </c>
      <c r="L182" s="62"/>
      <c r="M182" s="209" t="s">
        <v>24</v>
      </c>
      <c r="N182" s="210" t="s">
        <v>49</v>
      </c>
      <c r="O182" s="43"/>
      <c r="P182" s="211">
        <f t="shared" si="31"/>
        <v>0</v>
      </c>
      <c r="Q182" s="211">
        <v>0</v>
      </c>
      <c r="R182" s="211">
        <f t="shared" si="32"/>
        <v>0</v>
      </c>
      <c r="S182" s="211">
        <v>0</v>
      </c>
      <c r="T182" s="212">
        <f t="shared" si="33"/>
        <v>0</v>
      </c>
      <c r="AR182" s="25" t="s">
        <v>93</v>
      </c>
      <c r="AT182" s="25" t="s">
        <v>212</v>
      </c>
      <c r="AU182" s="25" t="s">
        <v>87</v>
      </c>
      <c r="AY182" s="25" t="s">
        <v>210</v>
      </c>
      <c r="BE182" s="213">
        <f t="shared" si="34"/>
        <v>-422.7</v>
      </c>
      <c r="BF182" s="213">
        <f t="shared" si="35"/>
        <v>0</v>
      </c>
      <c r="BG182" s="213">
        <f t="shared" si="36"/>
        <v>0</v>
      </c>
      <c r="BH182" s="213">
        <f t="shared" si="37"/>
        <v>0</v>
      </c>
      <c r="BI182" s="213">
        <f t="shared" si="38"/>
        <v>0</v>
      </c>
      <c r="BJ182" s="25" t="s">
        <v>83</v>
      </c>
      <c r="BK182" s="213">
        <f t="shared" si="39"/>
        <v>-422.7</v>
      </c>
      <c r="BL182" s="25" t="s">
        <v>93</v>
      </c>
      <c r="BM182" s="25" t="s">
        <v>3001</v>
      </c>
    </row>
    <row r="183" spans="2:65" s="1" customFormat="1" ht="16.5" customHeight="1">
      <c r="B183" s="42"/>
      <c r="C183" s="202" t="s">
        <v>729</v>
      </c>
      <c r="D183" s="202" t="s">
        <v>212</v>
      </c>
      <c r="E183" s="203" t="s">
        <v>3002</v>
      </c>
      <c r="F183" s="204" t="s">
        <v>3003</v>
      </c>
      <c r="G183" s="205" t="s">
        <v>2994</v>
      </c>
      <c r="H183" s="206">
        <v>-2</v>
      </c>
      <c r="I183" s="207">
        <v>521.6</v>
      </c>
      <c r="J183" s="208">
        <f t="shared" si="30"/>
        <v>-1043.2</v>
      </c>
      <c r="K183" s="204" t="s">
        <v>24</v>
      </c>
      <c r="L183" s="62"/>
      <c r="M183" s="209" t="s">
        <v>24</v>
      </c>
      <c r="N183" s="210" t="s">
        <v>49</v>
      </c>
      <c r="O183" s="43"/>
      <c r="P183" s="211">
        <f t="shared" si="31"/>
        <v>0</v>
      </c>
      <c r="Q183" s="211">
        <v>0</v>
      </c>
      <c r="R183" s="211">
        <f t="shared" si="32"/>
        <v>0</v>
      </c>
      <c r="S183" s="211">
        <v>0</v>
      </c>
      <c r="T183" s="212">
        <f t="shared" si="33"/>
        <v>0</v>
      </c>
      <c r="AR183" s="25" t="s">
        <v>93</v>
      </c>
      <c r="AT183" s="25" t="s">
        <v>212</v>
      </c>
      <c r="AU183" s="25" t="s">
        <v>87</v>
      </c>
      <c r="AY183" s="25" t="s">
        <v>210</v>
      </c>
      <c r="BE183" s="213">
        <f t="shared" si="34"/>
        <v>-1043.2</v>
      </c>
      <c r="BF183" s="213">
        <f t="shared" si="35"/>
        <v>0</v>
      </c>
      <c r="BG183" s="213">
        <f t="shared" si="36"/>
        <v>0</v>
      </c>
      <c r="BH183" s="213">
        <f t="shared" si="37"/>
        <v>0</v>
      </c>
      <c r="BI183" s="213">
        <f t="shared" si="38"/>
        <v>0</v>
      </c>
      <c r="BJ183" s="25" t="s">
        <v>83</v>
      </c>
      <c r="BK183" s="213">
        <f t="shared" si="39"/>
        <v>-1043.2</v>
      </c>
      <c r="BL183" s="25" t="s">
        <v>93</v>
      </c>
      <c r="BM183" s="25" t="s">
        <v>3004</v>
      </c>
    </row>
    <row r="184" spans="2:65" s="1" customFormat="1" ht="16.5" customHeight="1">
      <c r="B184" s="42"/>
      <c r="C184" s="202" t="s">
        <v>734</v>
      </c>
      <c r="D184" s="202" t="s">
        <v>212</v>
      </c>
      <c r="E184" s="203" t="s">
        <v>3005</v>
      </c>
      <c r="F184" s="204" t="s">
        <v>3006</v>
      </c>
      <c r="G184" s="205" t="s">
        <v>2994</v>
      </c>
      <c r="H184" s="206">
        <v>-1.4</v>
      </c>
      <c r="I184" s="207">
        <v>312.89999999999998</v>
      </c>
      <c r="J184" s="208">
        <f t="shared" si="30"/>
        <v>-438.06</v>
      </c>
      <c r="K184" s="204" t="s">
        <v>24</v>
      </c>
      <c r="L184" s="62"/>
      <c r="M184" s="209" t="s">
        <v>24</v>
      </c>
      <c r="N184" s="210" t="s">
        <v>49</v>
      </c>
      <c r="O184" s="43"/>
      <c r="P184" s="211">
        <f t="shared" si="31"/>
        <v>0</v>
      </c>
      <c r="Q184" s="211">
        <v>0</v>
      </c>
      <c r="R184" s="211">
        <f t="shared" si="32"/>
        <v>0</v>
      </c>
      <c r="S184" s="211">
        <v>0</v>
      </c>
      <c r="T184" s="212">
        <f t="shared" si="33"/>
        <v>0</v>
      </c>
      <c r="AR184" s="25" t="s">
        <v>93</v>
      </c>
      <c r="AT184" s="25" t="s">
        <v>212</v>
      </c>
      <c r="AU184" s="25" t="s">
        <v>87</v>
      </c>
      <c r="AY184" s="25" t="s">
        <v>210</v>
      </c>
      <c r="BE184" s="213">
        <f t="shared" si="34"/>
        <v>-438.06</v>
      </c>
      <c r="BF184" s="213">
        <f t="shared" si="35"/>
        <v>0</v>
      </c>
      <c r="BG184" s="213">
        <f t="shared" si="36"/>
        <v>0</v>
      </c>
      <c r="BH184" s="213">
        <f t="shared" si="37"/>
        <v>0</v>
      </c>
      <c r="BI184" s="213">
        <f t="shared" si="38"/>
        <v>0</v>
      </c>
      <c r="BJ184" s="25" t="s">
        <v>83</v>
      </c>
      <c r="BK184" s="213">
        <f t="shared" si="39"/>
        <v>-438.06</v>
      </c>
      <c r="BL184" s="25" t="s">
        <v>93</v>
      </c>
      <c r="BM184" s="25" t="s">
        <v>3007</v>
      </c>
    </row>
    <row r="185" spans="2:65" s="1" customFormat="1" ht="16.5" customHeight="1">
      <c r="B185" s="42"/>
      <c r="C185" s="202" t="s">
        <v>738</v>
      </c>
      <c r="D185" s="202" t="s">
        <v>212</v>
      </c>
      <c r="E185" s="203" t="s">
        <v>3008</v>
      </c>
      <c r="F185" s="204" t="s">
        <v>3009</v>
      </c>
      <c r="G185" s="205" t="s">
        <v>2994</v>
      </c>
      <c r="H185" s="206">
        <v>0.4</v>
      </c>
      <c r="I185" s="207">
        <v>345.3</v>
      </c>
      <c r="J185" s="208">
        <f t="shared" si="30"/>
        <v>138.12</v>
      </c>
      <c r="K185" s="204" t="s">
        <v>24</v>
      </c>
      <c r="L185" s="62"/>
      <c r="M185" s="209" t="s">
        <v>24</v>
      </c>
      <c r="N185" s="210" t="s">
        <v>49</v>
      </c>
      <c r="O185" s="43"/>
      <c r="P185" s="211">
        <f t="shared" si="31"/>
        <v>0</v>
      </c>
      <c r="Q185" s="211">
        <v>0</v>
      </c>
      <c r="R185" s="211">
        <f t="shared" si="32"/>
        <v>0</v>
      </c>
      <c r="S185" s="211">
        <v>0</v>
      </c>
      <c r="T185" s="212">
        <f t="shared" si="33"/>
        <v>0</v>
      </c>
      <c r="AR185" s="25" t="s">
        <v>93</v>
      </c>
      <c r="AT185" s="25" t="s">
        <v>212</v>
      </c>
      <c r="AU185" s="25" t="s">
        <v>87</v>
      </c>
      <c r="AY185" s="25" t="s">
        <v>210</v>
      </c>
      <c r="BE185" s="213">
        <f t="shared" si="34"/>
        <v>138.12</v>
      </c>
      <c r="BF185" s="213">
        <f t="shared" si="35"/>
        <v>0</v>
      </c>
      <c r="BG185" s="213">
        <f t="shared" si="36"/>
        <v>0</v>
      </c>
      <c r="BH185" s="213">
        <f t="shared" si="37"/>
        <v>0</v>
      </c>
      <c r="BI185" s="213">
        <f t="shared" si="38"/>
        <v>0</v>
      </c>
      <c r="BJ185" s="25" t="s">
        <v>83</v>
      </c>
      <c r="BK185" s="213">
        <f t="shared" si="39"/>
        <v>138.12</v>
      </c>
      <c r="BL185" s="25" t="s">
        <v>93</v>
      </c>
      <c r="BM185" s="25" t="s">
        <v>3010</v>
      </c>
    </row>
    <row r="186" spans="2:65" s="1" customFormat="1" ht="16.5" customHeight="1">
      <c r="B186" s="42"/>
      <c r="C186" s="202" t="s">
        <v>742</v>
      </c>
      <c r="D186" s="202" t="s">
        <v>212</v>
      </c>
      <c r="E186" s="203" t="s">
        <v>3011</v>
      </c>
      <c r="F186" s="204" t="s">
        <v>3012</v>
      </c>
      <c r="G186" s="205" t="s">
        <v>862</v>
      </c>
      <c r="H186" s="206">
        <v>4</v>
      </c>
      <c r="I186" s="207">
        <v>45</v>
      </c>
      <c r="J186" s="208">
        <f t="shared" si="30"/>
        <v>180</v>
      </c>
      <c r="K186" s="204" t="s">
        <v>24</v>
      </c>
      <c r="L186" s="62"/>
      <c r="M186" s="209" t="s">
        <v>24</v>
      </c>
      <c r="N186" s="210" t="s">
        <v>49</v>
      </c>
      <c r="O186" s="43"/>
      <c r="P186" s="211">
        <f t="shared" si="31"/>
        <v>0</v>
      </c>
      <c r="Q186" s="211">
        <v>0</v>
      </c>
      <c r="R186" s="211">
        <f t="shared" si="32"/>
        <v>0</v>
      </c>
      <c r="S186" s="211">
        <v>0</v>
      </c>
      <c r="T186" s="212">
        <f t="shared" si="33"/>
        <v>0</v>
      </c>
      <c r="AR186" s="25" t="s">
        <v>93</v>
      </c>
      <c r="AT186" s="25" t="s">
        <v>212</v>
      </c>
      <c r="AU186" s="25" t="s">
        <v>87</v>
      </c>
      <c r="AY186" s="25" t="s">
        <v>210</v>
      </c>
      <c r="BE186" s="213">
        <f t="shared" si="34"/>
        <v>180</v>
      </c>
      <c r="BF186" s="213">
        <f t="shared" si="35"/>
        <v>0</v>
      </c>
      <c r="BG186" s="213">
        <f t="shared" si="36"/>
        <v>0</v>
      </c>
      <c r="BH186" s="213">
        <f t="shared" si="37"/>
        <v>0</v>
      </c>
      <c r="BI186" s="213">
        <f t="shared" si="38"/>
        <v>0</v>
      </c>
      <c r="BJ186" s="25" t="s">
        <v>83</v>
      </c>
      <c r="BK186" s="213">
        <f t="shared" si="39"/>
        <v>180</v>
      </c>
      <c r="BL186" s="25" t="s">
        <v>93</v>
      </c>
      <c r="BM186" s="25" t="s">
        <v>3013</v>
      </c>
    </row>
    <row r="187" spans="2:65" s="1" customFormat="1" ht="16.5" customHeight="1">
      <c r="B187" s="42"/>
      <c r="C187" s="202" t="s">
        <v>748</v>
      </c>
      <c r="D187" s="202" t="s">
        <v>212</v>
      </c>
      <c r="E187" s="203" t="s">
        <v>3014</v>
      </c>
      <c r="F187" s="204" t="s">
        <v>3015</v>
      </c>
      <c r="G187" s="205" t="s">
        <v>862</v>
      </c>
      <c r="H187" s="206">
        <v>-3</v>
      </c>
      <c r="I187" s="207">
        <v>55</v>
      </c>
      <c r="J187" s="208">
        <f t="shared" si="30"/>
        <v>-165</v>
      </c>
      <c r="K187" s="204" t="s">
        <v>24</v>
      </c>
      <c r="L187" s="62"/>
      <c r="M187" s="209" t="s">
        <v>24</v>
      </c>
      <c r="N187" s="210" t="s">
        <v>49</v>
      </c>
      <c r="O187" s="43"/>
      <c r="P187" s="211">
        <f t="shared" si="31"/>
        <v>0</v>
      </c>
      <c r="Q187" s="211">
        <v>0</v>
      </c>
      <c r="R187" s="211">
        <f t="shared" si="32"/>
        <v>0</v>
      </c>
      <c r="S187" s="211">
        <v>0</v>
      </c>
      <c r="T187" s="212">
        <f t="shared" si="33"/>
        <v>0</v>
      </c>
      <c r="AR187" s="25" t="s">
        <v>93</v>
      </c>
      <c r="AT187" s="25" t="s">
        <v>212</v>
      </c>
      <c r="AU187" s="25" t="s">
        <v>87</v>
      </c>
      <c r="AY187" s="25" t="s">
        <v>210</v>
      </c>
      <c r="BE187" s="213">
        <f t="shared" si="34"/>
        <v>-165</v>
      </c>
      <c r="BF187" s="213">
        <f t="shared" si="35"/>
        <v>0</v>
      </c>
      <c r="BG187" s="213">
        <f t="shared" si="36"/>
        <v>0</v>
      </c>
      <c r="BH187" s="213">
        <f t="shared" si="37"/>
        <v>0</v>
      </c>
      <c r="BI187" s="213">
        <f t="shared" si="38"/>
        <v>0</v>
      </c>
      <c r="BJ187" s="25" t="s">
        <v>83</v>
      </c>
      <c r="BK187" s="213">
        <f t="shared" si="39"/>
        <v>-165</v>
      </c>
      <c r="BL187" s="25" t="s">
        <v>93</v>
      </c>
      <c r="BM187" s="25" t="s">
        <v>3016</v>
      </c>
    </row>
    <row r="188" spans="2:65" s="1" customFormat="1" ht="16.5" customHeight="1">
      <c r="B188" s="42"/>
      <c r="C188" s="202" t="s">
        <v>754</v>
      </c>
      <c r="D188" s="202" t="s">
        <v>212</v>
      </c>
      <c r="E188" s="203" t="s">
        <v>3017</v>
      </c>
      <c r="F188" s="204" t="s">
        <v>3018</v>
      </c>
      <c r="G188" s="205" t="s">
        <v>862</v>
      </c>
      <c r="H188" s="206">
        <v>1</v>
      </c>
      <c r="I188" s="207">
        <v>75</v>
      </c>
      <c r="J188" s="208">
        <f t="shared" si="30"/>
        <v>75</v>
      </c>
      <c r="K188" s="204" t="s">
        <v>24</v>
      </c>
      <c r="L188" s="62"/>
      <c r="M188" s="209" t="s">
        <v>24</v>
      </c>
      <c r="N188" s="210" t="s">
        <v>49</v>
      </c>
      <c r="O188" s="43"/>
      <c r="P188" s="211">
        <f t="shared" si="31"/>
        <v>0</v>
      </c>
      <c r="Q188" s="211">
        <v>0</v>
      </c>
      <c r="R188" s="211">
        <f t="shared" si="32"/>
        <v>0</v>
      </c>
      <c r="S188" s="211">
        <v>0</v>
      </c>
      <c r="T188" s="212">
        <f t="shared" si="33"/>
        <v>0</v>
      </c>
      <c r="AR188" s="25" t="s">
        <v>93</v>
      </c>
      <c r="AT188" s="25" t="s">
        <v>212</v>
      </c>
      <c r="AU188" s="25" t="s">
        <v>87</v>
      </c>
      <c r="AY188" s="25" t="s">
        <v>210</v>
      </c>
      <c r="BE188" s="213">
        <f t="shared" si="34"/>
        <v>75</v>
      </c>
      <c r="BF188" s="213">
        <f t="shared" si="35"/>
        <v>0</v>
      </c>
      <c r="BG188" s="213">
        <f t="shared" si="36"/>
        <v>0</v>
      </c>
      <c r="BH188" s="213">
        <f t="shared" si="37"/>
        <v>0</v>
      </c>
      <c r="BI188" s="213">
        <f t="shared" si="38"/>
        <v>0</v>
      </c>
      <c r="BJ188" s="25" t="s">
        <v>83</v>
      </c>
      <c r="BK188" s="213">
        <f t="shared" si="39"/>
        <v>75</v>
      </c>
      <c r="BL188" s="25" t="s">
        <v>93</v>
      </c>
      <c r="BM188" s="25" t="s">
        <v>3019</v>
      </c>
    </row>
    <row r="189" spans="2:65" s="1" customFormat="1" ht="16.5" customHeight="1">
      <c r="B189" s="42"/>
      <c r="C189" s="202" t="s">
        <v>761</v>
      </c>
      <c r="D189" s="202" t="s">
        <v>212</v>
      </c>
      <c r="E189" s="203" t="s">
        <v>3020</v>
      </c>
      <c r="F189" s="204" t="s">
        <v>3021</v>
      </c>
      <c r="G189" s="205" t="s">
        <v>862</v>
      </c>
      <c r="H189" s="206">
        <v>-1</v>
      </c>
      <c r="I189" s="207">
        <v>65</v>
      </c>
      <c r="J189" s="208">
        <f t="shared" si="30"/>
        <v>-65</v>
      </c>
      <c r="K189" s="204" t="s">
        <v>24</v>
      </c>
      <c r="L189" s="62"/>
      <c r="M189" s="209" t="s">
        <v>24</v>
      </c>
      <c r="N189" s="210" t="s">
        <v>49</v>
      </c>
      <c r="O189" s="43"/>
      <c r="P189" s="211">
        <f t="shared" si="31"/>
        <v>0</v>
      </c>
      <c r="Q189" s="211">
        <v>0</v>
      </c>
      <c r="R189" s="211">
        <f t="shared" si="32"/>
        <v>0</v>
      </c>
      <c r="S189" s="211">
        <v>0</v>
      </c>
      <c r="T189" s="212">
        <f t="shared" si="33"/>
        <v>0</v>
      </c>
      <c r="AR189" s="25" t="s">
        <v>93</v>
      </c>
      <c r="AT189" s="25" t="s">
        <v>212</v>
      </c>
      <c r="AU189" s="25" t="s">
        <v>87</v>
      </c>
      <c r="AY189" s="25" t="s">
        <v>210</v>
      </c>
      <c r="BE189" s="213">
        <f t="shared" si="34"/>
        <v>-65</v>
      </c>
      <c r="BF189" s="213">
        <f t="shared" si="35"/>
        <v>0</v>
      </c>
      <c r="BG189" s="213">
        <f t="shared" si="36"/>
        <v>0</v>
      </c>
      <c r="BH189" s="213">
        <f t="shared" si="37"/>
        <v>0</v>
      </c>
      <c r="BI189" s="213">
        <f t="shared" si="38"/>
        <v>0</v>
      </c>
      <c r="BJ189" s="25" t="s">
        <v>83</v>
      </c>
      <c r="BK189" s="213">
        <f t="shared" si="39"/>
        <v>-65</v>
      </c>
      <c r="BL189" s="25" t="s">
        <v>93</v>
      </c>
      <c r="BM189" s="25" t="s">
        <v>3022</v>
      </c>
    </row>
    <row r="190" spans="2:65" s="1" customFormat="1" ht="16.5" customHeight="1">
      <c r="B190" s="42"/>
      <c r="C190" s="202" t="s">
        <v>766</v>
      </c>
      <c r="D190" s="202" t="s">
        <v>212</v>
      </c>
      <c r="E190" s="203" t="s">
        <v>3023</v>
      </c>
      <c r="F190" s="204" t="s">
        <v>3024</v>
      </c>
      <c r="G190" s="205" t="s">
        <v>862</v>
      </c>
      <c r="H190" s="206">
        <v>-1</v>
      </c>
      <c r="I190" s="207">
        <v>187</v>
      </c>
      <c r="J190" s="208">
        <f t="shared" si="30"/>
        <v>-187</v>
      </c>
      <c r="K190" s="204" t="s">
        <v>24</v>
      </c>
      <c r="L190" s="62"/>
      <c r="M190" s="209" t="s">
        <v>24</v>
      </c>
      <c r="N190" s="210" t="s">
        <v>49</v>
      </c>
      <c r="O190" s="43"/>
      <c r="P190" s="211">
        <f t="shared" si="31"/>
        <v>0</v>
      </c>
      <c r="Q190" s="211">
        <v>0</v>
      </c>
      <c r="R190" s="211">
        <f t="shared" si="32"/>
        <v>0</v>
      </c>
      <c r="S190" s="211">
        <v>0</v>
      </c>
      <c r="T190" s="212">
        <f t="shared" si="33"/>
        <v>0</v>
      </c>
      <c r="AR190" s="25" t="s">
        <v>93</v>
      </c>
      <c r="AT190" s="25" t="s">
        <v>212</v>
      </c>
      <c r="AU190" s="25" t="s">
        <v>87</v>
      </c>
      <c r="AY190" s="25" t="s">
        <v>210</v>
      </c>
      <c r="BE190" s="213">
        <f t="shared" si="34"/>
        <v>-187</v>
      </c>
      <c r="BF190" s="213">
        <f t="shared" si="35"/>
        <v>0</v>
      </c>
      <c r="BG190" s="213">
        <f t="shared" si="36"/>
        <v>0</v>
      </c>
      <c r="BH190" s="213">
        <f t="shared" si="37"/>
        <v>0</v>
      </c>
      <c r="BI190" s="213">
        <f t="shared" si="38"/>
        <v>0</v>
      </c>
      <c r="BJ190" s="25" t="s">
        <v>83</v>
      </c>
      <c r="BK190" s="213">
        <f t="shared" si="39"/>
        <v>-187</v>
      </c>
      <c r="BL190" s="25" t="s">
        <v>93</v>
      </c>
      <c r="BM190" s="25" t="s">
        <v>3025</v>
      </c>
    </row>
    <row r="191" spans="2:65" s="1" customFormat="1" ht="16.5" customHeight="1">
      <c r="B191" s="42"/>
      <c r="C191" s="202" t="s">
        <v>770</v>
      </c>
      <c r="D191" s="202" t="s">
        <v>212</v>
      </c>
      <c r="E191" s="203" t="s">
        <v>3026</v>
      </c>
      <c r="F191" s="204" t="s">
        <v>3027</v>
      </c>
      <c r="G191" s="205" t="s">
        <v>862</v>
      </c>
      <c r="H191" s="206">
        <v>-2</v>
      </c>
      <c r="I191" s="207">
        <v>840</v>
      </c>
      <c r="J191" s="208">
        <f t="shared" si="30"/>
        <v>-1680</v>
      </c>
      <c r="K191" s="204" t="s">
        <v>24</v>
      </c>
      <c r="L191" s="62"/>
      <c r="M191" s="209" t="s">
        <v>24</v>
      </c>
      <c r="N191" s="210" t="s">
        <v>49</v>
      </c>
      <c r="O191" s="43"/>
      <c r="P191" s="211">
        <f t="shared" si="31"/>
        <v>0</v>
      </c>
      <c r="Q191" s="211">
        <v>0</v>
      </c>
      <c r="R191" s="211">
        <f t="shared" si="32"/>
        <v>0</v>
      </c>
      <c r="S191" s="211">
        <v>0</v>
      </c>
      <c r="T191" s="212">
        <f t="shared" si="33"/>
        <v>0</v>
      </c>
      <c r="AR191" s="25" t="s">
        <v>93</v>
      </c>
      <c r="AT191" s="25" t="s">
        <v>212</v>
      </c>
      <c r="AU191" s="25" t="s">
        <v>87</v>
      </c>
      <c r="AY191" s="25" t="s">
        <v>210</v>
      </c>
      <c r="BE191" s="213">
        <f t="shared" si="34"/>
        <v>-1680</v>
      </c>
      <c r="BF191" s="213">
        <f t="shared" si="35"/>
        <v>0</v>
      </c>
      <c r="BG191" s="213">
        <f t="shared" si="36"/>
        <v>0</v>
      </c>
      <c r="BH191" s="213">
        <f t="shared" si="37"/>
        <v>0</v>
      </c>
      <c r="BI191" s="213">
        <f t="shared" si="38"/>
        <v>0</v>
      </c>
      <c r="BJ191" s="25" t="s">
        <v>83</v>
      </c>
      <c r="BK191" s="213">
        <f t="shared" si="39"/>
        <v>-1680</v>
      </c>
      <c r="BL191" s="25" t="s">
        <v>93</v>
      </c>
      <c r="BM191" s="25" t="s">
        <v>3028</v>
      </c>
    </row>
    <row r="192" spans="2:65" s="1" customFormat="1" ht="38.25" customHeight="1">
      <c r="B192" s="42"/>
      <c r="C192" s="202" t="s">
        <v>777</v>
      </c>
      <c r="D192" s="202" t="s">
        <v>212</v>
      </c>
      <c r="E192" s="203" t="s">
        <v>3029</v>
      </c>
      <c r="F192" s="204" t="s">
        <v>3030</v>
      </c>
      <c r="G192" s="205" t="s">
        <v>862</v>
      </c>
      <c r="H192" s="206">
        <v>-1</v>
      </c>
      <c r="I192" s="207">
        <v>770</v>
      </c>
      <c r="J192" s="208">
        <f t="shared" si="30"/>
        <v>-770</v>
      </c>
      <c r="K192" s="204" t="s">
        <v>24</v>
      </c>
      <c r="L192" s="62"/>
      <c r="M192" s="209" t="s">
        <v>24</v>
      </c>
      <c r="N192" s="210" t="s">
        <v>49</v>
      </c>
      <c r="O192" s="43"/>
      <c r="P192" s="211">
        <f t="shared" si="31"/>
        <v>0</v>
      </c>
      <c r="Q192" s="211">
        <v>0</v>
      </c>
      <c r="R192" s="211">
        <f t="shared" si="32"/>
        <v>0</v>
      </c>
      <c r="S192" s="211">
        <v>0</v>
      </c>
      <c r="T192" s="212">
        <f t="shared" si="33"/>
        <v>0</v>
      </c>
      <c r="AR192" s="25" t="s">
        <v>93</v>
      </c>
      <c r="AT192" s="25" t="s">
        <v>212</v>
      </c>
      <c r="AU192" s="25" t="s">
        <v>87</v>
      </c>
      <c r="AY192" s="25" t="s">
        <v>210</v>
      </c>
      <c r="BE192" s="213">
        <f t="shared" si="34"/>
        <v>-770</v>
      </c>
      <c r="BF192" s="213">
        <f t="shared" si="35"/>
        <v>0</v>
      </c>
      <c r="BG192" s="213">
        <f t="shared" si="36"/>
        <v>0</v>
      </c>
      <c r="BH192" s="213">
        <f t="shared" si="37"/>
        <v>0</v>
      </c>
      <c r="BI192" s="213">
        <f t="shared" si="38"/>
        <v>0</v>
      </c>
      <c r="BJ192" s="25" t="s">
        <v>83</v>
      </c>
      <c r="BK192" s="213">
        <f t="shared" si="39"/>
        <v>-770</v>
      </c>
      <c r="BL192" s="25" t="s">
        <v>93</v>
      </c>
      <c r="BM192" s="25" t="s">
        <v>3031</v>
      </c>
    </row>
    <row r="193" spans="2:65" s="1" customFormat="1" ht="25.5" customHeight="1">
      <c r="B193" s="42"/>
      <c r="C193" s="202" t="s">
        <v>782</v>
      </c>
      <c r="D193" s="202" t="s">
        <v>212</v>
      </c>
      <c r="E193" s="203" t="s">
        <v>3032</v>
      </c>
      <c r="F193" s="204" t="s">
        <v>3033</v>
      </c>
      <c r="G193" s="205" t="s">
        <v>2994</v>
      </c>
      <c r="H193" s="206">
        <v>-1</v>
      </c>
      <c r="I193" s="207">
        <v>210</v>
      </c>
      <c r="J193" s="208">
        <f t="shared" si="30"/>
        <v>-210</v>
      </c>
      <c r="K193" s="204" t="s">
        <v>24</v>
      </c>
      <c r="L193" s="62"/>
      <c r="M193" s="209" t="s">
        <v>24</v>
      </c>
      <c r="N193" s="210" t="s">
        <v>49</v>
      </c>
      <c r="O193" s="43"/>
      <c r="P193" s="211">
        <f t="shared" si="31"/>
        <v>0</v>
      </c>
      <c r="Q193" s="211">
        <v>0</v>
      </c>
      <c r="R193" s="211">
        <f t="shared" si="32"/>
        <v>0</v>
      </c>
      <c r="S193" s="211">
        <v>0</v>
      </c>
      <c r="T193" s="212">
        <f t="shared" si="33"/>
        <v>0</v>
      </c>
      <c r="AR193" s="25" t="s">
        <v>93</v>
      </c>
      <c r="AT193" s="25" t="s">
        <v>212</v>
      </c>
      <c r="AU193" s="25" t="s">
        <v>87</v>
      </c>
      <c r="AY193" s="25" t="s">
        <v>210</v>
      </c>
      <c r="BE193" s="213">
        <f t="shared" si="34"/>
        <v>-210</v>
      </c>
      <c r="BF193" s="213">
        <f t="shared" si="35"/>
        <v>0</v>
      </c>
      <c r="BG193" s="213">
        <f t="shared" si="36"/>
        <v>0</v>
      </c>
      <c r="BH193" s="213">
        <f t="shared" si="37"/>
        <v>0</v>
      </c>
      <c r="BI193" s="213">
        <f t="shared" si="38"/>
        <v>0</v>
      </c>
      <c r="BJ193" s="25" t="s">
        <v>83</v>
      </c>
      <c r="BK193" s="213">
        <f t="shared" si="39"/>
        <v>-210</v>
      </c>
      <c r="BL193" s="25" t="s">
        <v>93</v>
      </c>
      <c r="BM193" s="25" t="s">
        <v>3034</v>
      </c>
    </row>
    <row r="194" spans="2:65" s="1" customFormat="1" ht="25.5" customHeight="1">
      <c r="B194" s="42"/>
      <c r="C194" s="202" t="s">
        <v>787</v>
      </c>
      <c r="D194" s="202" t="s">
        <v>212</v>
      </c>
      <c r="E194" s="203" t="s">
        <v>3032</v>
      </c>
      <c r="F194" s="204" t="s">
        <v>3033</v>
      </c>
      <c r="G194" s="205" t="s">
        <v>2994</v>
      </c>
      <c r="H194" s="206">
        <v>3</v>
      </c>
      <c r="I194" s="207">
        <v>210</v>
      </c>
      <c r="J194" s="208">
        <f t="shared" si="30"/>
        <v>630</v>
      </c>
      <c r="K194" s="204" t="s">
        <v>24</v>
      </c>
      <c r="L194" s="62"/>
      <c r="M194" s="209" t="s">
        <v>24</v>
      </c>
      <c r="N194" s="210" t="s">
        <v>49</v>
      </c>
      <c r="O194" s="43"/>
      <c r="P194" s="211">
        <f t="shared" si="31"/>
        <v>0</v>
      </c>
      <c r="Q194" s="211">
        <v>0</v>
      </c>
      <c r="R194" s="211">
        <f t="shared" si="32"/>
        <v>0</v>
      </c>
      <c r="S194" s="211">
        <v>0</v>
      </c>
      <c r="T194" s="212">
        <f t="shared" si="33"/>
        <v>0</v>
      </c>
      <c r="AR194" s="25" t="s">
        <v>93</v>
      </c>
      <c r="AT194" s="25" t="s">
        <v>212</v>
      </c>
      <c r="AU194" s="25" t="s">
        <v>87</v>
      </c>
      <c r="AY194" s="25" t="s">
        <v>210</v>
      </c>
      <c r="BE194" s="213">
        <f t="shared" si="34"/>
        <v>630</v>
      </c>
      <c r="BF194" s="213">
        <f t="shared" si="35"/>
        <v>0</v>
      </c>
      <c r="BG194" s="213">
        <f t="shared" si="36"/>
        <v>0</v>
      </c>
      <c r="BH194" s="213">
        <f t="shared" si="37"/>
        <v>0</v>
      </c>
      <c r="BI194" s="213">
        <f t="shared" si="38"/>
        <v>0</v>
      </c>
      <c r="BJ194" s="25" t="s">
        <v>83</v>
      </c>
      <c r="BK194" s="213">
        <f t="shared" si="39"/>
        <v>630</v>
      </c>
      <c r="BL194" s="25" t="s">
        <v>93</v>
      </c>
      <c r="BM194" s="25" t="s">
        <v>3035</v>
      </c>
    </row>
    <row r="195" spans="2:65" s="1" customFormat="1" ht="25.5" customHeight="1">
      <c r="B195" s="42"/>
      <c r="C195" s="202" t="s">
        <v>792</v>
      </c>
      <c r="D195" s="202" t="s">
        <v>212</v>
      </c>
      <c r="E195" s="203" t="s">
        <v>3036</v>
      </c>
      <c r="F195" s="204" t="s">
        <v>3037</v>
      </c>
      <c r="G195" s="205" t="s">
        <v>2994</v>
      </c>
      <c r="H195" s="206">
        <v>-3</v>
      </c>
      <c r="I195" s="207">
        <v>295</v>
      </c>
      <c r="J195" s="208">
        <f t="shared" si="30"/>
        <v>-885</v>
      </c>
      <c r="K195" s="204" t="s">
        <v>24</v>
      </c>
      <c r="L195" s="62"/>
      <c r="M195" s="209" t="s">
        <v>24</v>
      </c>
      <c r="N195" s="210" t="s">
        <v>49</v>
      </c>
      <c r="O195" s="43"/>
      <c r="P195" s="211">
        <f t="shared" si="31"/>
        <v>0</v>
      </c>
      <c r="Q195" s="211">
        <v>0</v>
      </c>
      <c r="R195" s="211">
        <f t="shared" si="32"/>
        <v>0</v>
      </c>
      <c r="S195" s="211">
        <v>0</v>
      </c>
      <c r="T195" s="212">
        <f t="shared" si="33"/>
        <v>0</v>
      </c>
      <c r="AR195" s="25" t="s">
        <v>93</v>
      </c>
      <c r="AT195" s="25" t="s">
        <v>212</v>
      </c>
      <c r="AU195" s="25" t="s">
        <v>87</v>
      </c>
      <c r="AY195" s="25" t="s">
        <v>210</v>
      </c>
      <c r="BE195" s="213">
        <f t="shared" si="34"/>
        <v>-885</v>
      </c>
      <c r="BF195" s="213">
        <f t="shared" si="35"/>
        <v>0</v>
      </c>
      <c r="BG195" s="213">
        <f t="shared" si="36"/>
        <v>0</v>
      </c>
      <c r="BH195" s="213">
        <f t="shared" si="37"/>
        <v>0</v>
      </c>
      <c r="BI195" s="213">
        <f t="shared" si="38"/>
        <v>0</v>
      </c>
      <c r="BJ195" s="25" t="s">
        <v>83</v>
      </c>
      <c r="BK195" s="213">
        <f t="shared" si="39"/>
        <v>-885</v>
      </c>
      <c r="BL195" s="25" t="s">
        <v>93</v>
      </c>
      <c r="BM195" s="25" t="s">
        <v>3038</v>
      </c>
    </row>
    <row r="196" spans="2:65" s="1" customFormat="1" ht="25.5" customHeight="1">
      <c r="B196" s="42"/>
      <c r="C196" s="202" t="s">
        <v>797</v>
      </c>
      <c r="D196" s="202" t="s">
        <v>212</v>
      </c>
      <c r="E196" s="203" t="s">
        <v>3036</v>
      </c>
      <c r="F196" s="204" t="s">
        <v>3037</v>
      </c>
      <c r="G196" s="205" t="s">
        <v>2994</v>
      </c>
      <c r="H196" s="206">
        <v>2</v>
      </c>
      <c r="I196" s="207">
        <v>295</v>
      </c>
      <c r="J196" s="208">
        <f t="shared" si="30"/>
        <v>590</v>
      </c>
      <c r="K196" s="204" t="s">
        <v>24</v>
      </c>
      <c r="L196" s="62"/>
      <c r="M196" s="209" t="s">
        <v>24</v>
      </c>
      <c r="N196" s="210" t="s">
        <v>49</v>
      </c>
      <c r="O196" s="43"/>
      <c r="P196" s="211">
        <f t="shared" si="31"/>
        <v>0</v>
      </c>
      <c r="Q196" s="211">
        <v>0</v>
      </c>
      <c r="R196" s="211">
        <f t="shared" si="32"/>
        <v>0</v>
      </c>
      <c r="S196" s="211">
        <v>0</v>
      </c>
      <c r="T196" s="212">
        <f t="shared" si="33"/>
        <v>0</v>
      </c>
      <c r="AR196" s="25" t="s">
        <v>93</v>
      </c>
      <c r="AT196" s="25" t="s">
        <v>212</v>
      </c>
      <c r="AU196" s="25" t="s">
        <v>87</v>
      </c>
      <c r="AY196" s="25" t="s">
        <v>210</v>
      </c>
      <c r="BE196" s="213">
        <f t="shared" si="34"/>
        <v>590</v>
      </c>
      <c r="BF196" s="213">
        <f t="shared" si="35"/>
        <v>0</v>
      </c>
      <c r="BG196" s="213">
        <f t="shared" si="36"/>
        <v>0</v>
      </c>
      <c r="BH196" s="213">
        <f t="shared" si="37"/>
        <v>0</v>
      </c>
      <c r="BI196" s="213">
        <f t="shared" si="38"/>
        <v>0</v>
      </c>
      <c r="BJ196" s="25" t="s">
        <v>83</v>
      </c>
      <c r="BK196" s="213">
        <f t="shared" si="39"/>
        <v>590</v>
      </c>
      <c r="BL196" s="25" t="s">
        <v>93</v>
      </c>
      <c r="BM196" s="25" t="s">
        <v>3039</v>
      </c>
    </row>
    <row r="197" spans="2:65" s="1" customFormat="1" ht="16.5" customHeight="1">
      <c r="B197" s="42"/>
      <c r="C197" s="202" t="s">
        <v>804</v>
      </c>
      <c r="D197" s="202" t="s">
        <v>212</v>
      </c>
      <c r="E197" s="203" t="s">
        <v>3040</v>
      </c>
      <c r="F197" s="204" t="s">
        <v>3041</v>
      </c>
      <c r="G197" s="205" t="s">
        <v>224</v>
      </c>
      <c r="H197" s="206">
        <v>-1.2</v>
      </c>
      <c r="I197" s="207">
        <v>780</v>
      </c>
      <c r="J197" s="208">
        <f t="shared" si="30"/>
        <v>-936</v>
      </c>
      <c r="K197" s="204" t="s">
        <v>24</v>
      </c>
      <c r="L197" s="62"/>
      <c r="M197" s="209" t="s">
        <v>24</v>
      </c>
      <c r="N197" s="210" t="s">
        <v>49</v>
      </c>
      <c r="O197" s="43"/>
      <c r="P197" s="211">
        <f t="shared" si="31"/>
        <v>0</v>
      </c>
      <c r="Q197" s="211">
        <v>0</v>
      </c>
      <c r="R197" s="211">
        <f t="shared" si="32"/>
        <v>0</v>
      </c>
      <c r="S197" s="211">
        <v>0</v>
      </c>
      <c r="T197" s="212">
        <f t="shared" si="33"/>
        <v>0</v>
      </c>
      <c r="AR197" s="25" t="s">
        <v>93</v>
      </c>
      <c r="AT197" s="25" t="s">
        <v>212</v>
      </c>
      <c r="AU197" s="25" t="s">
        <v>87</v>
      </c>
      <c r="AY197" s="25" t="s">
        <v>210</v>
      </c>
      <c r="BE197" s="213">
        <f t="shared" si="34"/>
        <v>-936</v>
      </c>
      <c r="BF197" s="213">
        <f t="shared" si="35"/>
        <v>0</v>
      </c>
      <c r="BG197" s="213">
        <f t="shared" si="36"/>
        <v>0</v>
      </c>
      <c r="BH197" s="213">
        <f t="shared" si="37"/>
        <v>0</v>
      </c>
      <c r="BI197" s="213">
        <f t="shared" si="38"/>
        <v>0</v>
      </c>
      <c r="BJ197" s="25" t="s">
        <v>83</v>
      </c>
      <c r="BK197" s="213">
        <f t="shared" si="39"/>
        <v>-936</v>
      </c>
      <c r="BL197" s="25" t="s">
        <v>93</v>
      </c>
      <c r="BM197" s="25" t="s">
        <v>3042</v>
      </c>
    </row>
    <row r="198" spans="2:65" s="1" customFormat="1" ht="25.5" customHeight="1">
      <c r="B198" s="42"/>
      <c r="C198" s="202" t="s">
        <v>810</v>
      </c>
      <c r="D198" s="202" t="s">
        <v>212</v>
      </c>
      <c r="E198" s="203" t="s">
        <v>3043</v>
      </c>
      <c r="F198" s="204" t="s">
        <v>3044</v>
      </c>
      <c r="G198" s="205" t="s">
        <v>224</v>
      </c>
      <c r="H198" s="206">
        <v>-0.4</v>
      </c>
      <c r="I198" s="207">
        <v>1090</v>
      </c>
      <c r="J198" s="208">
        <f t="shared" si="30"/>
        <v>-436</v>
      </c>
      <c r="K198" s="204" t="s">
        <v>24</v>
      </c>
      <c r="L198" s="62"/>
      <c r="M198" s="209" t="s">
        <v>24</v>
      </c>
      <c r="N198" s="210" t="s">
        <v>49</v>
      </c>
      <c r="O198" s="43"/>
      <c r="P198" s="211">
        <f t="shared" si="31"/>
        <v>0</v>
      </c>
      <c r="Q198" s="211">
        <v>0</v>
      </c>
      <c r="R198" s="211">
        <f t="shared" si="32"/>
        <v>0</v>
      </c>
      <c r="S198" s="211">
        <v>0</v>
      </c>
      <c r="T198" s="212">
        <f t="shared" si="33"/>
        <v>0</v>
      </c>
      <c r="AR198" s="25" t="s">
        <v>93</v>
      </c>
      <c r="AT198" s="25" t="s">
        <v>212</v>
      </c>
      <c r="AU198" s="25" t="s">
        <v>87</v>
      </c>
      <c r="AY198" s="25" t="s">
        <v>210</v>
      </c>
      <c r="BE198" s="213">
        <f t="shared" si="34"/>
        <v>-436</v>
      </c>
      <c r="BF198" s="213">
        <f t="shared" si="35"/>
        <v>0</v>
      </c>
      <c r="BG198" s="213">
        <f t="shared" si="36"/>
        <v>0</v>
      </c>
      <c r="BH198" s="213">
        <f t="shared" si="37"/>
        <v>0</v>
      </c>
      <c r="BI198" s="213">
        <f t="shared" si="38"/>
        <v>0</v>
      </c>
      <c r="BJ198" s="25" t="s">
        <v>83</v>
      </c>
      <c r="BK198" s="213">
        <f t="shared" si="39"/>
        <v>-436</v>
      </c>
      <c r="BL198" s="25" t="s">
        <v>93</v>
      </c>
      <c r="BM198" s="25" t="s">
        <v>3045</v>
      </c>
    </row>
    <row r="199" spans="2:65" s="1" customFormat="1" ht="16.5" customHeight="1">
      <c r="B199" s="42"/>
      <c r="C199" s="202" t="s">
        <v>815</v>
      </c>
      <c r="D199" s="202" t="s">
        <v>212</v>
      </c>
      <c r="E199" s="203" t="s">
        <v>3046</v>
      </c>
      <c r="F199" s="204" t="s">
        <v>3047</v>
      </c>
      <c r="G199" s="205" t="s">
        <v>224</v>
      </c>
      <c r="H199" s="206">
        <v>-0.8</v>
      </c>
      <c r="I199" s="207">
        <v>290</v>
      </c>
      <c r="J199" s="208">
        <f t="shared" si="30"/>
        <v>-232</v>
      </c>
      <c r="K199" s="204" t="s">
        <v>24</v>
      </c>
      <c r="L199" s="62"/>
      <c r="M199" s="209" t="s">
        <v>24</v>
      </c>
      <c r="N199" s="210" t="s">
        <v>49</v>
      </c>
      <c r="O199" s="43"/>
      <c r="P199" s="211">
        <f t="shared" si="31"/>
        <v>0</v>
      </c>
      <c r="Q199" s="211">
        <v>0</v>
      </c>
      <c r="R199" s="211">
        <f t="shared" si="32"/>
        <v>0</v>
      </c>
      <c r="S199" s="211">
        <v>0</v>
      </c>
      <c r="T199" s="212">
        <f t="shared" si="33"/>
        <v>0</v>
      </c>
      <c r="AR199" s="25" t="s">
        <v>93</v>
      </c>
      <c r="AT199" s="25" t="s">
        <v>212</v>
      </c>
      <c r="AU199" s="25" t="s">
        <v>87</v>
      </c>
      <c r="AY199" s="25" t="s">
        <v>210</v>
      </c>
      <c r="BE199" s="213">
        <f t="shared" si="34"/>
        <v>-232</v>
      </c>
      <c r="BF199" s="213">
        <f t="shared" si="35"/>
        <v>0</v>
      </c>
      <c r="BG199" s="213">
        <f t="shared" si="36"/>
        <v>0</v>
      </c>
      <c r="BH199" s="213">
        <f t="shared" si="37"/>
        <v>0</v>
      </c>
      <c r="BI199" s="213">
        <f t="shared" si="38"/>
        <v>0</v>
      </c>
      <c r="BJ199" s="25" t="s">
        <v>83</v>
      </c>
      <c r="BK199" s="213">
        <f t="shared" si="39"/>
        <v>-232</v>
      </c>
      <c r="BL199" s="25" t="s">
        <v>93</v>
      </c>
      <c r="BM199" s="25" t="s">
        <v>3048</v>
      </c>
    </row>
    <row r="200" spans="2:65" s="1" customFormat="1" ht="16.5" customHeight="1">
      <c r="B200" s="42"/>
      <c r="C200" s="202" t="s">
        <v>820</v>
      </c>
      <c r="D200" s="202" t="s">
        <v>212</v>
      </c>
      <c r="E200" s="203" t="s">
        <v>3049</v>
      </c>
      <c r="F200" s="204" t="s">
        <v>3050</v>
      </c>
      <c r="G200" s="205" t="s">
        <v>215</v>
      </c>
      <c r="H200" s="206">
        <v>-0.56000000000000005</v>
      </c>
      <c r="I200" s="207">
        <v>50</v>
      </c>
      <c r="J200" s="208">
        <f t="shared" si="30"/>
        <v>-28</v>
      </c>
      <c r="K200" s="204" t="s">
        <v>24</v>
      </c>
      <c r="L200" s="62"/>
      <c r="M200" s="209" t="s">
        <v>24</v>
      </c>
      <c r="N200" s="210" t="s">
        <v>49</v>
      </c>
      <c r="O200" s="43"/>
      <c r="P200" s="211">
        <f t="shared" si="31"/>
        <v>0</v>
      </c>
      <c r="Q200" s="211">
        <v>0</v>
      </c>
      <c r="R200" s="211">
        <f t="shared" si="32"/>
        <v>0</v>
      </c>
      <c r="S200" s="211">
        <v>0</v>
      </c>
      <c r="T200" s="212">
        <f t="shared" si="33"/>
        <v>0</v>
      </c>
      <c r="AR200" s="25" t="s">
        <v>93</v>
      </c>
      <c r="AT200" s="25" t="s">
        <v>212</v>
      </c>
      <c r="AU200" s="25" t="s">
        <v>87</v>
      </c>
      <c r="AY200" s="25" t="s">
        <v>210</v>
      </c>
      <c r="BE200" s="213">
        <f t="shared" si="34"/>
        <v>-28</v>
      </c>
      <c r="BF200" s="213">
        <f t="shared" si="35"/>
        <v>0</v>
      </c>
      <c r="BG200" s="213">
        <f t="shared" si="36"/>
        <v>0</v>
      </c>
      <c r="BH200" s="213">
        <f t="shared" si="37"/>
        <v>0</v>
      </c>
      <c r="BI200" s="213">
        <f t="shared" si="38"/>
        <v>0</v>
      </c>
      <c r="BJ200" s="25" t="s">
        <v>83</v>
      </c>
      <c r="BK200" s="213">
        <f t="shared" si="39"/>
        <v>-28</v>
      </c>
      <c r="BL200" s="25" t="s">
        <v>93</v>
      </c>
      <c r="BM200" s="25" t="s">
        <v>3051</v>
      </c>
    </row>
    <row r="201" spans="2:65" s="1" customFormat="1" ht="16.5" customHeight="1">
      <c r="B201" s="42"/>
      <c r="C201" s="202" t="s">
        <v>826</v>
      </c>
      <c r="D201" s="202" t="s">
        <v>212</v>
      </c>
      <c r="E201" s="203" t="s">
        <v>3052</v>
      </c>
      <c r="F201" s="204" t="s">
        <v>3053</v>
      </c>
      <c r="G201" s="205" t="s">
        <v>224</v>
      </c>
      <c r="H201" s="206">
        <v>-0.4</v>
      </c>
      <c r="I201" s="207">
        <v>850</v>
      </c>
      <c r="J201" s="208">
        <f t="shared" si="30"/>
        <v>-340</v>
      </c>
      <c r="K201" s="204" t="s">
        <v>24</v>
      </c>
      <c r="L201" s="62"/>
      <c r="M201" s="209" t="s">
        <v>24</v>
      </c>
      <c r="N201" s="210" t="s">
        <v>49</v>
      </c>
      <c r="O201" s="43"/>
      <c r="P201" s="211">
        <f t="shared" si="31"/>
        <v>0</v>
      </c>
      <c r="Q201" s="211">
        <v>0</v>
      </c>
      <c r="R201" s="211">
        <f t="shared" si="32"/>
        <v>0</v>
      </c>
      <c r="S201" s="211">
        <v>0</v>
      </c>
      <c r="T201" s="212">
        <f t="shared" si="33"/>
        <v>0</v>
      </c>
      <c r="AR201" s="25" t="s">
        <v>93</v>
      </c>
      <c r="AT201" s="25" t="s">
        <v>212</v>
      </c>
      <c r="AU201" s="25" t="s">
        <v>87</v>
      </c>
      <c r="AY201" s="25" t="s">
        <v>210</v>
      </c>
      <c r="BE201" s="213">
        <f t="shared" si="34"/>
        <v>-340</v>
      </c>
      <c r="BF201" s="213">
        <f t="shared" si="35"/>
        <v>0</v>
      </c>
      <c r="BG201" s="213">
        <f t="shared" si="36"/>
        <v>0</v>
      </c>
      <c r="BH201" s="213">
        <f t="shared" si="37"/>
        <v>0</v>
      </c>
      <c r="BI201" s="213">
        <f t="shared" si="38"/>
        <v>0</v>
      </c>
      <c r="BJ201" s="25" t="s">
        <v>83</v>
      </c>
      <c r="BK201" s="213">
        <f t="shared" si="39"/>
        <v>-340</v>
      </c>
      <c r="BL201" s="25" t="s">
        <v>93</v>
      </c>
      <c r="BM201" s="25" t="s">
        <v>3054</v>
      </c>
    </row>
    <row r="202" spans="2:65" s="1" customFormat="1" ht="16.5" customHeight="1">
      <c r="B202" s="42"/>
      <c r="C202" s="202" t="s">
        <v>832</v>
      </c>
      <c r="D202" s="202" t="s">
        <v>212</v>
      </c>
      <c r="E202" s="203" t="s">
        <v>3055</v>
      </c>
      <c r="F202" s="204" t="s">
        <v>3056</v>
      </c>
      <c r="G202" s="205" t="s">
        <v>215</v>
      </c>
      <c r="H202" s="206">
        <v>-0.56000000000000005</v>
      </c>
      <c r="I202" s="207">
        <v>250</v>
      </c>
      <c r="J202" s="208">
        <f t="shared" si="30"/>
        <v>-140</v>
      </c>
      <c r="K202" s="204" t="s">
        <v>24</v>
      </c>
      <c r="L202" s="62"/>
      <c r="M202" s="209" t="s">
        <v>24</v>
      </c>
      <c r="N202" s="210" t="s">
        <v>49</v>
      </c>
      <c r="O202" s="43"/>
      <c r="P202" s="211">
        <f t="shared" si="31"/>
        <v>0</v>
      </c>
      <c r="Q202" s="211">
        <v>0</v>
      </c>
      <c r="R202" s="211">
        <f t="shared" si="32"/>
        <v>0</v>
      </c>
      <c r="S202" s="211">
        <v>0</v>
      </c>
      <c r="T202" s="212">
        <f t="shared" si="33"/>
        <v>0</v>
      </c>
      <c r="AR202" s="25" t="s">
        <v>93</v>
      </c>
      <c r="AT202" s="25" t="s">
        <v>212</v>
      </c>
      <c r="AU202" s="25" t="s">
        <v>87</v>
      </c>
      <c r="AY202" s="25" t="s">
        <v>210</v>
      </c>
      <c r="BE202" s="213">
        <f t="shared" si="34"/>
        <v>-140</v>
      </c>
      <c r="BF202" s="213">
        <f t="shared" si="35"/>
        <v>0</v>
      </c>
      <c r="BG202" s="213">
        <f t="shared" si="36"/>
        <v>0</v>
      </c>
      <c r="BH202" s="213">
        <f t="shared" si="37"/>
        <v>0</v>
      </c>
      <c r="BI202" s="213">
        <f t="shared" si="38"/>
        <v>0</v>
      </c>
      <c r="BJ202" s="25" t="s">
        <v>83</v>
      </c>
      <c r="BK202" s="213">
        <f t="shared" si="39"/>
        <v>-140</v>
      </c>
      <c r="BL202" s="25" t="s">
        <v>93</v>
      </c>
      <c r="BM202" s="25" t="s">
        <v>3057</v>
      </c>
    </row>
    <row r="203" spans="2:65" s="1" customFormat="1" ht="16.5" customHeight="1">
      <c r="B203" s="42"/>
      <c r="C203" s="202" t="s">
        <v>838</v>
      </c>
      <c r="D203" s="202" t="s">
        <v>212</v>
      </c>
      <c r="E203" s="203" t="s">
        <v>3058</v>
      </c>
      <c r="F203" s="204" t="s">
        <v>3059</v>
      </c>
      <c r="G203" s="205" t="s">
        <v>215</v>
      </c>
      <c r="H203" s="206">
        <v>-0.56000000000000005</v>
      </c>
      <c r="I203" s="207">
        <v>500</v>
      </c>
      <c r="J203" s="208">
        <f t="shared" si="30"/>
        <v>-280</v>
      </c>
      <c r="K203" s="204" t="s">
        <v>24</v>
      </c>
      <c r="L203" s="62"/>
      <c r="M203" s="209" t="s">
        <v>24</v>
      </c>
      <c r="N203" s="210" t="s">
        <v>49</v>
      </c>
      <c r="O203" s="43"/>
      <c r="P203" s="211">
        <f t="shared" si="31"/>
        <v>0</v>
      </c>
      <c r="Q203" s="211">
        <v>0</v>
      </c>
      <c r="R203" s="211">
        <f t="shared" si="32"/>
        <v>0</v>
      </c>
      <c r="S203" s="211">
        <v>0</v>
      </c>
      <c r="T203" s="212">
        <f t="shared" si="33"/>
        <v>0</v>
      </c>
      <c r="AR203" s="25" t="s">
        <v>93</v>
      </c>
      <c r="AT203" s="25" t="s">
        <v>212</v>
      </c>
      <c r="AU203" s="25" t="s">
        <v>87</v>
      </c>
      <c r="AY203" s="25" t="s">
        <v>210</v>
      </c>
      <c r="BE203" s="213">
        <f t="shared" si="34"/>
        <v>-280</v>
      </c>
      <c r="BF203" s="213">
        <f t="shared" si="35"/>
        <v>0</v>
      </c>
      <c r="BG203" s="213">
        <f t="shared" si="36"/>
        <v>0</v>
      </c>
      <c r="BH203" s="213">
        <f t="shared" si="37"/>
        <v>0</v>
      </c>
      <c r="BI203" s="213">
        <f t="shared" si="38"/>
        <v>0</v>
      </c>
      <c r="BJ203" s="25" t="s">
        <v>83</v>
      </c>
      <c r="BK203" s="213">
        <f t="shared" si="39"/>
        <v>-280</v>
      </c>
      <c r="BL203" s="25" t="s">
        <v>93</v>
      </c>
      <c r="BM203" s="25" t="s">
        <v>3060</v>
      </c>
    </row>
    <row r="204" spans="2:65" s="1" customFormat="1" ht="25.5" customHeight="1">
      <c r="B204" s="42"/>
      <c r="C204" s="202" t="s">
        <v>845</v>
      </c>
      <c r="D204" s="202" t="s">
        <v>212</v>
      </c>
      <c r="E204" s="203" t="s">
        <v>3061</v>
      </c>
      <c r="F204" s="204" t="s">
        <v>3062</v>
      </c>
      <c r="G204" s="205" t="s">
        <v>2994</v>
      </c>
      <c r="H204" s="206">
        <v>5</v>
      </c>
      <c r="I204" s="207">
        <v>352.1</v>
      </c>
      <c r="J204" s="208">
        <f t="shared" si="30"/>
        <v>1760.5</v>
      </c>
      <c r="K204" s="204" t="s">
        <v>24</v>
      </c>
      <c r="L204" s="62"/>
      <c r="M204" s="209" t="s">
        <v>24</v>
      </c>
      <c r="N204" s="210" t="s">
        <v>49</v>
      </c>
      <c r="O204" s="43"/>
      <c r="P204" s="211">
        <f t="shared" si="31"/>
        <v>0</v>
      </c>
      <c r="Q204" s="211">
        <v>0</v>
      </c>
      <c r="R204" s="211">
        <f t="shared" si="32"/>
        <v>0</v>
      </c>
      <c r="S204" s="211">
        <v>0</v>
      </c>
      <c r="T204" s="212">
        <f t="shared" si="33"/>
        <v>0</v>
      </c>
      <c r="AR204" s="25" t="s">
        <v>93</v>
      </c>
      <c r="AT204" s="25" t="s">
        <v>212</v>
      </c>
      <c r="AU204" s="25" t="s">
        <v>87</v>
      </c>
      <c r="AY204" s="25" t="s">
        <v>210</v>
      </c>
      <c r="BE204" s="213">
        <f t="shared" si="34"/>
        <v>1760.5</v>
      </c>
      <c r="BF204" s="213">
        <f t="shared" si="35"/>
        <v>0</v>
      </c>
      <c r="BG204" s="213">
        <f t="shared" si="36"/>
        <v>0</v>
      </c>
      <c r="BH204" s="213">
        <f t="shared" si="37"/>
        <v>0</v>
      </c>
      <c r="BI204" s="213">
        <f t="shared" si="38"/>
        <v>0</v>
      </c>
      <c r="BJ204" s="25" t="s">
        <v>83</v>
      </c>
      <c r="BK204" s="213">
        <f t="shared" si="39"/>
        <v>1760.5</v>
      </c>
      <c r="BL204" s="25" t="s">
        <v>93</v>
      </c>
      <c r="BM204" s="25" t="s">
        <v>3063</v>
      </c>
    </row>
    <row r="205" spans="2:65" s="1" customFormat="1" ht="25.5" customHeight="1">
      <c r="B205" s="42"/>
      <c r="C205" s="202" t="s">
        <v>849</v>
      </c>
      <c r="D205" s="202" t="s">
        <v>212</v>
      </c>
      <c r="E205" s="203" t="s">
        <v>3064</v>
      </c>
      <c r="F205" s="204" t="s">
        <v>3065</v>
      </c>
      <c r="G205" s="205" t="s">
        <v>2994</v>
      </c>
      <c r="H205" s="206">
        <v>4</v>
      </c>
      <c r="I205" s="207">
        <v>352.1</v>
      </c>
      <c r="J205" s="208">
        <f t="shared" si="30"/>
        <v>1408.4</v>
      </c>
      <c r="K205" s="204" t="s">
        <v>24</v>
      </c>
      <c r="L205" s="62"/>
      <c r="M205" s="209" t="s">
        <v>24</v>
      </c>
      <c r="N205" s="210" t="s">
        <v>49</v>
      </c>
      <c r="O205" s="43"/>
      <c r="P205" s="211">
        <f t="shared" si="31"/>
        <v>0</v>
      </c>
      <c r="Q205" s="211">
        <v>0</v>
      </c>
      <c r="R205" s="211">
        <f t="shared" si="32"/>
        <v>0</v>
      </c>
      <c r="S205" s="211">
        <v>0</v>
      </c>
      <c r="T205" s="212">
        <f t="shared" si="33"/>
        <v>0</v>
      </c>
      <c r="AR205" s="25" t="s">
        <v>93</v>
      </c>
      <c r="AT205" s="25" t="s">
        <v>212</v>
      </c>
      <c r="AU205" s="25" t="s">
        <v>87</v>
      </c>
      <c r="AY205" s="25" t="s">
        <v>210</v>
      </c>
      <c r="BE205" s="213">
        <f t="shared" si="34"/>
        <v>1408.4</v>
      </c>
      <c r="BF205" s="213">
        <f t="shared" si="35"/>
        <v>0</v>
      </c>
      <c r="BG205" s="213">
        <f t="shared" si="36"/>
        <v>0</v>
      </c>
      <c r="BH205" s="213">
        <f t="shared" si="37"/>
        <v>0</v>
      </c>
      <c r="BI205" s="213">
        <f t="shared" si="38"/>
        <v>0</v>
      </c>
      <c r="BJ205" s="25" t="s">
        <v>83</v>
      </c>
      <c r="BK205" s="213">
        <f t="shared" si="39"/>
        <v>1408.4</v>
      </c>
      <c r="BL205" s="25" t="s">
        <v>93</v>
      </c>
      <c r="BM205" s="25" t="s">
        <v>3066</v>
      </c>
    </row>
    <row r="206" spans="2:65" s="1" customFormat="1" ht="25.5" customHeight="1">
      <c r="B206" s="42"/>
      <c r="C206" s="202" t="s">
        <v>855</v>
      </c>
      <c r="D206" s="202" t="s">
        <v>212</v>
      </c>
      <c r="E206" s="203" t="s">
        <v>3067</v>
      </c>
      <c r="F206" s="204" t="s">
        <v>3068</v>
      </c>
      <c r="G206" s="205" t="s">
        <v>862</v>
      </c>
      <c r="H206" s="206">
        <v>18</v>
      </c>
      <c r="I206" s="207">
        <v>35</v>
      </c>
      <c r="J206" s="208">
        <f t="shared" si="30"/>
        <v>630</v>
      </c>
      <c r="K206" s="204" t="s">
        <v>24</v>
      </c>
      <c r="L206" s="62"/>
      <c r="M206" s="209" t="s">
        <v>24</v>
      </c>
      <c r="N206" s="210" t="s">
        <v>49</v>
      </c>
      <c r="O206" s="43"/>
      <c r="P206" s="211">
        <f t="shared" si="31"/>
        <v>0</v>
      </c>
      <c r="Q206" s="211">
        <v>0</v>
      </c>
      <c r="R206" s="211">
        <f t="shared" si="32"/>
        <v>0</v>
      </c>
      <c r="S206" s="211">
        <v>0</v>
      </c>
      <c r="T206" s="212">
        <f t="shared" si="33"/>
        <v>0</v>
      </c>
      <c r="AR206" s="25" t="s">
        <v>93</v>
      </c>
      <c r="AT206" s="25" t="s">
        <v>212</v>
      </c>
      <c r="AU206" s="25" t="s">
        <v>87</v>
      </c>
      <c r="AY206" s="25" t="s">
        <v>210</v>
      </c>
      <c r="BE206" s="213">
        <f t="shared" si="34"/>
        <v>630</v>
      </c>
      <c r="BF206" s="213">
        <f t="shared" si="35"/>
        <v>0</v>
      </c>
      <c r="BG206" s="213">
        <f t="shared" si="36"/>
        <v>0</v>
      </c>
      <c r="BH206" s="213">
        <f t="shared" si="37"/>
        <v>0</v>
      </c>
      <c r="BI206" s="213">
        <f t="shared" si="38"/>
        <v>0</v>
      </c>
      <c r="BJ206" s="25" t="s">
        <v>83</v>
      </c>
      <c r="BK206" s="213">
        <f t="shared" si="39"/>
        <v>630</v>
      </c>
      <c r="BL206" s="25" t="s">
        <v>93</v>
      </c>
      <c r="BM206" s="25" t="s">
        <v>3069</v>
      </c>
    </row>
    <row r="207" spans="2:65" s="1" customFormat="1" ht="25.5" customHeight="1">
      <c r="B207" s="42"/>
      <c r="C207" s="202" t="s">
        <v>859</v>
      </c>
      <c r="D207" s="202" t="s">
        <v>212</v>
      </c>
      <c r="E207" s="203" t="s">
        <v>3070</v>
      </c>
      <c r="F207" s="204" t="s">
        <v>3071</v>
      </c>
      <c r="G207" s="205" t="s">
        <v>2994</v>
      </c>
      <c r="H207" s="206">
        <v>9</v>
      </c>
      <c r="I207" s="207">
        <v>150</v>
      </c>
      <c r="J207" s="208">
        <f t="shared" si="30"/>
        <v>1350</v>
      </c>
      <c r="K207" s="204" t="s">
        <v>24</v>
      </c>
      <c r="L207" s="62"/>
      <c r="M207" s="209" t="s">
        <v>24</v>
      </c>
      <c r="N207" s="210" t="s">
        <v>49</v>
      </c>
      <c r="O207" s="43"/>
      <c r="P207" s="211">
        <f t="shared" si="31"/>
        <v>0</v>
      </c>
      <c r="Q207" s="211">
        <v>0</v>
      </c>
      <c r="R207" s="211">
        <f t="shared" si="32"/>
        <v>0</v>
      </c>
      <c r="S207" s="211">
        <v>0</v>
      </c>
      <c r="T207" s="212">
        <f t="shared" si="33"/>
        <v>0</v>
      </c>
      <c r="AR207" s="25" t="s">
        <v>93</v>
      </c>
      <c r="AT207" s="25" t="s">
        <v>212</v>
      </c>
      <c r="AU207" s="25" t="s">
        <v>87</v>
      </c>
      <c r="AY207" s="25" t="s">
        <v>210</v>
      </c>
      <c r="BE207" s="213">
        <f t="shared" si="34"/>
        <v>1350</v>
      </c>
      <c r="BF207" s="213">
        <f t="shared" si="35"/>
        <v>0</v>
      </c>
      <c r="BG207" s="213">
        <f t="shared" si="36"/>
        <v>0</v>
      </c>
      <c r="BH207" s="213">
        <f t="shared" si="37"/>
        <v>0</v>
      </c>
      <c r="BI207" s="213">
        <f t="shared" si="38"/>
        <v>0</v>
      </c>
      <c r="BJ207" s="25" t="s">
        <v>83</v>
      </c>
      <c r="BK207" s="213">
        <f t="shared" si="39"/>
        <v>1350</v>
      </c>
      <c r="BL207" s="25" t="s">
        <v>93</v>
      </c>
      <c r="BM207" s="25" t="s">
        <v>3072</v>
      </c>
    </row>
    <row r="208" spans="2:65" s="1" customFormat="1" ht="51" customHeight="1">
      <c r="B208" s="42"/>
      <c r="C208" s="202" t="s">
        <v>864</v>
      </c>
      <c r="D208" s="202" t="s">
        <v>212</v>
      </c>
      <c r="E208" s="203" t="s">
        <v>3073</v>
      </c>
      <c r="F208" s="204" t="s">
        <v>3074</v>
      </c>
      <c r="G208" s="205" t="s">
        <v>862</v>
      </c>
      <c r="H208" s="206">
        <v>-1</v>
      </c>
      <c r="I208" s="207">
        <v>7800</v>
      </c>
      <c r="J208" s="208">
        <f t="shared" si="30"/>
        <v>-7800</v>
      </c>
      <c r="K208" s="204" t="s">
        <v>24</v>
      </c>
      <c r="L208" s="62"/>
      <c r="M208" s="209" t="s">
        <v>24</v>
      </c>
      <c r="N208" s="210" t="s">
        <v>49</v>
      </c>
      <c r="O208" s="43"/>
      <c r="P208" s="211">
        <f t="shared" si="31"/>
        <v>0</v>
      </c>
      <c r="Q208" s="211">
        <v>0</v>
      </c>
      <c r="R208" s="211">
        <f t="shared" si="32"/>
        <v>0</v>
      </c>
      <c r="S208" s="211">
        <v>0</v>
      </c>
      <c r="T208" s="212">
        <f t="shared" si="33"/>
        <v>0</v>
      </c>
      <c r="AR208" s="25" t="s">
        <v>93</v>
      </c>
      <c r="AT208" s="25" t="s">
        <v>212</v>
      </c>
      <c r="AU208" s="25" t="s">
        <v>87</v>
      </c>
      <c r="AY208" s="25" t="s">
        <v>210</v>
      </c>
      <c r="BE208" s="213">
        <f t="shared" si="34"/>
        <v>-7800</v>
      </c>
      <c r="BF208" s="213">
        <f t="shared" si="35"/>
        <v>0</v>
      </c>
      <c r="BG208" s="213">
        <f t="shared" si="36"/>
        <v>0</v>
      </c>
      <c r="BH208" s="213">
        <f t="shared" si="37"/>
        <v>0</v>
      </c>
      <c r="BI208" s="213">
        <f t="shared" si="38"/>
        <v>0</v>
      </c>
      <c r="BJ208" s="25" t="s">
        <v>83</v>
      </c>
      <c r="BK208" s="213">
        <f t="shared" si="39"/>
        <v>-7800</v>
      </c>
      <c r="BL208" s="25" t="s">
        <v>93</v>
      </c>
      <c r="BM208" s="25" t="s">
        <v>3075</v>
      </c>
    </row>
    <row r="209" spans="2:65" s="1" customFormat="1" ht="51" customHeight="1">
      <c r="B209" s="42"/>
      <c r="C209" s="202" t="s">
        <v>868</v>
      </c>
      <c r="D209" s="202" t="s">
        <v>212</v>
      </c>
      <c r="E209" s="203" t="s">
        <v>3076</v>
      </c>
      <c r="F209" s="204" t="s">
        <v>3077</v>
      </c>
      <c r="G209" s="205" t="s">
        <v>24</v>
      </c>
      <c r="H209" s="206">
        <v>-1</v>
      </c>
      <c r="I209" s="207">
        <v>5800</v>
      </c>
      <c r="J209" s="208">
        <f t="shared" si="30"/>
        <v>-5800</v>
      </c>
      <c r="K209" s="204" t="s">
        <v>24</v>
      </c>
      <c r="L209" s="62"/>
      <c r="M209" s="209" t="s">
        <v>24</v>
      </c>
      <c r="N209" s="210" t="s">
        <v>49</v>
      </c>
      <c r="O209" s="43"/>
      <c r="P209" s="211">
        <f t="shared" si="31"/>
        <v>0</v>
      </c>
      <c r="Q209" s="211">
        <v>0</v>
      </c>
      <c r="R209" s="211">
        <f t="shared" si="32"/>
        <v>0</v>
      </c>
      <c r="S209" s="211">
        <v>0</v>
      </c>
      <c r="T209" s="212">
        <f t="shared" si="33"/>
        <v>0</v>
      </c>
      <c r="AR209" s="25" t="s">
        <v>93</v>
      </c>
      <c r="AT209" s="25" t="s">
        <v>212</v>
      </c>
      <c r="AU209" s="25" t="s">
        <v>87</v>
      </c>
      <c r="AY209" s="25" t="s">
        <v>210</v>
      </c>
      <c r="BE209" s="213">
        <f t="shared" si="34"/>
        <v>-5800</v>
      </c>
      <c r="BF209" s="213">
        <f t="shared" si="35"/>
        <v>0</v>
      </c>
      <c r="BG209" s="213">
        <f t="shared" si="36"/>
        <v>0</v>
      </c>
      <c r="BH209" s="213">
        <f t="shared" si="37"/>
        <v>0</v>
      </c>
      <c r="BI209" s="213">
        <f t="shared" si="38"/>
        <v>0</v>
      </c>
      <c r="BJ209" s="25" t="s">
        <v>83</v>
      </c>
      <c r="BK209" s="213">
        <f t="shared" si="39"/>
        <v>-5800</v>
      </c>
      <c r="BL209" s="25" t="s">
        <v>93</v>
      </c>
      <c r="BM209" s="25" t="s">
        <v>3078</v>
      </c>
    </row>
    <row r="210" spans="2:65" s="1" customFormat="1" ht="51" customHeight="1">
      <c r="B210" s="42"/>
      <c r="C210" s="202" t="s">
        <v>872</v>
      </c>
      <c r="D210" s="202" t="s">
        <v>212</v>
      </c>
      <c r="E210" s="203" t="s">
        <v>3079</v>
      </c>
      <c r="F210" s="204" t="s">
        <v>3080</v>
      </c>
      <c r="G210" s="205" t="s">
        <v>862</v>
      </c>
      <c r="H210" s="206">
        <v>1</v>
      </c>
      <c r="I210" s="207">
        <v>9900</v>
      </c>
      <c r="J210" s="208">
        <f t="shared" si="30"/>
        <v>9900</v>
      </c>
      <c r="K210" s="204" t="s">
        <v>24</v>
      </c>
      <c r="L210" s="62"/>
      <c r="M210" s="209" t="s">
        <v>24</v>
      </c>
      <c r="N210" s="210" t="s">
        <v>49</v>
      </c>
      <c r="O210" s="43"/>
      <c r="P210" s="211">
        <f t="shared" si="31"/>
        <v>0</v>
      </c>
      <c r="Q210" s="211">
        <v>0</v>
      </c>
      <c r="R210" s="211">
        <f t="shared" si="32"/>
        <v>0</v>
      </c>
      <c r="S210" s="211">
        <v>0</v>
      </c>
      <c r="T210" s="212">
        <f t="shared" si="33"/>
        <v>0</v>
      </c>
      <c r="AR210" s="25" t="s">
        <v>93</v>
      </c>
      <c r="AT210" s="25" t="s">
        <v>212</v>
      </c>
      <c r="AU210" s="25" t="s">
        <v>87</v>
      </c>
      <c r="AY210" s="25" t="s">
        <v>210</v>
      </c>
      <c r="BE210" s="213">
        <f t="shared" si="34"/>
        <v>9900</v>
      </c>
      <c r="BF210" s="213">
        <f t="shared" si="35"/>
        <v>0</v>
      </c>
      <c r="BG210" s="213">
        <f t="shared" si="36"/>
        <v>0</v>
      </c>
      <c r="BH210" s="213">
        <f t="shared" si="37"/>
        <v>0</v>
      </c>
      <c r="BI210" s="213">
        <f t="shared" si="38"/>
        <v>0</v>
      </c>
      <c r="BJ210" s="25" t="s">
        <v>83</v>
      </c>
      <c r="BK210" s="213">
        <f t="shared" si="39"/>
        <v>9900</v>
      </c>
      <c r="BL210" s="25" t="s">
        <v>93</v>
      </c>
      <c r="BM210" s="25" t="s">
        <v>3081</v>
      </c>
    </row>
    <row r="211" spans="2:65" s="1" customFormat="1" ht="51" customHeight="1">
      <c r="B211" s="42"/>
      <c r="C211" s="202" t="s">
        <v>876</v>
      </c>
      <c r="D211" s="202" t="s">
        <v>212</v>
      </c>
      <c r="E211" s="203" t="s">
        <v>3082</v>
      </c>
      <c r="F211" s="204" t="s">
        <v>3083</v>
      </c>
      <c r="G211" s="205" t="s">
        <v>862</v>
      </c>
      <c r="H211" s="206">
        <v>1</v>
      </c>
      <c r="I211" s="207">
        <v>6750</v>
      </c>
      <c r="J211" s="208">
        <f t="shared" si="30"/>
        <v>6750</v>
      </c>
      <c r="K211" s="204" t="s">
        <v>24</v>
      </c>
      <c r="L211" s="62"/>
      <c r="M211" s="209" t="s">
        <v>24</v>
      </c>
      <c r="N211" s="210" t="s">
        <v>49</v>
      </c>
      <c r="O211" s="43"/>
      <c r="P211" s="211">
        <f t="shared" si="31"/>
        <v>0</v>
      </c>
      <c r="Q211" s="211">
        <v>0</v>
      </c>
      <c r="R211" s="211">
        <f t="shared" si="32"/>
        <v>0</v>
      </c>
      <c r="S211" s="211">
        <v>0</v>
      </c>
      <c r="T211" s="212">
        <f t="shared" si="33"/>
        <v>0</v>
      </c>
      <c r="AR211" s="25" t="s">
        <v>93</v>
      </c>
      <c r="AT211" s="25" t="s">
        <v>212</v>
      </c>
      <c r="AU211" s="25" t="s">
        <v>87</v>
      </c>
      <c r="AY211" s="25" t="s">
        <v>210</v>
      </c>
      <c r="BE211" s="213">
        <f t="shared" si="34"/>
        <v>6750</v>
      </c>
      <c r="BF211" s="213">
        <f t="shared" si="35"/>
        <v>0</v>
      </c>
      <c r="BG211" s="213">
        <f t="shared" si="36"/>
        <v>0</v>
      </c>
      <c r="BH211" s="213">
        <f t="shared" si="37"/>
        <v>0</v>
      </c>
      <c r="BI211" s="213">
        <f t="shared" si="38"/>
        <v>0</v>
      </c>
      <c r="BJ211" s="25" t="s">
        <v>83</v>
      </c>
      <c r="BK211" s="213">
        <f t="shared" si="39"/>
        <v>6750</v>
      </c>
      <c r="BL211" s="25" t="s">
        <v>93</v>
      </c>
      <c r="BM211" s="25" t="s">
        <v>3084</v>
      </c>
    </row>
    <row r="212" spans="2:65" s="11" customFormat="1" ht="29.85" customHeight="1">
      <c r="B212" s="186"/>
      <c r="C212" s="187"/>
      <c r="D212" s="188" t="s">
        <v>77</v>
      </c>
      <c r="E212" s="200" t="s">
        <v>3085</v>
      </c>
      <c r="F212" s="200" t="s">
        <v>3086</v>
      </c>
      <c r="G212" s="187"/>
      <c r="H212" s="187"/>
      <c r="I212" s="190"/>
      <c r="J212" s="201">
        <f>BK212</f>
        <v>1494.8</v>
      </c>
      <c r="K212" s="187"/>
      <c r="L212" s="192"/>
      <c r="M212" s="193"/>
      <c r="N212" s="194"/>
      <c r="O212" s="194"/>
      <c r="P212" s="195">
        <f>SUM(P213:P218)</f>
        <v>0</v>
      </c>
      <c r="Q212" s="194"/>
      <c r="R212" s="195">
        <f>SUM(R213:R218)</f>
        <v>0</v>
      </c>
      <c r="S212" s="194"/>
      <c r="T212" s="196">
        <f>SUM(T213:T218)</f>
        <v>0</v>
      </c>
      <c r="AR212" s="197" t="s">
        <v>87</v>
      </c>
      <c r="AT212" s="198" t="s">
        <v>77</v>
      </c>
      <c r="AU212" s="198" t="s">
        <v>83</v>
      </c>
      <c r="AY212" s="197" t="s">
        <v>210</v>
      </c>
      <c r="BK212" s="199">
        <f>SUM(BK213:BK218)</f>
        <v>1494.8</v>
      </c>
    </row>
    <row r="213" spans="2:65" s="1" customFormat="1" ht="16.5" customHeight="1">
      <c r="B213" s="42"/>
      <c r="C213" s="202" t="s">
        <v>880</v>
      </c>
      <c r="D213" s="202" t="s">
        <v>212</v>
      </c>
      <c r="E213" s="203" t="s">
        <v>3087</v>
      </c>
      <c r="F213" s="204" t="s">
        <v>3088</v>
      </c>
      <c r="G213" s="205" t="s">
        <v>348</v>
      </c>
      <c r="H213" s="206">
        <v>1</v>
      </c>
      <c r="I213" s="207">
        <v>556.4</v>
      </c>
      <c r="J213" s="208">
        <f>ROUND(I213*H213,2)</f>
        <v>556.4</v>
      </c>
      <c r="K213" s="204" t="s">
        <v>24</v>
      </c>
      <c r="L213" s="62"/>
      <c r="M213" s="209" t="s">
        <v>24</v>
      </c>
      <c r="N213" s="210" t="s">
        <v>49</v>
      </c>
      <c r="O213" s="43"/>
      <c r="P213" s="211">
        <f>O213*H213</f>
        <v>0</v>
      </c>
      <c r="Q213" s="211">
        <v>0</v>
      </c>
      <c r="R213" s="211">
        <f>Q213*H213</f>
        <v>0</v>
      </c>
      <c r="S213" s="211">
        <v>0</v>
      </c>
      <c r="T213" s="212">
        <f>S213*H213</f>
        <v>0</v>
      </c>
      <c r="AR213" s="25" t="s">
        <v>142</v>
      </c>
      <c r="AT213" s="25" t="s">
        <v>212</v>
      </c>
      <c r="AU213" s="25" t="s">
        <v>87</v>
      </c>
      <c r="AY213" s="25" t="s">
        <v>210</v>
      </c>
      <c r="BE213" s="213">
        <f>IF(N213="základní",J213,0)</f>
        <v>556.4</v>
      </c>
      <c r="BF213" s="213">
        <f>IF(N213="snížená",J213,0)</f>
        <v>0</v>
      </c>
      <c r="BG213" s="213">
        <f>IF(N213="zákl. přenesená",J213,0)</f>
        <v>0</v>
      </c>
      <c r="BH213" s="213">
        <f>IF(N213="sníž. přenesená",J213,0)</f>
        <v>0</v>
      </c>
      <c r="BI213" s="213">
        <f>IF(N213="nulová",J213,0)</f>
        <v>0</v>
      </c>
      <c r="BJ213" s="25" t="s">
        <v>83</v>
      </c>
      <c r="BK213" s="213">
        <f>ROUND(I213*H213,2)</f>
        <v>556.4</v>
      </c>
      <c r="BL213" s="25" t="s">
        <v>142</v>
      </c>
      <c r="BM213" s="25" t="s">
        <v>3089</v>
      </c>
    </row>
    <row r="214" spans="2:65" s="1" customFormat="1" ht="40.5">
      <c r="B214" s="42"/>
      <c r="C214" s="64"/>
      <c r="D214" s="214" t="s">
        <v>362</v>
      </c>
      <c r="E214" s="64"/>
      <c r="F214" s="215" t="s">
        <v>3090</v>
      </c>
      <c r="G214" s="64"/>
      <c r="H214" s="64"/>
      <c r="I214" s="173"/>
      <c r="J214" s="64"/>
      <c r="K214" s="64"/>
      <c r="L214" s="62"/>
      <c r="M214" s="216"/>
      <c r="N214" s="43"/>
      <c r="O214" s="43"/>
      <c r="P214" s="43"/>
      <c r="Q214" s="43"/>
      <c r="R214" s="43"/>
      <c r="S214" s="43"/>
      <c r="T214" s="79"/>
      <c r="AT214" s="25" t="s">
        <v>362</v>
      </c>
      <c r="AU214" s="25" t="s">
        <v>87</v>
      </c>
    </row>
    <row r="215" spans="2:65" s="1" customFormat="1" ht="16.5" customHeight="1">
      <c r="B215" s="42"/>
      <c r="C215" s="202" t="s">
        <v>884</v>
      </c>
      <c r="D215" s="202" t="s">
        <v>212</v>
      </c>
      <c r="E215" s="203" t="s">
        <v>3091</v>
      </c>
      <c r="F215" s="204" t="s">
        <v>3092</v>
      </c>
      <c r="G215" s="205" t="s">
        <v>348</v>
      </c>
      <c r="H215" s="206">
        <v>1</v>
      </c>
      <c r="I215" s="207">
        <v>160.5</v>
      </c>
      <c r="J215" s="208">
        <f>ROUND(I215*H215,2)</f>
        <v>160.5</v>
      </c>
      <c r="K215" s="204" t="s">
        <v>24</v>
      </c>
      <c r="L215" s="62"/>
      <c r="M215" s="209" t="s">
        <v>24</v>
      </c>
      <c r="N215" s="210" t="s">
        <v>49</v>
      </c>
      <c r="O215" s="43"/>
      <c r="P215" s="211">
        <f>O215*H215</f>
        <v>0</v>
      </c>
      <c r="Q215" s="211">
        <v>0</v>
      </c>
      <c r="R215" s="211">
        <f>Q215*H215</f>
        <v>0</v>
      </c>
      <c r="S215" s="211">
        <v>0</v>
      </c>
      <c r="T215" s="212">
        <f>S215*H215</f>
        <v>0</v>
      </c>
      <c r="AR215" s="25" t="s">
        <v>142</v>
      </c>
      <c r="AT215" s="25" t="s">
        <v>212</v>
      </c>
      <c r="AU215" s="25" t="s">
        <v>87</v>
      </c>
      <c r="AY215" s="25" t="s">
        <v>210</v>
      </c>
      <c r="BE215" s="213">
        <f>IF(N215="základní",J215,0)</f>
        <v>160.5</v>
      </c>
      <c r="BF215" s="213">
        <f>IF(N215="snížená",J215,0)</f>
        <v>0</v>
      </c>
      <c r="BG215" s="213">
        <f>IF(N215="zákl. přenesená",J215,0)</f>
        <v>0</v>
      </c>
      <c r="BH215" s="213">
        <f>IF(N215="sníž. přenesená",J215,0)</f>
        <v>0</v>
      </c>
      <c r="BI215" s="213">
        <f>IF(N215="nulová",J215,0)</f>
        <v>0</v>
      </c>
      <c r="BJ215" s="25" t="s">
        <v>83</v>
      </c>
      <c r="BK215" s="213">
        <f>ROUND(I215*H215,2)</f>
        <v>160.5</v>
      </c>
      <c r="BL215" s="25" t="s">
        <v>142</v>
      </c>
      <c r="BM215" s="25" t="s">
        <v>3093</v>
      </c>
    </row>
    <row r="216" spans="2:65" s="1" customFormat="1" ht="27">
      <c r="B216" s="42"/>
      <c r="C216" s="64"/>
      <c r="D216" s="214" t="s">
        <v>362</v>
      </c>
      <c r="E216" s="64"/>
      <c r="F216" s="215" t="s">
        <v>3094</v>
      </c>
      <c r="G216" s="64"/>
      <c r="H216" s="64"/>
      <c r="I216" s="173"/>
      <c r="J216" s="64"/>
      <c r="K216" s="64"/>
      <c r="L216" s="62"/>
      <c r="M216" s="216"/>
      <c r="N216" s="43"/>
      <c r="O216" s="43"/>
      <c r="P216" s="43"/>
      <c r="Q216" s="43"/>
      <c r="R216" s="43"/>
      <c r="S216" s="43"/>
      <c r="T216" s="79"/>
      <c r="AT216" s="25" t="s">
        <v>362</v>
      </c>
      <c r="AU216" s="25" t="s">
        <v>87</v>
      </c>
    </row>
    <row r="217" spans="2:65" s="1" customFormat="1" ht="16.5" customHeight="1">
      <c r="B217" s="42"/>
      <c r="C217" s="202" t="s">
        <v>888</v>
      </c>
      <c r="D217" s="202" t="s">
        <v>212</v>
      </c>
      <c r="E217" s="203" t="s">
        <v>3095</v>
      </c>
      <c r="F217" s="204" t="s">
        <v>3096</v>
      </c>
      <c r="G217" s="205" t="s">
        <v>348</v>
      </c>
      <c r="H217" s="206">
        <v>1</v>
      </c>
      <c r="I217" s="207">
        <v>777.9</v>
      </c>
      <c r="J217" s="208">
        <f>ROUND(I217*H217,2)</f>
        <v>777.9</v>
      </c>
      <c r="K217" s="204" t="s">
        <v>24</v>
      </c>
      <c r="L217" s="62"/>
      <c r="M217" s="209" t="s">
        <v>24</v>
      </c>
      <c r="N217" s="210" t="s">
        <v>49</v>
      </c>
      <c r="O217" s="43"/>
      <c r="P217" s="211">
        <f>O217*H217</f>
        <v>0</v>
      </c>
      <c r="Q217" s="211">
        <v>0</v>
      </c>
      <c r="R217" s="211">
        <f>Q217*H217</f>
        <v>0</v>
      </c>
      <c r="S217" s="211">
        <v>0</v>
      </c>
      <c r="T217" s="212">
        <f>S217*H217</f>
        <v>0</v>
      </c>
      <c r="AR217" s="25" t="s">
        <v>142</v>
      </c>
      <c r="AT217" s="25" t="s">
        <v>212</v>
      </c>
      <c r="AU217" s="25" t="s">
        <v>87</v>
      </c>
      <c r="AY217" s="25" t="s">
        <v>210</v>
      </c>
      <c r="BE217" s="213">
        <f>IF(N217="základní",J217,0)</f>
        <v>777.9</v>
      </c>
      <c r="BF217" s="213">
        <f>IF(N217="snížená",J217,0)</f>
        <v>0</v>
      </c>
      <c r="BG217" s="213">
        <f>IF(N217="zákl. přenesená",J217,0)</f>
        <v>0</v>
      </c>
      <c r="BH217" s="213">
        <f>IF(N217="sníž. přenesená",J217,0)</f>
        <v>0</v>
      </c>
      <c r="BI217" s="213">
        <f>IF(N217="nulová",J217,0)</f>
        <v>0</v>
      </c>
      <c r="BJ217" s="25" t="s">
        <v>83</v>
      </c>
      <c r="BK217" s="213">
        <f>ROUND(I217*H217,2)</f>
        <v>777.9</v>
      </c>
      <c r="BL217" s="25" t="s">
        <v>142</v>
      </c>
      <c r="BM217" s="25" t="s">
        <v>3097</v>
      </c>
    </row>
    <row r="218" spans="2:65" s="1" customFormat="1" ht="40.5">
      <c r="B218" s="42"/>
      <c r="C218" s="64"/>
      <c r="D218" s="214" t="s">
        <v>362</v>
      </c>
      <c r="E218" s="64"/>
      <c r="F218" s="215" t="s">
        <v>3098</v>
      </c>
      <c r="G218" s="64"/>
      <c r="H218" s="64"/>
      <c r="I218" s="173"/>
      <c r="J218" s="64"/>
      <c r="K218" s="64"/>
      <c r="L218" s="62"/>
      <c r="M218" s="216"/>
      <c r="N218" s="43"/>
      <c r="O218" s="43"/>
      <c r="P218" s="43"/>
      <c r="Q218" s="43"/>
      <c r="R218" s="43"/>
      <c r="S218" s="43"/>
      <c r="T218" s="79"/>
      <c r="AT218" s="25" t="s">
        <v>362</v>
      </c>
      <c r="AU218" s="25" t="s">
        <v>87</v>
      </c>
    </row>
    <row r="219" spans="2:65" s="11" customFormat="1" ht="29.85" customHeight="1">
      <c r="B219" s="186"/>
      <c r="C219" s="187"/>
      <c r="D219" s="188" t="s">
        <v>77</v>
      </c>
      <c r="E219" s="200" t="s">
        <v>3099</v>
      </c>
      <c r="F219" s="200" t="s">
        <v>3100</v>
      </c>
      <c r="G219" s="187"/>
      <c r="H219" s="187"/>
      <c r="I219" s="190"/>
      <c r="J219" s="201">
        <f>BK219</f>
        <v>3070</v>
      </c>
      <c r="K219" s="187"/>
      <c r="L219" s="192"/>
      <c r="M219" s="193"/>
      <c r="N219" s="194"/>
      <c r="O219" s="194"/>
      <c r="P219" s="195">
        <f>SUM(P220:P221)</f>
        <v>0</v>
      </c>
      <c r="Q219" s="194"/>
      <c r="R219" s="195">
        <f>SUM(R220:R221)</f>
        <v>0</v>
      </c>
      <c r="S219" s="194"/>
      <c r="T219" s="196">
        <f>SUM(T220:T221)</f>
        <v>0</v>
      </c>
      <c r="AR219" s="197" t="s">
        <v>87</v>
      </c>
      <c r="AT219" s="198" t="s">
        <v>77</v>
      </c>
      <c r="AU219" s="198" t="s">
        <v>83</v>
      </c>
      <c r="AY219" s="197" t="s">
        <v>210</v>
      </c>
      <c r="BK219" s="199">
        <f>SUM(BK220:BK221)</f>
        <v>3070</v>
      </c>
    </row>
    <row r="220" spans="2:65" s="1" customFormat="1" ht="25.5" customHeight="1">
      <c r="B220" s="42"/>
      <c r="C220" s="202" t="s">
        <v>892</v>
      </c>
      <c r="D220" s="202" t="s">
        <v>212</v>
      </c>
      <c r="E220" s="203" t="s">
        <v>3101</v>
      </c>
      <c r="F220" s="204" t="s">
        <v>3102</v>
      </c>
      <c r="G220" s="205" t="s">
        <v>348</v>
      </c>
      <c r="H220" s="206">
        <v>1</v>
      </c>
      <c r="I220" s="207">
        <v>3070</v>
      </c>
      <c r="J220" s="208">
        <f>ROUND(I220*H220,2)</f>
        <v>3070</v>
      </c>
      <c r="K220" s="204" t="s">
        <v>24</v>
      </c>
      <c r="L220" s="62"/>
      <c r="M220" s="209" t="s">
        <v>24</v>
      </c>
      <c r="N220" s="210" t="s">
        <v>49</v>
      </c>
      <c r="O220" s="43"/>
      <c r="P220" s="211">
        <f>O220*H220</f>
        <v>0</v>
      </c>
      <c r="Q220" s="211">
        <v>0</v>
      </c>
      <c r="R220" s="211">
        <f>Q220*H220</f>
        <v>0</v>
      </c>
      <c r="S220" s="211">
        <v>0</v>
      </c>
      <c r="T220" s="212">
        <f>S220*H220</f>
        <v>0</v>
      </c>
      <c r="AR220" s="25" t="s">
        <v>142</v>
      </c>
      <c r="AT220" s="25" t="s">
        <v>212</v>
      </c>
      <c r="AU220" s="25" t="s">
        <v>87</v>
      </c>
      <c r="AY220" s="25" t="s">
        <v>210</v>
      </c>
      <c r="BE220" s="213">
        <f>IF(N220="základní",J220,0)</f>
        <v>3070</v>
      </c>
      <c r="BF220" s="213">
        <f>IF(N220="snížená",J220,0)</f>
        <v>0</v>
      </c>
      <c r="BG220" s="213">
        <f>IF(N220="zákl. přenesená",J220,0)</f>
        <v>0</v>
      </c>
      <c r="BH220" s="213">
        <f>IF(N220="sníž. přenesená",J220,0)</f>
        <v>0</v>
      </c>
      <c r="BI220" s="213">
        <f>IF(N220="nulová",J220,0)</f>
        <v>0</v>
      </c>
      <c r="BJ220" s="25" t="s">
        <v>83</v>
      </c>
      <c r="BK220" s="213">
        <f>ROUND(I220*H220,2)</f>
        <v>3070</v>
      </c>
      <c r="BL220" s="25" t="s">
        <v>142</v>
      </c>
      <c r="BM220" s="25" t="s">
        <v>3103</v>
      </c>
    </row>
    <row r="221" spans="2:65" s="1" customFormat="1" ht="27">
      <c r="B221" s="42"/>
      <c r="C221" s="64"/>
      <c r="D221" s="214" t="s">
        <v>362</v>
      </c>
      <c r="E221" s="64"/>
      <c r="F221" s="215" t="s">
        <v>3104</v>
      </c>
      <c r="G221" s="64"/>
      <c r="H221" s="64"/>
      <c r="I221" s="173"/>
      <c r="J221" s="64"/>
      <c r="K221" s="64"/>
      <c r="L221" s="62"/>
      <c r="M221" s="216"/>
      <c r="N221" s="43"/>
      <c r="O221" s="43"/>
      <c r="P221" s="43"/>
      <c r="Q221" s="43"/>
      <c r="R221" s="43"/>
      <c r="S221" s="43"/>
      <c r="T221" s="79"/>
      <c r="AT221" s="25" t="s">
        <v>362</v>
      </c>
      <c r="AU221" s="25" t="s">
        <v>87</v>
      </c>
    </row>
    <row r="222" spans="2:65" s="11" customFormat="1" ht="29.85" customHeight="1">
      <c r="B222" s="186"/>
      <c r="C222" s="187"/>
      <c r="D222" s="188" t="s">
        <v>77</v>
      </c>
      <c r="E222" s="200" t="s">
        <v>3105</v>
      </c>
      <c r="F222" s="200" t="s">
        <v>3106</v>
      </c>
      <c r="G222" s="187"/>
      <c r="H222" s="187"/>
      <c r="I222" s="190"/>
      <c r="J222" s="201">
        <f>BK222</f>
        <v>1500</v>
      </c>
      <c r="K222" s="187"/>
      <c r="L222" s="192"/>
      <c r="M222" s="193"/>
      <c r="N222" s="194"/>
      <c r="O222" s="194"/>
      <c r="P222" s="195">
        <f>P223</f>
        <v>0</v>
      </c>
      <c r="Q222" s="194"/>
      <c r="R222" s="195">
        <f>R223</f>
        <v>0</v>
      </c>
      <c r="S222" s="194"/>
      <c r="T222" s="196">
        <f>T223</f>
        <v>0</v>
      </c>
      <c r="AR222" s="197" t="s">
        <v>87</v>
      </c>
      <c r="AT222" s="198" t="s">
        <v>77</v>
      </c>
      <c r="AU222" s="198" t="s">
        <v>83</v>
      </c>
      <c r="AY222" s="197" t="s">
        <v>210</v>
      </c>
      <c r="BK222" s="199">
        <f>BK223</f>
        <v>1500</v>
      </c>
    </row>
    <row r="223" spans="2:65" s="1" customFormat="1" ht="25.5" customHeight="1">
      <c r="B223" s="42"/>
      <c r="C223" s="202" t="s">
        <v>896</v>
      </c>
      <c r="D223" s="202" t="s">
        <v>212</v>
      </c>
      <c r="E223" s="203" t="s">
        <v>3107</v>
      </c>
      <c r="F223" s="204" t="s">
        <v>3108</v>
      </c>
      <c r="G223" s="205" t="s">
        <v>1094</v>
      </c>
      <c r="H223" s="206">
        <v>1</v>
      </c>
      <c r="I223" s="207">
        <v>1500</v>
      </c>
      <c r="J223" s="208">
        <f>ROUND(I223*H223,2)</f>
        <v>1500</v>
      </c>
      <c r="K223" s="204" t="s">
        <v>24</v>
      </c>
      <c r="L223" s="62"/>
      <c r="M223" s="209" t="s">
        <v>24</v>
      </c>
      <c r="N223" s="277" t="s">
        <v>49</v>
      </c>
      <c r="O223" s="278"/>
      <c r="P223" s="279">
        <f>O223*H223</f>
        <v>0</v>
      </c>
      <c r="Q223" s="279">
        <v>0</v>
      </c>
      <c r="R223" s="279">
        <f>Q223*H223</f>
        <v>0</v>
      </c>
      <c r="S223" s="279">
        <v>0</v>
      </c>
      <c r="T223" s="280">
        <f>S223*H223</f>
        <v>0</v>
      </c>
      <c r="AR223" s="25" t="s">
        <v>142</v>
      </c>
      <c r="AT223" s="25" t="s">
        <v>212</v>
      </c>
      <c r="AU223" s="25" t="s">
        <v>87</v>
      </c>
      <c r="AY223" s="25" t="s">
        <v>210</v>
      </c>
      <c r="BE223" s="213">
        <f>IF(N223="základní",J223,0)</f>
        <v>1500</v>
      </c>
      <c r="BF223" s="213">
        <f>IF(N223="snížená",J223,0)</f>
        <v>0</v>
      </c>
      <c r="BG223" s="213">
        <f>IF(N223="zákl. přenesená",J223,0)</f>
        <v>0</v>
      </c>
      <c r="BH223" s="213">
        <f>IF(N223="sníž. přenesená",J223,0)</f>
        <v>0</v>
      </c>
      <c r="BI223" s="213">
        <f>IF(N223="nulová",J223,0)</f>
        <v>0</v>
      </c>
      <c r="BJ223" s="25" t="s">
        <v>83</v>
      </c>
      <c r="BK223" s="213">
        <f>ROUND(I223*H223,2)</f>
        <v>1500</v>
      </c>
      <c r="BL223" s="25" t="s">
        <v>142</v>
      </c>
      <c r="BM223" s="25" t="s">
        <v>3109</v>
      </c>
    </row>
    <row r="224" spans="2:65" s="1" customFormat="1" ht="6.95" customHeight="1">
      <c r="B224" s="57"/>
      <c r="C224" s="58"/>
      <c r="D224" s="58"/>
      <c r="E224" s="58"/>
      <c r="F224" s="58"/>
      <c r="G224" s="58"/>
      <c r="H224" s="58"/>
      <c r="I224" s="149"/>
      <c r="J224" s="58"/>
      <c r="K224" s="58"/>
      <c r="L224" s="62"/>
    </row>
  </sheetData>
  <sheetProtection algorithmName="SHA-512" hashValue="O2bbB0lJU8+ZGh/WpfGJh8b5kpeSyVoEISmAZXYjpWIB2ZTB/rAR5KR+5EX3BCW+rP3S34vH9kj4B/JquoEbKQ==" saltValue="3dOSiupJ+4VK4AhMgQxkecTq4HsC5JjVk611YYgYMxHNPtf4p3DcbOvNroyKEB+cRX5ou4qffbwHrRijm47GkQ==" spinCount="100000" sheet="1" objects="1" scenarios="1" formatColumns="0" formatRows="0" autoFilter="0"/>
  <autoFilter ref="C82:K223" xr:uid="{00000000-0009-0000-0000-000006000000}"/>
  <mergeCells count="10">
    <mergeCell ref="J51:J52"/>
    <mergeCell ref="E73:H73"/>
    <mergeCell ref="E75:H75"/>
    <mergeCell ref="G1:H1"/>
    <mergeCell ref="L2:V2"/>
    <mergeCell ref="E7:H7"/>
    <mergeCell ref="E9:H9"/>
    <mergeCell ref="E24:H24"/>
    <mergeCell ref="E45:H45"/>
    <mergeCell ref="E47:H47"/>
  </mergeCells>
  <hyperlinks>
    <hyperlink ref="F1:G1" location="C2" display="1) Krycí list soupisu" xr:uid="{00000000-0004-0000-0600-000000000000}"/>
    <hyperlink ref="G1:H1" location="C54" display="2) Rekapitulace" xr:uid="{00000000-0004-0000-0600-000001000000}"/>
    <hyperlink ref="J1" location="C82" display="3) Soupis prací" xr:uid="{00000000-0004-0000-0600-000002000000}"/>
    <hyperlink ref="L1:V1" location="'Rekapitulace stavby'!C2" display="Rekapitulace stavby" xr:uid="{00000000-0004-0000-06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R195"/>
  <sheetViews>
    <sheetView showGridLines="0" workbookViewId="0">
      <pane ySplit="1" topLeftCell="A85" activePane="bottomLeft" state="frozen"/>
      <selection pane="bottomLeft" activeCell="I195" sqref="I195"/>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107</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3112</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ROUND(J86,2)</f>
        <v>1009352.67</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ROUND(SUM(BE86:BE194), 2)</f>
        <v>1009352.67</v>
      </c>
      <c r="G32" s="43"/>
      <c r="H32" s="43"/>
      <c r="I32" s="141">
        <v>0.21</v>
      </c>
      <c r="J32" s="140">
        <f>ROUND(ROUND((SUM(BE86:BE194)), 2)*I32, 2)</f>
        <v>211964.06</v>
      </c>
      <c r="K32" s="46"/>
    </row>
    <row r="33" spans="2:11" s="1" customFormat="1" ht="14.45" customHeight="1">
      <c r="B33" s="42"/>
      <c r="C33" s="43"/>
      <c r="D33" s="43"/>
      <c r="E33" s="50" t="s">
        <v>50</v>
      </c>
      <c r="F33" s="140">
        <f>ROUND(SUM(BF86:BF194), 2)</f>
        <v>0</v>
      </c>
      <c r="G33" s="43"/>
      <c r="H33" s="43"/>
      <c r="I33" s="141">
        <v>0.15</v>
      </c>
      <c r="J33" s="140">
        <f>ROUND(ROUND((SUM(BF86:BF194)), 2)*I33, 2)</f>
        <v>0</v>
      </c>
      <c r="K33" s="46"/>
    </row>
    <row r="34" spans="2:11" s="1" customFormat="1" ht="14.45" hidden="1" customHeight="1">
      <c r="B34" s="42"/>
      <c r="C34" s="43"/>
      <c r="D34" s="43"/>
      <c r="E34" s="50" t="s">
        <v>51</v>
      </c>
      <c r="F34" s="140">
        <f>ROUND(SUM(BG86:BG194), 2)</f>
        <v>0</v>
      </c>
      <c r="G34" s="43"/>
      <c r="H34" s="43"/>
      <c r="I34" s="141">
        <v>0.21</v>
      </c>
      <c r="J34" s="140">
        <v>0</v>
      </c>
      <c r="K34" s="46"/>
    </row>
    <row r="35" spans="2:11" s="1" customFormat="1" ht="14.45" hidden="1" customHeight="1">
      <c r="B35" s="42"/>
      <c r="C35" s="43"/>
      <c r="D35" s="43"/>
      <c r="E35" s="50" t="s">
        <v>52</v>
      </c>
      <c r="F35" s="140">
        <f>ROUND(SUM(BH86:BH194), 2)</f>
        <v>0</v>
      </c>
      <c r="G35" s="43"/>
      <c r="H35" s="43"/>
      <c r="I35" s="141">
        <v>0.15</v>
      </c>
      <c r="J35" s="140">
        <v>0</v>
      </c>
      <c r="K35" s="46"/>
    </row>
    <row r="36" spans="2:11" s="1" customFormat="1" ht="14.45" hidden="1" customHeight="1">
      <c r="B36" s="42"/>
      <c r="C36" s="43"/>
      <c r="D36" s="43"/>
      <c r="E36" s="50" t="s">
        <v>53</v>
      </c>
      <c r="F36" s="140">
        <f>ROUND(SUM(BI86:BI194),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1221316.73</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1 - ZTI-D143-byty</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J86</f>
        <v>1009352.67</v>
      </c>
      <c r="K60" s="46"/>
      <c r="AU60" s="25" t="s">
        <v>166</v>
      </c>
    </row>
    <row r="61" spans="2:47" s="8" customFormat="1" ht="24.95" customHeight="1">
      <c r="B61" s="159"/>
      <c r="C61" s="160"/>
      <c r="D61" s="161" t="s">
        <v>176</v>
      </c>
      <c r="E61" s="162"/>
      <c r="F61" s="162"/>
      <c r="G61" s="162"/>
      <c r="H61" s="162"/>
      <c r="I61" s="163"/>
      <c r="J61" s="164">
        <f>J87</f>
        <v>1009352.67</v>
      </c>
      <c r="K61" s="165"/>
    </row>
    <row r="62" spans="2:47" s="9" customFormat="1" ht="19.899999999999999" customHeight="1">
      <c r="B62" s="166"/>
      <c r="C62" s="167"/>
      <c r="D62" s="168" t="s">
        <v>3113</v>
      </c>
      <c r="E62" s="169"/>
      <c r="F62" s="169"/>
      <c r="G62" s="169"/>
      <c r="H62" s="169"/>
      <c r="I62" s="170"/>
      <c r="J62" s="171">
        <f>J88</f>
        <v>256427.56999999995</v>
      </c>
      <c r="K62" s="172"/>
    </row>
    <row r="63" spans="2:47" s="9" customFormat="1" ht="19.899999999999999" customHeight="1">
      <c r="B63" s="166"/>
      <c r="C63" s="167"/>
      <c r="D63" s="168" t="s">
        <v>3114</v>
      </c>
      <c r="E63" s="169"/>
      <c r="F63" s="169"/>
      <c r="G63" s="169"/>
      <c r="H63" s="169"/>
      <c r="I63" s="170"/>
      <c r="J63" s="171">
        <f>J135</f>
        <v>517739.10000000009</v>
      </c>
      <c r="K63" s="172"/>
    </row>
    <row r="64" spans="2:47" s="9" customFormat="1" ht="19.899999999999999" customHeight="1">
      <c r="B64" s="166"/>
      <c r="C64" s="167"/>
      <c r="D64" s="168" t="s">
        <v>3115</v>
      </c>
      <c r="E64" s="169"/>
      <c r="F64" s="169"/>
      <c r="G64" s="169"/>
      <c r="H64" s="169"/>
      <c r="I64" s="170"/>
      <c r="J64" s="171">
        <f>J189</f>
        <v>235186</v>
      </c>
      <c r="K64" s="172"/>
    </row>
    <row r="65" spans="2:12" s="1" customFormat="1" ht="21.75" customHeight="1">
      <c r="B65" s="42"/>
      <c r="C65" s="43"/>
      <c r="D65" s="43"/>
      <c r="E65" s="43"/>
      <c r="F65" s="43"/>
      <c r="G65" s="43"/>
      <c r="H65" s="43"/>
      <c r="I65" s="128"/>
      <c r="J65" s="43"/>
      <c r="K65" s="46"/>
    </row>
    <row r="66" spans="2:12" s="1" customFormat="1" ht="6.95" customHeight="1">
      <c r="B66" s="57"/>
      <c r="C66" s="58"/>
      <c r="D66" s="58"/>
      <c r="E66" s="58"/>
      <c r="F66" s="58"/>
      <c r="G66" s="58"/>
      <c r="H66" s="58"/>
      <c r="I66" s="149"/>
      <c r="J66" s="58"/>
      <c r="K66" s="59"/>
    </row>
    <row r="70" spans="2:12" s="1" customFormat="1" ht="6.95" customHeight="1">
      <c r="B70" s="60"/>
      <c r="C70" s="61"/>
      <c r="D70" s="61"/>
      <c r="E70" s="61"/>
      <c r="F70" s="61"/>
      <c r="G70" s="61"/>
      <c r="H70" s="61"/>
      <c r="I70" s="152"/>
      <c r="J70" s="61"/>
      <c r="K70" s="61"/>
      <c r="L70" s="62"/>
    </row>
    <row r="71" spans="2:12" s="1" customFormat="1" ht="36.950000000000003" customHeight="1">
      <c r="B71" s="42"/>
      <c r="C71" s="63" t="s">
        <v>194</v>
      </c>
      <c r="D71" s="64"/>
      <c r="E71" s="64"/>
      <c r="F71" s="64"/>
      <c r="G71" s="64"/>
      <c r="H71" s="64"/>
      <c r="I71" s="173"/>
      <c r="J71" s="64"/>
      <c r="K71" s="64"/>
      <c r="L71" s="62"/>
    </row>
    <row r="72" spans="2:12" s="1" customFormat="1" ht="6.95" customHeight="1">
      <c r="B72" s="42"/>
      <c r="C72" s="64"/>
      <c r="D72" s="64"/>
      <c r="E72" s="64"/>
      <c r="F72" s="64"/>
      <c r="G72" s="64"/>
      <c r="H72" s="64"/>
      <c r="I72" s="173"/>
      <c r="J72" s="64"/>
      <c r="K72" s="64"/>
      <c r="L72" s="62"/>
    </row>
    <row r="73" spans="2:12" s="1" customFormat="1" ht="14.45" customHeight="1">
      <c r="B73" s="42"/>
      <c r="C73" s="66" t="s">
        <v>18</v>
      </c>
      <c r="D73" s="64"/>
      <c r="E73" s="64"/>
      <c r="F73" s="64"/>
      <c r="G73" s="64"/>
      <c r="H73" s="64"/>
      <c r="I73" s="173"/>
      <c r="J73" s="64"/>
      <c r="K73" s="64"/>
      <c r="L73" s="62"/>
    </row>
    <row r="74" spans="2:12" s="1" customFormat="1" ht="16.5" customHeight="1">
      <c r="B74" s="42"/>
      <c r="C74" s="64"/>
      <c r="D74" s="64"/>
      <c r="E74" s="406" t="str">
        <f>E7</f>
        <v>Rekonstrukce bytového domu (použita tatabáze URS 2017)</v>
      </c>
      <c r="F74" s="407"/>
      <c r="G74" s="407"/>
      <c r="H74" s="407"/>
      <c r="I74" s="173"/>
      <c r="J74" s="64"/>
      <c r="K74" s="64"/>
      <c r="L74" s="62"/>
    </row>
    <row r="75" spans="2:12" ht="15">
      <c r="B75" s="29"/>
      <c r="C75" s="66" t="s">
        <v>156</v>
      </c>
      <c r="D75" s="281"/>
      <c r="E75" s="281"/>
      <c r="F75" s="281"/>
      <c r="G75" s="281"/>
      <c r="H75" s="281"/>
      <c r="J75" s="281"/>
      <c r="K75" s="281"/>
      <c r="L75" s="282"/>
    </row>
    <row r="76" spans="2:12" s="1" customFormat="1" ht="16.5" customHeight="1">
      <c r="B76" s="42"/>
      <c r="C76" s="64"/>
      <c r="D76" s="64"/>
      <c r="E76" s="406" t="s">
        <v>3110</v>
      </c>
      <c r="F76" s="408"/>
      <c r="G76" s="408"/>
      <c r="H76" s="408"/>
      <c r="I76" s="173"/>
      <c r="J76" s="64"/>
      <c r="K76" s="64"/>
      <c r="L76" s="62"/>
    </row>
    <row r="77" spans="2:12" s="1" customFormat="1" ht="14.45" customHeight="1">
      <c r="B77" s="42"/>
      <c r="C77" s="66" t="s">
        <v>3111</v>
      </c>
      <c r="D77" s="64"/>
      <c r="E77" s="64"/>
      <c r="F77" s="64"/>
      <c r="G77" s="64"/>
      <c r="H77" s="64"/>
      <c r="I77" s="173"/>
      <c r="J77" s="64"/>
      <c r="K77" s="64"/>
      <c r="L77" s="62"/>
    </row>
    <row r="78" spans="2:12" s="1" customFormat="1" ht="17.25" customHeight="1">
      <c r="B78" s="42"/>
      <c r="C78" s="64"/>
      <c r="D78" s="64"/>
      <c r="E78" s="381" t="str">
        <f>E11</f>
        <v>1 - ZTI-D143-byty</v>
      </c>
      <c r="F78" s="408"/>
      <c r="G78" s="408"/>
      <c r="H78" s="408"/>
      <c r="I78" s="173"/>
      <c r="J78" s="64"/>
      <c r="K78" s="64"/>
      <c r="L78" s="62"/>
    </row>
    <row r="79" spans="2:12" s="1" customFormat="1" ht="6.95" customHeight="1">
      <c r="B79" s="42"/>
      <c r="C79" s="64"/>
      <c r="D79" s="64"/>
      <c r="E79" s="64"/>
      <c r="F79" s="64"/>
      <c r="G79" s="64"/>
      <c r="H79" s="64"/>
      <c r="I79" s="173"/>
      <c r="J79" s="64"/>
      <c r="K79" s="64"/>
      <c r="L79" s="62"/>
    </row>
    <row r="80" spans="2:12" s="1" customFormat="1" ht="18" customHeight="1">
      <c r="B80" s="42"/>
      <c r="C80" s="66" t="s">
        <v>25</v>
      </c>
      <c r="D80" s="64"/>
      <c r="E80" s="64"/>
      <c r="F80" s="174" t="str">
        <f>F14</f>
        <v>Na Františku 253/9,Lysá nad Labem.p.p.č.297/1</v>
      </c>
      <c r="G80" s="64"/>
      <c r="H80" s="64"/>
      <c r="I80" s="175" t="s">
        <v>27</v>
      </c>
      <c r="J80" s="74" t="str">
        <f>IF(J14="","",J14)</f>
        <v>15. 12. 2016</v>
      </c>
      <c r="K80" s="64"/>
      <c r="L80" s="62"/>
    </row>
    <row r="81" spans="2:65" s="1" customFormat="1" ht="6.95" customHeight="1">
      <c r="B81" s="42"/>
      <c r="C81" s="64"/>
      <c r="D81" s="64"/>
      <c r="E81" s="64"/>
      <c r="F81" s="64"/>
      <c r="G81" s="64"/>
      <c r="H81" s="64"/>
      <c r="I81" s="173"/>
      <c r="J81" s="64"/>
      <c r="K81" s="64"/>
      <c r="L81" s="62"/>
    </row>
    <row r="82" spans="2:65" s="1" customFormat="1" ht="15">
      <c r="B82" s="42"/>
      <c r="C82" s="66" t="s">
        <v>29</v>
      </c>
      <c r="D82" s="64"/>
      <c r="E82" s="64"/>
      <c r="F82" s="174" t="str">
        <f>E17</f>
        <v>Město Lysá n.L.,Husovo nám.23,</v>
      </c>
      <c r="G82" s="64"/>
      <c r="H82" s="64"/>
      <c r="I82" s="175" t="s">
        <v>37</v>
      </c>
      <c r="J82" s="174" t="str">
        <f>E23</f>
        <v>AGORA s,arch astaveb atelier s .r.o. Liberec</v>
      </c>
      <c r="K82" s="64"/>
      <c r="L82" s="62"/>
    </row>
    <row r="83" spans="2:65" s="1" customFormat="1" ht="14.45" customHeight="1">
      <c r="B83" s="42"/>
      <c r="C83" s="66" t="s">
        <v>35</v>
      </c>
      <c r="D83" s="64"/>
      <c r="E83" s="64"/>
      <c r="F83" s="174" t="str">
        <f>IF(E20="","",E20)</f>
        <v/>
      </c>
      <c r="G83" s="64"/>
      <c r="H83" s="64"/>
      <c r="I83" s="173"/>
      <c r="J83" s="64"/>
      <c r="K83" s="64"/>
      <c r="L83" s="62"/>
    </row>
    <row r="84" spans="2:65" s="1" customFormat="1" ht="10.35" customHeight="1">
      <c r="B84" s="42"/>
      <c r="C84" s="64"/>
      <c r="D84" s="64"/>
      <c r="E84" s="64"/>
      <c r="F84" s="64"/>
      <c r="G84" s="64"/>
      <c r="H84" s="64"/>
      <c r="I84" s="173"/>
      <c r="J84" s="64"/>
      <c r="K84" s="64"/>
      <c r="L84" s="62"/>
    </row>
    <row r="85" spans="2:65" s="10" customFormat="1" ht="29.25" customHeight="1">
      <c r="B85" s="176"/>
      <c r="C85" s="177" t="s">
        <v>195</v>
      </c>
      <c r="D85" s="178" t="s">
        <v>63</v>
      </c>
      <c r="E85" s="178" t="s">
        <v>59</v>
      </c>
      <c r="F85" s="178" t="s">
        <v>196</v>
      </c>
      <c r="G85" s="178" t="s">
        <v>197</v>
      </c>
      <c r="H85" s="178" t="s">
        <v>198</v>
      </c>
      <c r="I85" s="179" t="s">
        <v>199</v>
      </c>
      <c r="J85" s="178" t="s">
        <v>164</v>
      </c>
      <c r="K85" s="180" t="s">
        <v>200</v>
      </c>
      <c r="L85" s="181"/>
      <c r="M85" s="82" t="s">
        <v>201</v>
      </c>
      <c r="N85" s="83" t="s">
        <v>48</v>
      </c>
      <c r="O85" s="83" t="s">
        <v>202</v>
      </c>
      <c r="P85" s="83" t="s">
        <v>203</v>
      </c>
      <c r="Q85" s="83" t="s">
        <v>204</v>
      </c>
      <c r="R85" s="83" t="s">
        <v>205</v>
      </c>
      <c r="S85" s="83" t="s">
        <v>206</v>
      </c>
      <c r="T85" s="84" t="s">
        <v>207</v>
      </c>
    </row>
    <row r="86" spans="2:65" s="1" customFormat="1" ht="29.25" customHeight="1">
      <c r="B86" s="42"/>
      <c r="C86" s="88" t="s">
        <v>165</v>
      </c>
      <c r="D86" s="64"/>
      <c r="E86" s="64"/>
      <c r="F86" s="64"/>
      <c r="G86" s="64"/>
      <c r="H86" s="64"/>
      <c r="I86" s="173"/>
      <c r="J86" s="182">
        <f>BK86</f>
        <v>1009352.67</v>
      </c>
      <c r="K86" s="64"/>
      <c r="L86" s="62"/>
      <c r="M86" s="85"/>
      <c r="N86" s="86"/>
      <c r="O86" s="86"/>
      <c r="P86" s="183">
        <f>P87</f>
        <v>0</v>
      </c>
      <c r="Q86" s="86"/>
      <c r="R86" s="183">
        <f>R87</f>
        <v>0</v>
      </c>
      <c r="S86" s="86"/>
      <c r="T86" s="184">
        <f>T87</f>
        <v>0</v>
      </c>
      <c r="AT86" s="25" t="s">
        <v>77</v>
      </c>
      <c r="AU86" s="25" t="s">
        <v>166</v>
      </c>
      <c r="BK86" s="185">
        <f>BK87</f>
        <v>1009352.67</v>
      </c>
    </row>
    <row r="87" spans="2:65" s="11" customFormat="1" ht="37.35" customHeight="1">
      <c r="B87" s="186"/>
      <c r="C87" s="187"/>
      <c r="D87" s="188" t="s">
        <v>77</v>
      </c>
      <c r="E87" s="189" t="s">
        <v>933</v>
      </c>
      <c r="F87" s="189" t="s">
        <v>934</v>
      </c>
      <c r="G87" s="187"/>
      <c r="H87" s="187"/>
      <c r="I87" s="190"/>
      <c r="J87" s="191">
        <f>BK87</f>
        <v>1009352.67</v>
      </c>
      <c r="K87" s="187"/>
      <c r="L87" s="192"/>
      <c r="M87" s="193"/>
      <c r="N87" s="194"/>
      <c r="O87" s="194"/>
      <c r="P87" s="195">
        <f>P88+P135+P189</f>
        <v>0</v>
      </c>
      <c r="Q87" s="194"/>
      <c r="R87" s="195">
        <f>R88+R135+R189</f>
        <v>0</v>
      </c>
      <c r="S87" s="194"/>
      <c r="T87" s="196">
        <f>T88+T135+T189</f>
        <v>0</v>
      </c>
      <c r="AR87" s="197" t="s">
        <v>87</v>
      </c>
      <c r="AT87" s="198" t="s">
        <v>77</v>
      </c>
      <c r="AU87" s="198" t="s">
        <v>78</v>
      </c>
      <c r="AY87" s="197" t="s">
        <v>210</v>
      </c>
      <c r="BK87" s="199">
        <f>BK88+BK135+BK189</f>
        <v>1009352.67</v>
      </c>
    </row>
    <row r="88" spans="2:65" s="11" customFormat="1" ht="19.899999999999999" customHeight="1">
      <c r="B88" s="186"/>
      <c r="C88" s="187"/>
      <c r="D88" s="188" t="s">
        <v>77</v>
      </c>
      <c r="E88" s="200" t="s">
        <v>1082</v>
      </c>
      <c r="F88" s="200" t="s">
        <v>3116</v>
      </c>
      <c r="G88" s="187"/>
      <c r="H88" s="187"/>
      <c r="I88" s="190"/>
      <c r="J88" s="201">
        <f>BK88</f>
        <v>256427.56999999995</v>
      </c>
      <c r="K88" s="187"/>
      <c r="L88" s="192"/>
      <c r="M88" s="193"/>
      <c r="N88" s="194"/>
      <c r="O88" s="194"/>
      <c r="P88" s="195">
        <f>SUM(P89:P134)</f>
        <v>0</v>
      </c>
      <c r="Q88" s="194"/>
      <c r="R88" s="195">
        <f>SUM(R89:R134)</f>
        <v>0</v>
      </c>
      <c r="S88" s="194"/>
      <c r="T88" s="196">
        <f>SUM(T89:T134)</f>
        <v>0</v>
      </c>
      <c r="AR88" s="197" t="s">
        <v>87</v>
      </c>
      <c r="AT88" s="198" t="s">
        <v>77</v>
      </c>
      <c r="AU88" s="198" t="s">
        <v>83</v>
      </c>
      <c r="AY88" s="197" t="s">
        <v>210</v>
      </c>
      <c r="BK88" s="199">
        <f>SUM(BK89:BK134)</f>
        <v>256427.56999999995</v>
      </c>
    </row>
    <row r="89" spans="2:65" s="1" customFormat="1" ht="25.5" customHeight="1">
      <c r="B89" s="42"/>
      <c r="C89" s="202" t="s">
        <v>83</v>
      </c>
      <c r="D89" s="202" t="s">
        <v>212</v>
      </c>
      <c r="E89" s="203" t="s">
        <v>2992</v>
      </c>
      <c r="F89" s="204" t="s">
        <v>2993</v>
      </c>
      <c r="G89" s="205" t="s">
        <v>2994</v>
      </c>
      <c r="H89" s="206">
        <v>73</v>
      </c>
      <c r="I89" s="207">
        <v>405.9</v>
      </c>
      <c r="J89" s="208">
        <f t="shared" ref="J89:J134" si="0">ROUND(I89*H89,2)</f>
        <v>29630.7</v>
      </c>
      <c r="K89" s="204" t="s">
        <v>24</v>
      </c>
      <c r="L89" s="62"/>
      <c r="M89" s="209" t="s">
        <v>24</v>
      </c>
      <c r="N89" s="210" t="s">
        <v>49</v>
      </c>
      <c r="O89" s="43"/>
      <c r="P89" s="211">
        <f t="shared" ref="P89:P134" si="1">O89*H89</f>
        <v>0</v>
      </c>
      <c r="Q89" s="211">
        <v>0</v>
      </c>
      <c r="R89" s="211">
        <f t="shared" ref="R89:R134" si="2">Q89*H89</f>
        <v>0</v>
      </c>
      <c r="S89" s="211">
        <v>0</v>
      </c>
      <c r="T89" s="212">
        <f t="shared" ref="T89:T134" si="3">S89*H89</f>
        <v>0</v>
      </c>
      <c r="AR89" s="25" t="s">
        <v>142</v>
      </c>
      <c r="AT89" s="25" t="s">
        <v>212</v>
      </c>
      <c r="AU89" s="25" t="s">
        <v>87</v>
      </c>
      <c r="AY89" s="25" t="s">
        <v>210</v>
      </c>
      <c r="BE89" s="213">
        <f t="shared" ref="BE89:BE134" si="4">IF(N89="základní",J89,0)</f>
        <v>29630.7</v>
      </c>
      <c r="BF89" s="213">
        <f t="shared" ref="BF89:BF134" si="5">IF(N89="snížená",J89,0)</f>
        <v>0</v>
      </c>
      <c r="BG89" s="213">
        <f t="shared" ref="BG89:BG134" si="6">IF(N89="zákl. přenesená",J89,0)</f>
        <v>0</v>
      </c>
      <c r="BH89" s="213">
        <f t="shared" ref="BH89:BH134" si="7">IF(N89="sníž. přenesená",J89,0)</f>
        <v>0</v>
      </c>
      <c r="BI89" s="213">
        <f t="shared" ref="BI89:BI134" si="8">IF(N89="nulová",J89,0)</f>
        <v>0</v>
      </c>
      <c r="BJ89" s="25" t="s">
        <v>83</v>
      </c>
      <c r="BK89" s="213">
        <f t="shared" ref="BK89:BK134" si="9">ROUND(I89*H89,2)</f>
        <v>29630.7</v>
      </c>
      <c r="BL89" s="25" t="s">
        <v>142</v>
      </c>
      <c r="BM89" s="25" t="s">
        <v>3117</v>
      </c>
    </row>
    <row r="90" spans="2:65" s="1" customFormat="1" ht="25.5" customHeight="1">
      <c r="B90" s="42"/>
      <c r="C90" s="202" t="s">
        <v>87</v>
      </c>
      <c r="D90" s="202" t="s">
        <v>212</v>
      </c>
      <c r="E90" s="203" t="s">
        <v>2996</v>
      </c>
      <c r="F90" s="204" t="s">
        <v>3118</v>
      </c>
      <c r="G90" s="205" t="s">
        <v>2994</v>
      </c>
      <c r="H90" s="206">
        <v>10</v>
      </c>
      <c r="I90" s="207">
        <v>494.5</v>
      </c>
      <c r="J90" s="208">
        <f t="shared" si="0"/>
        <v>4945</v>
      </c>
      <c r="K90" s="204" t="s">
        <v>24</v>
      </c>
      <c r="L90" s="62"/>
      <c r="M90" s="209" t="s">
        <v>24</v>
      </c>
      <c r="N90" s="210" t="s">
        <v>49</v>
      </c>
      <c r="O90" s="43"/>
      <c r="P90" s="211">
        <f t="shared" si="1"/>
        <v>0</v>
      </c>
      <c r="Q90" s="211">
        <v>0</v>
      </c>
      <c r="R90" s="211">
        <f t="shared" si="2"/>
        <v>0</v>
      </c>
      <c r="S90" s="211">
        <v>0</v>
      </c>
      <c r="T90" s="212">
        <f t="shared" si="3"/>
        <v>0</v>
      </c>
      <c r="AR90" s="25" t="s">
        <v>142</v>
      </c>
      <c r="AT90" s="25" t="s">
        <v>212</v>
      </c>
      <c r="AU90" s="25" t="s">
        <v>87</v>
      </c>
      <c r="AY90" s="25" t="s">
        <v>210</v>
      </c>
      <c r="BE90" s="213">
        <f t="shared" si="4"/>
        <v>4945</v>
      </c>
      <c r="BF90" s="213">
        <f t="shared" si="5"/>
        <v>0</v>
      </c>
      <c r="BG90" s="213">
        <f t="shared" si="6"/>
        <v>0</v>
      </c>
      <c r="BH90" s="213">
        <f t="shared" si="7"/>
        <v>0</v>
      </c>
      <c r="BI90" s="213">
        <f t="shared" si="8"/>
        <v>0</v>
      </c>
      <c r="BJ90" s="25" t="s">
        <v>83</v>
      </c>
      <c r="BK90" s="213">
        <f t="shared" si="9"/>
        <v>4945</v>
      </c>
      <c r="BL90" s="25" t="s">
        <v>142</v>
      </c>
      <c r="BM90" s="25" t="s">
        <v>3119</v>
      </c>
    </row>
    <row r="91" spans="2:65" s="1" customFormat="1" ht="25.5" customHeight="1">
      <c r="B91" s="42"/>
      <c r="C91" s="202" t="s">
        <v>90</v>
      </c>
      <c r="D91" s="202" t="s">
        <v>212</v>
      </c>
      <c r="E91" s="203" t="s">
        <v>2999</v>
      </c>
      <c r="F91" s="204" t="s">
        <v>2997</v>
      </c>
      <c r="G91" s="205" t="s">
        <v>2994</v>
      </c>
      <c r="H91" s="206">
        <v>3</v>
      </c>
      <c r="I91" s="207">
        <v>598.5</v>
      </c>
      <c r="J91" s="208">
        <f t="shared" si="0"/>
        <v>1795.5</v>
      </c>
      <c r="K91" s="204" t="s">
        <v>24</v>
      </c>
      <c r="L91" s="62"/>
      <c r="M91" s="209" t="s">
        <v>24</v>
      </c>
      <c r="N91" s="210" t="s">
        <v>49</v>
      </c>
      <c r="O91" s="43"/>
      <c r="P91" s="211">
        <f t="shared" si="1"/>
        <v>0</v>
      </c>
      <c r="Q91" s="211">
        <v>0</v>
      </c>
      <c r="R91" s="211">
        <f t="shared" si="2"/>
        <v>0</v>
      </c>
      <c r="S91" s="211">
        <v>0</v>
      </c>
      <c r="T91" s="212">
        <f t="shared" si="3"/>
        <v>0</v>
      </c>
      <c r="AR91" s="25" t="s">
        <v>142</v>
      </c>
      <c r="AT91" s="25" t="s">
        <v>212</v>
      </c>
      <c r="AU91" s="25" t="s">
        <v>87</v>
      </c>
      <c r="AY91" s="25" t="s">
        <v>210</v>
      </c>
      <c r="BE91" s="213">
        <f t="shared" si="4"/>
        <v>1795.5</v>
      </c>
      <c r="BF91" s="213">
        <f t="shared" si="5"/>
        <v>0</v>
      </c>
      <c r="BG91" s="213">
        <f t="shared" si="6"/>
        <v>0</v>
      </c>
      <c r="BH91" s="213">
        <f t="shared" si="7"/>
        <v>0</v>
      </c>
      <c r="BI91" s="213">
        <f t="shared" si="8"/>
        <v>0</v>
      </c>
      <c r="BJ91" s="25" t="s">
        <v>83</v>
      </c>
      <c r="BK91" s="213">
        <f t="shared" si="9"/>
        <v>1795.5</v>
      </c>
      <c r="BL91" s="25" t="s">
        <v>142</v>
      </c>
      <c r="BM91" s="25" t="s">
        <v>3120</v>
      </c>
    </row>
    <row r="92" spans="2:65" s="1" customFormat="1" ht="16.5" customHeight="1">
      <c r="B92" s="42"/>
      <c r="C92" s="202" t="s">
        <v>93</v>
      </c>
      <c r="D92" s="202" t="s">
        <v>212</v>
      </c>
      <c r="E92" s="203" t="s">
        <v>3002</v>
      </c>
      <c r="F92" s="204" t="s">
        <v>3000</v>
      </c>
      <c r="G92" s="205" t="s">
        <v>2994</v>
      </c>
      <c r="H92" s="206">
        <v>7</v>
      </c>
      <c r="I92" s="207">
        <v>452.2</v>
      </c>
      <c r="J92" s="208">
        <f t="shared" si="0"/>
        <v>3165.4</v>
      </c>
      <c r="K92" s="204" t="s">
        <v>24</v>
      </c>
      <c r="L92" s="62"/>
      <c r="M92" s="209" t="s">
        <v>24</v>
      </c>
      <c r="N92" s="210" t="s">
        <v>49</v>
      </c>
      <c r="O92" s="43"/>
      <c r="P92" s="211">
        <f t="shared" si="1"/>
        <v>0</v>
      </c>
      <c r="Q92" s="211">
        <v>0</v>
      </c>
      <c r="R92" s="211">
        <f t="shared" si="2"/>
        <v>0</v>
      </c>
      <c r="S92" s="211">
        <v>0</v>
      </c>
      <c r="T92" s="212">
        <f t="shared" si="3"/>
        <v>0</v>
      </c>
      <c r="AR92" s="25" t="s">
        <v>142</v>
      </c>
      <c r="AT92" s="25" t="s">
        <v>212</v>
      </c>
      <c r="AU92" s="25" t="s">
        <v>87</v>
      </c>
      <c r="AY92" s="25" t="s">
        <v>210</v>
      </c>
      <c r="BE92" s="213">
        <f t="shared" si="4"/>
        <v>3165.4</v>
      </c>
      <c r="BF92" s="213">
        <f t="shared" si="5"/>
        <v>0</v>
      </c>
      <c r="BG92" s="213">
        <f t="shared" si="6"/>
        <v>0</v>
      </c>
      <c r="BH92" s="213">
        <f t="shared" si="7"/>
        <v>0</v>
      </c>
      <c r="BI92" s="213">
        <f t="shared" si="8"/>
        <v>0</v>
      </c>
      <c r="BJ92" s="25" t="s">
        <v>83</v>
      </c>
      <c r="BK92" s="213">
        <f t="shared" si="9"/>
        <v>3165.4</v>
      </c>
      <c r="BL92" s="25" t="s">
        <v>142</v>
      </c>
      <c r="BM92" s="25" t="s">
        <v>3121</v>
      </c>
    </row>
    <row r="93" spans="2:65" s="1" customFormat="1" ht="16.5" customHeight="1">
      <c r="B93" s="42"/>
      <c r="C93" s="202" t="s">
        <v>96</v>
      </c>
      <c r="D93" s="202" t="s">
        <v>212</v>
      </c>
      <c r="E93" s="203" t="s">
        <v>3005</v>
      </c>
      <c r="F93" s="204" t="s">
        <v>3003</v>
      </c>
      <c r="G93" s="205" t="s">
        <v>2994</v>
      </c>
      <c r="H93" s="206">
        <v>104</v>
      </c>
      <c r="I93" s="207">
        <v>558.20000000000005</v>
      </c>
      <c r="J93" s="208">
        <f t="shared" si="0"/>
        <v>58052.800000000003</v>
      </c>
      <c r="K93" s="204" t="s">
        <v>24</v>
      </c>
      <c r="L93" s="62"/>
      <c r="M93" s="209" t="s">
        <v>24</v>
      </c>
      <c r="N93" s="210" t="s">
        <v>49</v>
      </c>
      <c r="O93" s="43"/>
      <c r="P93" s="211">
        <f t="shared" si="1"/>
        <v>0</v>
      </c>
      <c r="Q93" s="211">
        <v>0</v>
      </c>
      <c r="R93" s="211">
        <f t="shared" si="2"/>
        <v>0</v>
      </c>
      <c r="S93" s="211">
        <v>0</v>
      </c>
      <c r="T93" s="212">
        <f t="shared" si="3"/>
        <v>0</v>
      </c>
      <c r="AR93" s="25" t="s">
        <v>142</v>
      </c>
      <c r="AT93" s="25" t="s">
        <v>212</v>
      </c>
      <c r="AU93" s="25" t="s">
        <v>87</v>
      </c>
      <c r="AY93" s="25" t="s">
        <v>210</v>
      </c>
      <c r="BE93" s="213">
        <f t="shared" si="4"/>
        <v>58052.800000000003</v>
      </c>
      <c r="BF93" s="213">
        <f t="shared" si="5"/>
        <v>0</v>
      </c>
      <c r="BG93" s="213">
        <f t="shared" si="6"/>
        <v>0</v>
      </c>
      <c r="BH93" s="213">
        <f t="shared" si="7"/>
        <v>0</v>
      </c>
      <c r="BI93" s="213">
        <f t="shared" si="8"/>
        <v>0</v>
      </c>
      <c r="BJ93" s="25" t="s">
        <v>83</v>
      </c>
      <c r="BK93" s="213">
        <f t="shared" si="9"/>
        <v>58052.800000000003</v>
      </c>
      <c r="BL93" s="25" t="s">
        <v>142</v>
      </c>
      <c r="BM93" s="25" t="s">
        <v>3122</v>
      </c>
    </row>
    <row r="94" spans="2:65" s="1" customFormat="1" ht="16.5" customHeight="1">
      <c r="B94" s="42"/>
      <c r="C94" s="202" t="s">
        <v>99</v>
      </c>
      <c r="D94" s="202" t="s">
        <v>212</v>
      </c>
      <c r="E94" s="203" t="s">
        <v>3008</v>
      </c>
      <c r="F94" s="204" t="s">
        <v>3009</v>
      </c>
      <c r="G94" s="205" t="s">
        <v>2994</v>
      </c>
      <c r="H94" s="206">
        <v>16</v>
      </c>
      <c r="I94" s="207">
        <v>369.4</v>
      </c>
      <c r="J94" s="208">
        <f t="shared" si="0"/>
        <v>5910.4</v>
      </c>
      <c r="K94" s="204" t="s">
        <v>24</v>
      </c>
      <c r="L94" s="62"/>
      <c r="M94" s="209" t="s">
        <v>24</v>
      </c>
      <c r="N94" s="210" t="s">
        <v>49</v>
      </c>
      <c r="O94" s="43"/>
      <c r="P94" s="211">
        <f t="shared" si="1"/>
        <v>0</v>
      </c>
      <c r="Q94" s="211">
        <v>0</v>
      </c>
      <c r="R94" s="211">
        <f t="shared" si="2"/>
        <v>0</v>
      </c>
      <c r="S94" s="211">
        <v>0</v>
      </c>
      <c r="T94" s="212">
        <f t="shared" si="3"/>
        <v>0</v>
      </c>
      <c r="AR94" s="25" t="s">
        <v>142</v>
      </c>
      <c r="AT94" s="25" t="s">
        <v>212</v>
      </c>
      <c r="AU94" s="25" t="s">
        <v>87</v>
      </c>
      <c r="AY94" s="25" t="s">
        <v>210</v>
      </c>
      <c r="BE94" s="213">
        <f t="shared" si="4"/>
        <v>5910.4</v>
      </c>
      <c r="BF94" s="213">
        <f t="shared" si="5"/>
        <v>0</v>
      </c>
      <c r="BG94" s="213">
        <f t="shared" si="6"/>
        <v>0</v>
      </c>
      <c r="BH94" s="213">
        <f t="shared" si="7"/>
        <v>0</v>
      </c>
      <c r="BI94" s="213">
        <f t="shared" si="8"/>
        <v>0</v>
      </c>
      <c r="BJ94" s="25" t="s">
        <v>83</v>
      </c>
      <c r="BK94" s="213">
        <f t="shared" si="9"/>
        <v>5910.4</v>
      </c>
      <c r="BL94" s="25" t="s">
        <v>142</v>
      </c>
      <c r="BM94" s="25" t="s">
        <v>3123</v>
      </c>
    </row>
    <row r="95" spans="2:65" s="1" customFormat="1" ht="25.5" customHeight="1">
      <c r="B95" s="42"/>
      <c r="C95" s="202" t="s">
        <v>102</v>
      </c>
      <c r="D95" s="202" t="s">
        <v>212</v>
      </c>
      <c r="E95" s="203" t="s">
        <v>3124</v>
      </c>
      <c r="F95" s="204" t="s">
        <v>3125</v>
      </c>
      <c r="G95" s="205" t="s">
        <v>2994</v>
      </c>
      <c r="H95" s="206">
        <v>3</v>
      </c>
      <c r="I95" s="207">
        <v>1029.4000000000001</v>
      </c>
      <c r="J95" s="208">
        <f t="shared" si="0"/>
        <v>3088.2</v>
      </c>
      <c r="K95" s="204" t="s">
        <v>24</v>
      </c>
      <c r="L95" s="62"/>
      <c r="M95" s="209" t="s">
        <v>24</v>
      </c>
      <c r="N95" s="210" t="s">
        <v>49</v>
      </c>
      <c r="O95" s="43"/>
      <c r="P95" s="211">
        <f t="shared" si="1"/>
        <v>0</v>
      </c>
      <c r="Q95" s="211">
        <v>0</v>
      </c>
      <c r="R95" s="211">
        <f t="shared" si="2"/>
        <v>0</v>
      </c>
      <c r="S95" s="211">
        <v>0</v>
      </c>
      <c r="T95" s="212">
        <f t="shared" si="3"/>
        <v>0</v>
      </c>
      <c r="AR95" s="25" t="s">
        <v>142</v>
      </c>
      <c r="AT95" s="25" t="s">
        <v>212</v>
      </c>
      <c r="AU95" s="25" t="s">
        <v>87</v>
      </c>
      <c r="AY95" s="25" t="s">
        <v>210</v>
      </c>
      <c r="BE95" s="213">
        <f t="shared" si="4"/>
        <v>3088.2</v>
      </c>
      <c r="BF95" s="213">
        <f t="shared" si="5"/>
        <v>0</v>
      </c>
      <c r="BG95" s="213">
        <f t="shared" si="6"/>
        <v>0</v>
      </c>
      <c r="BH95" s="213">
        <f t="shared" si="7"/>
        <v>0</v>
      </c>
      <c r="BI95" s="213">
        <f t="shared" si="8"/>
        <v>0</v>
      </c>
      <c r="BJ95" s="25" t="s">
        <v>83</v>
      </c>
      <c r="BK95" s="213">
        <f t="shared" si="9"/>
        <v>3088.2</v>
      </c>
      <c r="BL95" s="25" t="s">
        <v>142</v>
      </c>
      <c r="BM95" s="25" t="s">
        <v>3126</v>
      </c>
    </row>
    <row r="96" spans="2:65" s="1" customFormat="1" ht="16.5" customHeight="1">
      <c r="B96" s="42"/>
      <c r="C96" s="202" t="s">
        <v>119</v>
      </c>
      <c r="D96" s="202" t="s">
        <v>212</v>
      </c>
      <c r="E96" s="203" t="s">
        <v>3011</v>
      </c>
      <c r="F96" s="204" t="s">
        <v>3012</v>
      </c>
      <c r="G96" s="205" t="s">
        <v>862</v>
      </c>
      <c r="H96" s="206">
        <v>160</v>
      </c>
      <c r="I96" s="207">
        <v>48.2</v>
      </c>
      <c r="J96" s="208">
        <f t="shared" si="0"/>
        <v>7712</v>
      </c>
      <c r="K96" s="204" t="s">
        <v>24</v>
      </c>
      <c r="L96" s="62"/>
      <c r="M96" s="209" t="s">
        <v>24</v>
      </c>
      <c r="N96" s="210" t="s">
        <v>49</v>
      </c>
      <c r="O96" s="43"/>
      <c r="P96" s="211">
        <f t="shared" si="1"/>
        <v>0</v>
      </c>
      <c r="Q96" s="211">
        <v>0</v>
      </c>
      <c r="R96" s="211">
        <f t="shared" si="2"/>
        <v>0</v>
      </c>
      <c r="S96" s="211">
        <v>0</v>
      </c>
      <c r="T96" s="212">
        <f t="shared" si="3"/>
        <v>0</v>
      </c>
      <c r="AR96" s="25" t="s">
        <v>142</v>
      </c>
      <c r="AT96" s="25" t="s">
        <v>212</v>
      </c>
      <c r="AU96" s="25" t="s">
        <v>87</v>
      </c>
      <c r="AY96" s="25" t="s">
        <v>210</v>
      </c>
      <c r="BE96" s="213">
        <f t="shared" si="4"/>
        <v>7712</v>
      </c>
      <c r="BF96" s="213">
        <f t="shared" si="5"/>
        <v>0</v>
      </c>
      <c r="BG96" s="213">
        <f t="shared" si="6"/>
        <v>0</v>
      </c>
      <c r="BH96" s="213">
        <f t="shared" si="7"/>
        <v>0</v>
      </c>
      <c r="BI96" s="213">
        <f t="shared" si="8"/>
        <v>0</v>
      </c>
      <c r="BJ96" s="25" t="s">
        <v>83</v>
      </c>
      <c r="BK96" s="213">
        <f t="shared" si="9"/>
        <v>7712</v>
      </c>
      <c r="BL96" s="25" t="s">
        <v>142</v>
      </c>
      <c r="BM96" s="25" t="s">
        <v>3127</v>
      </c>
    </row>
    <row r="97" spans="2:65" s="1" customFormat="1" ht="16.5" customHeight="1">
      <c r="B97" s="42"/>
      <c r="C97" s="202" t="s">
        <v>122</v>
      </c>
      <c r="D97" s="202" t="s">
        <v>212</v>
      </c>
      <c r="E97" s="203" t="s">
        <v>3128</v>
      </c>
      <c r="F97" s="204" t="s">
        <v>3129</v>
      </c>
      <c r="G97" s="205" t="s">
        <v>862</v>
      </c>
      <c r="H97" s="206">
        <v>15</v>
      </c>
      <c r="I97" s="207">
        <v>58.9</v>
      </c>
      <c r="J97" s="208">
        <f t="shared" si="0"/>
        <v>883.5</v>
      </c>
      <c r="K97" s="204" t="s">
        <v>24</v>
      </c>
      <c r="L97" s="62"/>
      <c r="M97" s="209" t="s">
        <v>24</v>
      </c>
      <c r="N97" s="210" t="s">
        <v>49</v>
      </c>
      <c r="O97" s="43"/>
      <c r="P97" s="211">
        <f t="shared" si="1"/>
        <v>0</v>
      </c>
      <c r="Q97" s="211">
        <v>0</v>
      </c>
      <c r="R97" s="211">
        <f t="shared" si="2"/>
        <v>0</v>
      </c>
      <c r="S97" s="211">
        <v>0</v>
      </c>
      <c r="T97" s="212">
        <f t="shared" si="3"/>
        <v>0</v>
      </c>
      <c r="AR97" s="25" t="s">
        <v>142</v>
      </c>
      <c r="AT97" s="25" t="s">
        <v>212</v>
      </c>
      <c r="AU97" s="25" t="s">
        <v>87</v>
      </c>
      <c r="AY97" s="25" t="s">
        <v>210</v>
      </c>
      <c r="BE97" s="213">
        <f t="shared" si="4"/>
        <v>883.5</v>
      </c>
      <c r="BF97" s="213">
        <f t="shared" si="5"/>
        <v>0</v>
      </c>
      <c r="BG97" s="213">
        <f t="shared" si="6"/>
        <v>0</v>
      </c>
      <c r="BH97" s="213">
        <f t="shared" si="7"/>
        <v>0</v>
      </c>
      <c r="BI97" s="213">
        <f t="shared" si="8"/>
        <v>0</v>
      </c>
      <c r="BJ97" s="25" t="s">
        <v>83</v>
      </c>
      <c r="BK97" s="213">
        <f t="shared" si="9"/>
        <v>883.5</v>
      </c>
      <c r="BL97" s="25" t="s">
        <v>142</v>
      </c>
      <c r="BM97" s="25" t="s">
        <v>3130</v>
      </c>
    </row>
    <row r="98" spans="2:65" s="1" customFormat="1" ht="16.5" customHeight="1">
      <c r="B98" s="42"/>
      <c r="C98" s="202" t="s">
        <v>125</v>
      </c>
      <c r="D98" s="202" t="s">
        <v>212</v>
      </c>
      <c r="E98" s="203" t="s">
        <v>3131</v>
      </c>
      <c r="F98" s="204" t="s">
        <v>3132</v>
      </c>
      <c r="G98" s="205" t="s">
        <v>862</v>
      </c>
      <c r="H98" s="206">
        <v>107</v>
      </c>
      <c r="I98" s="207">
        <v>83.5</v>
      </c>
      <c r="J98" s="208">
        <f t="shared" si="0"/>
        <v>8934.5</v>
      </c>
      <c r="K98" s="204" t="s">
        <v>24</v>
      </c>
      <c r="L98" s="62"/>
      <c r="M98" s="209" t="s">
        <v>24</v>
      </c>
      <c r="N98" s="210" t="s">
        <v>49</v>
      </c>
      <c r="O98" s="43"/>
      <c r="P98" s="211">
        <f t="shared" si="1"/>
        <v>0</v>
      </c>
      <c r="Q98" s="211">
        <v>0</v>
      </c>
      <c r="R98" s="211">
        <f t="shared" si="2"/>
        <v>0</v>
      </c>
      <c r="S98" s="211">
        <v>0</v>
      </c>
      <c r="T98" s="212">
        <f t="shared" si="3"/>
        <v>0</v>
      </c>
      <c r="AR98" s="25" t="s">
        <v>142</v>
      </c>
      <c r="AT98" s="25" t="s">
        <v>212</v>
      </c>
      <c r="AU98" s="25" t="s">
        <v>87</v>
      </c>
      <c r="AY98" s="25" t="s">
        <v>210</v>
      </c>
      <c r="BE98" s="213">
        <f t="shared" si="4"/>
        <v>8934.5</v>
      </c>
      <c r="BF98" s="213">
        <f t="shared" si="5"/>
        <v>0</v>
      </c>
      <c r="BG98" s="213">
        <f t="shared" si="6"/>
        <v>0</v>
      </c>
      <c r="BH98" s="213">
        <f t="shared" si="7"/>
        <v>0</v>
      </c>
      <c r="BI98" s="213">
        <f t="shared" si="8"/>
        <v>0</v>
      </c>
      <c r="BJ98" s="25" t="s">
        <v>83</v>
      </c>
      <c r="BK98" s="213">
        <f t="shared" si="9"/>
        <v>8934.5</v>
      </c>
      <c r="BL98" s="25" t="s">
        <v>142</v>
      </c>
      <c r="BM98" s="25" t="s">
        <v>3133</v>
      </c>
    </row>
    <row r="99" spans="2:65" s="1" customFormat="1" ht="25.5" customHeight="1">
      <c r="B99" s="42"/>
      <c r="C99" s="202" t="s">
        <v>128</v>
      </c>
      <c r="D99" s="202" t="s">
        <v>212</v>
      </c>
      <c r="E99" s="203" t="s">
        <v>3134</v>
      </c>
      <c r="F99" s="204" t="s">
        <v>3135</v>
      </c>
      <c r="G99" s="205" t="s">
        <v>862</v>
      </c>
      <c r="H99" s="206">
        <v>8</v>
      </c>
      <c r="I99" s="207">
        <v>144.5</v>
      </c>
      <c r="J99" s="208">
        <f t="shared" si="0"/>
        <v>1156</v>
      </c>
      <c r="K99" s="204" t="s">
        <v>24</v>
      </c>
      <c r="L99" s="62"/>
      <c r="M99" s="209" t="s">
        <v>24</v>
      </c>
      <c r="N99" s="210" t="s">
        <v>49</v>
      </c>
      <c r="O99" s="43"/>
      <c r="P99" s="211">
        <f t="shared" si="1"/>
        <v>0</v>
      </c>
      <c r="Q99" s="211">
        <v>0</v>
      </c>
      <c r="R99" s="211">
        <f t="shared" si="2"/>
        <v>0</v>
      </c>
      <c r="S99" s="211">
        <v>0</v>
      </c>
      <c r="T99" s="212">
        <f t="shared" si="3"/>
        <v>0</v>
      </c>
      <c r="AR99" s="25" t="s">
        <v>142</v>
      </c>
      <c r="AT99" s="25" t="s">
        <v>212</v>
      </c>
      <c r="AU99" s="25" t="s">
        <v>87</v>
      </c>
      <c r="AY99" s="25" t="s">
        <v>210</v>
      </c>
      <c r="BE99" s="213">
        <f t="shared" si="4"/>
        <v>1156</v>
      </c>
      <c r="BF99" s="213">
        <f t="shared" si="5"/>
        <v>0</v>
      </c>
      <c r="BG99" s="213">
        <f t="shared" si="6"/>
        <v>0</v>
      </c>
      <c r="BH99" s="213">
        <f t="shared" si="7"/>
        <v>0</v>
      </c>
      <c r="BI99" s="213">
        <f t="shared" si="8"/>
        <v>0</v>
      </c>
      <c r="BJ99" s="25" t="s">
        <v>83</v>
      </c>
      <c r="BK99" s="213">
        <f t="shared" si="9"/>
        <v>1156</v>
      </c>
      <c r="BL99" s="25" t="s">
        <v>142</v>
      </c>
      <c r="BM99" s="25" t="s">
        <v>3136</v>
      </c>
    </row>
    <row r="100" spans="2:65" s="1" customFormat="1" ht="25.5" customHeight="1">
      <c r="B100" s="42"/>
      <c r="C100" s="202" t="s">
        <v>131</v>
      </c>
      <c r="D100" s="202" t="s">
        <v>212</v>
      </c>
      <c r="E100" s="203" t="s">
        <v>3137</v>
      </c>
      <c r="F100" s="204" t="s">
        <v>3138</v>
      </c>
      <c r="G100" s="205" t="s">
        <v>862</v>
      </c>
      <c r="H100" s="206">
        <v>8</v>
      </c>
      <c r="I100" s="207">
        <v>347.8</v>
      </c>
      <c r="J100" s="208">
        <f t="shared" si="0"/>
        <v>2782.4</v>
      </c>
      <c r="K100" s="204" t="s">
        <v>24</v>
      </c>
      <c r="L100" s="62"/>
      <c r="M100" s="209" t="s">
        <v>24</v>
      </c>
      <c r="N100" s="210" t="s">
        <v>49</v>
      </c>
      <c r="O100" s="43"/>
      <c r="P100" s="211">
        <f t="shared" si="1"/>
        <v>0</v>
      </c>
      <c r="Q100" s="211">
        <v>0</v>
      </c>
      <c r="R100" s="211">
        <f t="shared" si="2"/>
        <v>0</v>
      </c>
      <c r="S100" s="211">
        <v>0</v>
      </c>
      <c r="T100" s="212">
        <f t="shared" si="3"/>
        <v>0</v>
      </c>
      <c r="AR100" s="25" t="s">
        <v>142</v>
      </c>
      <c r="AT100" s="25" t="s">
        <v>212</v>
      </c>
      <c r="AU100" s="25" t="s">
        <v>87</v>
      </c>
      <c r="AY100" s="25" t="s">
        <v>210</v>
      </c>
      <c r="BE100" s="213">
        <f t="shared" si="4"/>
        <v>2782.4</v>
      </c>
      <c r="BF100" s="213">
        <f t="shared" si="5"/>
        <v>0</v>
      </c>
      <c r="BG100" s="213">
        <f t="shared" si="6"/>
        <v>0</v>
      </c>
      <c r="BH100" s="213">
        <f t="shared" si="7"/>
        <v>0</v>
      </c>
      <c r="BI100" s="213">
        <f t="shared" si="8"/>
        <v>0</v>
      </c>
      <c r="BJ100" s="25" t="s">
        <v>83</v>
      </c>
      <c r="BK100" s="213">
        <f t="shared" si="9"/>
        <v>2782.4</v>
      </c>
      <c r="BL100" s="25" t="s">
        <v>142</v>
      </c>
      <c r="BM100" s="25" t="s">
        <v>3139</v>
      </c>
    </row>
    <row r="101" spans="2:65" s="1" customFormat="1" ht="16.5" customHeight="1">
      <c r="B101" s="42"/>
      <c r="C101" s="202" t="s">
        <v>134</v>
      </c>
      <c r="D101" s="202" t="s">
        <v>212</v>
      </c>
      <c r="E101" s="203" t="s">
        <v>3140</v>
      </c>
      <c r="F101" s="204" t="s">
        <v>3141</v>
      </c>
      <c r="G101" s="205" t="s">
        <v>862</v>
      </c>
      <c r="H101" s="206">
        <v>2</v>
      </c>
      <c r="I101" s="207">
        <v>37.5</v>
      </c>
      <c r="J101" s="208">
        <f t="shared" si="0"/>
        <v>75</v>
      </c>
      <c r="K101" s="204" t="s">
        <v>24</v>
      </c>
      <c r="L101" s="62"/>
      <c r="M101" s="209" t="s">
        <v>24</v>
      </c>
      <c r="N101" s="210" t="s">
        <v>49</v>
      </c>
      <c r="O101" s="43"/>
      <c r="P101" s="211">
        <f t="shared" si="1"/>
        <v>0</v>
      </c>
      <c r="Q101" s="211">
        <v>0</v>
      </c>
      <c r="R101" s="211">
        <f t="shared" si="2"/>
        <v>0</v>
      </c>
      <c r="S101" s="211">
        <v>0</v>
      </c>
      <c r="T101" s="212">
        <f t="shared" si="3"/>
        <v>0</v>
      </c>
      <c r="AR101" s="25" t="s">
        <v>142</v>
      </c>
      <c r="AT101" s="25" t="s">
        <v>212</v>
      </c>
      <c r="AU101" s="25" t="s">
        <v>87</v>
      </c>
      <c r="AY101" s="25" t="s">
        <v>210</v>
      </c>
      <c r="BE101" s="213">
        <f t="shared" si="4"/>
        <v>75</v>
      </c>
      <c r="BF101" s="213">
        <f t="shared" si="5"/>
        <v>0</v>
      </c>
      <c r="BG101" s="213">
        <f t="shared" si="6"/>
        <v>0</v>
      </c>
      <c r="BH101" s="213">
        <f t="shared" si="7"/>
        <v>0</v>
      </c>
      <c r="BI101" s="213">
        <f t="shared" si="8"/>
        <v>0</v>
      </c>
      <c r="BJ101" s="25" t="s">
        <v>83</v>
      </c>
      <c r="BK101" s="213">
        <f t="shared" si="9"/>
        <v>75</v>
      </c>
      <c r="BL101" s="25" t="s">
        <v>142</v>
      </c>
      <c r="BM101" s="25" t="s">
        <v>3142</v>
      </c>
    </row>
    <row r="102" spans="2:65" s="1" customFormat="1" ht="16.5" customHeight="1">
      <c r="B102" s="42"/>
      <c r="C102" s="202" t="s">
        <v>137</v>
      </c>
      <c r="D102" s="202" t="s">
        <v>212</v>
      </c>
      <c r="E102" s="203" t="s">
        <v>3143</v>
      </c>
      <c r="F102" s="204" t="s">
        <v>3144</v>
      </c>
      <c r="G102" s="205" t="s">
        <v>862</v>
      </c>
      <c r="H102" s="206">
        <v>1</v>
      </c>
      <c r="I102" s="207">
        <v>39.6</v>
      </c>
      <c r="J102" s="208">
        <f t="shared" si="0"/>
        <v>39.6</v>
      </c>
      <c r="K102" s="204" t="s">
        <v>24</v>
      </c>
      <c r="L102" s="62"/>
      <c r="M102" s="209" t="s">
        <v>24</v>
      </c>
      <c r="N102" s="210" t="s">
        <v>49</v>
      </c>
      <c r="O102" s="43"/>
      <c r="P102" s="211">
        <f t="shared" si="1"/>
        <v>0</v>
      </c>
      <c r="Q102" s="211">
        <v>0</v>
      </c>
      <c r="R102" s="211">
        <f t="shared" si="2"/>
        <v>0</v>
      </c>
      <c r="S102" s="211">
        <v>0</v>
      </c>
      <c r="T102" s="212">
        <f t="shared" si="3"/>
        <v>0</v>
      </c>
      <c r="AR102" s="25" t="s">
        <v>142</v>
      </c>
      <c r="AT102" s="25" t="s">
        <v>212</v>
      </c>
      <c r="AU102" s="25" t="s">
        <v>87</v>
      </c>
      <c r="AY102" s="25" t="s">
        <v>210</v>
      </c>
      <c r="BE102" s="213">
        <f t="shared" si="4"/>
        <v>39.6</v>
      </c>
      <c r="BF102" s="213">
        <f t="shared" si="5"/>
        <v>0</v>
      </c>
      <c r="BG102" s="213">
        <f t="shared" si="6"/>
        <v>0</v>
      </c>
      <c r="BH102" s="213">
        <f t="shared" si="7"/>
        <v>0</v>
      </c>
      <c r="BI102" s="213">
        <f t="shared" si="8"/>
        <v>0</v>
      </c>
      <c r="BJ102" s="25" t="s">
        <v>83</v>
      </c>
      <c r="BK102" s="213">
        <f t="shared" si="9"/>
        <v>39.6</v>
      </c>
      <c r="BL102" s="25" t="s">
        <v>142</v>
      </c>
      <c r="BM102" s="25" t="s">
        <v>3145</v>
      </c>
    </row>
    <row r="103" spans="2:65" s="1" customFormat="1" ht="16.5" customHeight="1">
      <c r="B103" s="42"/>
      <c r="C103" s="202" t="s">
        <v>10</v>
      </c>
      <c r="D103" s="202" t="s">
        <v>212</v>
      </c>
      <c r="E103" s="203" t="s">
        <v>3014</v>
      </c>
      <c r="F103" s="204" t="s">
        <v>3146</v>
      </c>
      <c r="G103" s="205" t="s">
        <v>862</v>
      </c>
      <c r="H103" s="206">
        <v>10</v>
      </c>
      <c r="I103" s="207">
        <v>58.9</v>
      </c>
      <c r="J103" s="208">
        <f t="shared" si="0"/>
        <v>589</v>
      </c>
      <c r="K103" s="204" t="s">
        <v>24</v>
      </c>
      <c r="L103" s="62"/>
      <c r="M103" s="209" t="s">
        <v>24</v>
      </c>
      <c r="N103" s="210" t="s">
        <v>49</v>
      </c>
      <c r="O103" s="43"/>
      <c r="P103" s="211">
        <f t="shared" si="1"/>
        <v>0</v>
      </c>
      <c r="Q103" s="211">
        <v>0</v>
      </c>
      <c r="R103" s="211">
        <f t="shared" si="2"/>
        <v>0</v>
      </c>
      <c r="S103" s="211">
        <v>0</v>
      </c>
      <c r="T103" s="212">
        <f t="shared" si="3"/>
        <v>0</v>
      </c>
      <c r="AR103" s="25" t="s">
        <v>142</v>
      </c>
      <c r="AT103" s="25" t="s">
        <v>212</v>
      </c>
      <c r="AU103" s="25" t="s">
        <v>87</v>
      </c>
      <c r="AY103" s="25" t="s">
        <v>210</v>
      </c>
      <c r="BE103" s="213">
        <f t="shared" si="4"/>
        <v>589</v>
      </c>
      <c r="BF103" s="213">
        <f t="shared" si="5"/>
        <v>0</v>
      </c>
      <c r="BG103" s="213">
        <f t="shared" si="6"/>
        <v>0</v>
      </c>
      <c r="BH103" s="213">
        <f t="shared" si="7"/>
        <v>0</v>
      </c>
      <c r="BI103" s="213">
        <f t="shared" si="8"/>
        <v>0</v>
      </c>
      <c r="BJ103" s="25" t="s">
        <v>83</v>
      </c>
      <c r="BK103" s="213">
        <f t="shared" si="9"/>
        <v>589</v>
      </c>
      <c r="BL103" s="25" t="s">
        <v>142</v>
      </c>
      <c r="BM103" s="25" t="s">
        <v>3147</v>
      </c>
    </row>
    <row r="104" spans="2:65" s="1" customFormat="1" ht="16.5" customHeight="1">
      <c r="B104" s="42"/>
      <c r="C104" s="202" t="s">
        <v>142</v>
      </c>
      <c r="D104" s="202" t="s">
        <v>212</v>
      </c>
      <c r="E104" s="203" t="s">
        <v>3148</v>
      </c>
      <c r="F104" s="204" t="s">
        <v>3149</v>
      </c>
      <c r="G104" s="205" t="s">
        <v>862</v>
      </c>
      <c r="H104" s="206">
        <v>4</v>
      </c>
      <c r="I104" s="207">
        <v>58.9</v>
      </c>
      <c r="J104" s="208">
        <f t="shared" si="0"/>
        <v>235.6</v>
      </c>
      <c r="K104" s="204" t="s">
        <v>24</v>
      </c>
      <c r="L104" s="62"/>
      <c r="M104" s="209" t="s">
        <v>24</v>
      </c>
      <c r="N104" s="210" t="s">
        <v>49</v>
      </c>
      <c r="O104" s="43"/>
      <c r="P104" s="211">
        <f t="shared" si="1"/>
        <v>0</v>
      </c>
      <c r="Q104" s="211">
        <v>0</v>
      </c>
      <c r="R104" s="211">
        <f t="shared" si="2"/>
        <v>0</v>
      </c>
      <c r="S104" s="211">
        <v>0</v>
      </c>
      <c r="T104" s="212">
        <f t="shared" si="3"/>
        <v>0</v>
      </c>
      <c r="AR104" s="25" t="s">
        <v>142</v>
      </c>
      <c r="AT104" s="25" t="s">
        <v>212</v>
      </c>
      <c r="AU104" s="25" t="s">
        <v>87</v>
      </c>
      <c r="AY104" s="25" t="s">
        <v>210</v>
      </c>
      <c r="BE104" s="213">
        <f t="shared" si="4"/>
        <v>235.6</v>
      </c>
      <c r="BF104" s="213">
        <f t="shared" si="5"/>
        <v>0</v>
      </c>
      <c r="BG104" s="213">
        <f t="shared" si="6"/>
        <v>0</v>
      </c>
      <c r="BH104" s="213">
        <f t="shared" si="7"/>
        <v>0</v>
      </c>
      <c r="BI104" s="213">
        <f t="shared" si="8"/>
        <v>0</v>
      </c>
      <c r="BJ104" s="25" t="s">
        <v>83</v>
      </c>
      <c r="BK104" s="213">
        <f t="shared" si="9"/>
        <v>235.6</v>
      </c>
      <c r="BL104" s="25" t="s">
        <v>142</v>
      </c>
      <c r="BM104" s="25" t="s">
        <v>3150</v>
      </c>
    </row>
    <row r="105" spans="2:65" s="1" customFormat="1" ht="16.5" customHeight="1">
      <c r="B105" s="42"/>
      <c r="C105" s="202" t="s">
        <v>145</v>
      </c>
      <c r="D105" s="202" t="s">
        <v>212</v>
      </c>
      <c r="E105" s="203" t="s">
        <v>3017</v>
      </c>
      <c r="F105" s="204" t="s">
        <v>3018</v>
      </c>
      <c r="G105" s="205" t="s">
        <v>862</v>
      </c>
      <c r="H105" s="206">
        <v>20</v>
      </c>
      <c r="I105" s="207">
        <v>80.3</v>
      </c>
      <c r="J105" s="208">
        <f t="shared" si="0"/>
        <v>1606</v>
      </c>
      <c r="K105" s="204" t="s">
        <v>24</v>
      </c>
      <c r="L105" s="62"/>
      <c r="M105" s="209" t="s">
        <v>24</v>
      </c>
      <c r="N105" s="210" t="s">
        <v>49</v>
      </c>
      <c r="O105" s="43"/>
      <c r="P105" s="211">
        <f t="shared" si="1"/>
        <v>0</v>
      </c>
      <c r="Q105" s="211">
        <v>0</v>
      </c>
      <c r="R105" s="211">
        <f t="shared" si="2"/>
        <v>0</v>
      </c>
      <c r="S105" s="211">
        <v>0</v>
      </c>
      <c r="T105" s="212">
        <f t="shared" si="3"/>
        <v>0</v>
      </c>
      <c r="AR105" s="25" t="s">
        <v>142</v>
      </c>
      <c r="AT105" s="25" t="s">
        <v>212</v>
      </c>
      <c r="AU105" s="25" t="s">
        <v>87</v>
      </c>
      <c r="AY105" s="25" t="s">
        <v>210</v>
      </c>
      <c r="BE105" s="213">
        <f t="shared" si="4"/>
        <v>1606</v>
      </c>
      <c r="BF105" s="213">
        <f t="shared" si="5"/>
        <v>0</v>
      </c>
      <c r="BG105" s="213">
        <f t="shared" si="6"/>
        <v>0</v>
      </c>
      <c r="BH105" s="213">
        <f t="shared" si="7"/>
        <v>0</v>
      </c>
      <c r="BI105" s="213">
        <f t="shared" si="8"/>
        <v>0</v>
      </c>
      <c r="BJ105" s="25" t="s">
        <v>83</v>
      </c>
      <c r="BK105" s="213">
        <f t="shared" si="9"/>
        <v>1606</v>
      </c>
      <c r="BL105" s="25" t="s">
        <v>142</v>
      </c>
      <c r="BM105" s="25" t="s">
        <v>3151</v>
      </c>
    </row>
    <row r="106" spans="2:65" s="1" customFormat="1" ht="16.5" customHeight="1">
      <c r="B106" s="42"/>
      <c r="C106" s="202" t="s">
        <v>311</v>
      </c>
      <c r="D106" s="202" t="s">
        <v>212</v>
      </c>
      <c r="E106" s="203" t="s">
        <v>3152</v>
      </c>
      <c r="F106" s="204" t="s">
        <v>3153</v>
      </c>
      <c r="G106" s="205" t="s">
        <v>862</v>
      </c>
      <c r="H106" s="206">
        <v>5</v>
      </c>
      <c r="I106" s="207">
        <v>93.1</v>
      </c>
      <c r="J106" s="208">
        <f t="shared" si="0"/>
        <v>465.5</v>
      </c>
      <c r="K106" s="204" t="s">
        <v>24</v>
      </c>
      <c r="L106" s="62"/>
      <c r="M106" s="209" t="s">
        <v>24</v>
      </c>
      <c r="N106" s="210" t="s">
        <v>49</v>
      </c>
      <c r="O106" s="43"/>
      <c r="P106" s="211">
        <f t="shared" si="1"/>
        <v>0</v>
      </c>
      <c r="Q106" s="211">
        <v>0</v>
      </c>
      <c r="R106" s="211">
        <f t="shared" si="2"/>
        <v>0</v>
      </c>
      <c r="S106" s="211">
        <v>0</v>
      </c>
      <c r="T106" s="212">
        <f t="shared" si="3"/>
        <v>0</v>
      </c>
      <c r="AR106" s="25" t="s">
        <v>142</v>
      </c>
      <c r="AT106" s="25" t="s">
        <v>212</v>
      </c>
      <c r="AU106" s="25" t="s">
        <v>87</v>
      </c>
      <c r="AY106" s="25" t="s">
        <v>210</v>
      </c>
      <c r="BE106" s="213">
        <f t="shared" si="4"/>
        <v>465.5</v>
      </c>
      <c r="BF106" s="213">
        <f t="shared" si="5"/>
        <v>0</v>
      </c>
      <c r="BG106" s="213">
        <f t="shared" si="6"/>
        <v>0</v>
      </c>
      <c r="BH106" s="213">
        <f t="shared" si="7"/>
        <v>0</v>
      </c>
      <c r="BI106" s="213">
        <f t="shared" si="8"/>
        <v>0</v>
      </c>
      <c r="BJ106" s="25" t="s">
        <v>83</v>
      </c>
      <c r="BK106" s="213">
        <f t="shared" si="9"/>
        <v>465.5</v>
      </c>
      <c r="BL106" s="25" t="s">
        <v>142</v>
      </c>
      <c r="BM106" s="25" t="s">
        <v>3154</v>
      </c>
    </row>
    <row r="107" spans="2:65" s="1" customFormat="1" ht="16.5" customHeight="1">
      <c r="B107" s="42"/>
      <c r="C107" s="202" t="s">
        <v>316</v>
      </c>
      <c r="D107" s="202" t="s">
        <v>212</v>
      </c>
      <c r="E107" s="203" t="s">
        <v>3155</v>
      </c>
      <c r="F107" s="204" t="s">
        <v>3156</v>
      </c>
      <c r="G107" s="205" t="s">
        <v>862</v>
      </c>
      <c r="H107" s="206">
        <v>8</v>
      </c>
      <c r="I107" s="207">
        <v>101.7</v>
      </c>
      <c r="J107" s="208">
        <f t="shared" si="0"/>
        <v>813.6</v>
      </c>
      <c r="K107" s="204" t="s">
        <v>24</v>
      </c>
      <c r="L107" s="62"/>
      <c r="M107" s="209" t="s">
        <v>24</v>
      </c>
      <c r="N107" s="210" t="s">
        <v>49</v>
      </c>
      <c r="O107" s="43"/>
      <c r="P107" s="211">
        <f t="shared" si="1"/>
        <v>0</v>
      </c>
      <c r="Q107" s="211">
        <v>0</v>
      </c>
      <c r="R107" s="211">
        <f t="shared" si="2"/>
        <v>0</v>
      </c>
      <c r="S107" s="211">
        <v>0</v>
      </c>
      <c r="T107" s="212">
        <f t="shared" si="3"/>
        <v>0</v>
      </c>
      <c r="AR107" s="25" t="s">
        <v>142</v>
      </c>
      <c r="AT107" s="25" t="s">
        <v>212</v>
      </c>
      <c r="AU107" s="25" t="s">
        <v>87</v>
      </c>
      <c r="AY107" s="25" t="s">
        <v>210</v>
      </c>
      <c r="BE107" s="213">
        <f t="shared" si="4"/>
        <v>813.6</v>
      </c>
      <c r="BF107" s="213">
        <f t="shared" si="5"/>
        <v>0</v>
      </c>
      <c r="BG107" s="213">
        <f t="shared" si="6"/>
        <v>0</v>
      </c>
      <c r="BH107" s="213">
        <f t="shared" si="7"/>
        <v>0</v>
      </c>
      <c r="BI107" s="213">
        <f t="shared" si="8"/>
        <v>0</v>
      </c>
      <c r="BJ107" s="25" t="s">
        <v>83</v>
      </c>
      <c r="BK107" s="213">
        <f t="shared" si="9"/>
        <v>813.6</v>
      </c>
      <c r="BL107" s="25" t="s">
        <v>142</v>
      </c>
      <c r="BM107" s="25" t="s">
        <v>3157</v>
      </c>
    </row>
    <row r="108" spans="2:65" s="1" customFormat="1" ht="25.5" customHeight="1">
      <c r="B108" s="42"/>
      <c r="C108" s="202" t="s">
        <v>322</v>
      </c>
      <c r="D108" s="202" t="s">
        <v>212</v>
      </c>
      <c r="E108" s="203" t="s">
        <v>3158</v>
      </c>
      <c r="F108" s="204" t="s">
        <v>3159</v>
      </c>
      <c r="G108" s="205" t="s">
        <v>862</v>
      </c>
      <c r="H108" s="206">
        <v>2</v>
      </c>
      <c r="I108" s="207">
        <v>305</v>
      </c>
      <c r="J108" s="208">
        <f t="shared" si="0"/>
        <v>610</v>
      </c>
      <c r="K108" s="204" t="s">
        <v>24</v>
      </c>
      <c r="L108" s="62"/>
      <c r="M108" s="209" t="s">
        <v>24</v>
      </c>
      <c r="N108" s="210" t="s">
        <v>49</v>
      </c>
      <c r="O108" s="43"/>
      <c r="P108" s="211">
        <f t="shared" si="1"/>
        <v>0</v>
      </c>
      <c r="Q108" s="211">
        <v>0</v>
      </c>
      <c r="R108" s="211">
        <f t="shared" si="2"/>
        <v>0</v>
      </c>
      <c r="S108" s="211">
        <v>0</v>
      </c>
      <c r="T108" s="212">
        <f t="shared" si="3"/>
        <v>0</v>
      </c>
      <c r="AR108" s="25" t="s">
        <v>142</v>
      </c>
      <c r="AT108" s="25" t="s">
        <v>212</v>
      </c>
      <c r="AU108" s="25" t="s">
        <v>87</v>
      </c>
      <c r="AY108" s="25" t="s">
        <v>210</v>
      </c>
      <c r="BE108" s="213">
        <f t="shared" si="4"/>
        <v>610</v>
      </c>
      <c r="BF108" s="213">
        <f t="shared" si="5"/>
        <v>0</v>
      </c>
      <c r="BG108" s="213">
        <f t="shared" si="6"/>
        <v>0</v>
      </c>
      <c r="BH108" s="213">
        <f t="shared" si="7"/>
        <v>0</v>
      </c>
      <c r="BI108" s="213">
        <f t="shared" si="8"/>
        <v>0</v>
      </c>
      <c r="BJ108" s="25" t="s">
        <v>83</v>
      </c>
      <c r="BK108" s="213">
        <f t="shared" si="9"/>
        <v>610</v>
      </c>
      <c r="BL108" s="25" t="s">
        <v>142</v>
      </c>
      <c r="BM108" s="25" t="s">
        <v>3160</v>
      </c>
    </row>
    <row r="109" spans="2:65" s="1" customFormat="1" ht="25.5" customHeight="1">
      <c r="B109" s="42"/>
      <c r="C109" s="202" t="s">
        <v>9</v>
      </c>
      <c r="D109" s="202" t="s">
        <v>212</v>
      </c>
      <c r="E109" s="203" t="s">
        <v>3020</v>
      </c>
      <c r="F109" s="204" t="s">
        <v>3161</v>
      </c>
      <c r="G109" s="205" t="s">
        <v>862</v>
      </c>
      <c r="H109" s="206">
        <v>4</v>
      </c>
      <c r="I109" s="207">
        <v>317.8</v>
      </c>
      <c r="J109" s="208">
        <f t="shared" si="0"/>
        <v>1271.2</v>
      </c>
      <c r="K109" s="204" t="s">
        <v>24</v>
      </c>
      <c r="L109" s="62"/>
      <c r="M109" s="209" t="s">
        <v>24</v>
      </c>
      <c r="N109" s="210" t="s">
        <v>49</v>
      </c>
      <c r="O109" s="43"/>
      <c r="P109" s="211">
        <f t="shared" si="1"/>
        <v>0</v>
      </c>
      <c r="Q109" s="211">
        <v>0</v>
      </c>
      <c r="R109" s="211">
        <f t="shared" si="2"/>
        <v>0</v>
      </c>
      <c r="S109" s="211">
        <v>0</v>
      </c>
      <c r="T109" s="212">
        <f t="shared" si="3"/>
        <v>0</v>
      </c>
      <c r="AR109" s="25" t="s">
        <v>142</v>
      </c>
      <c r="AT109" s="25" t="s">
        <v>212</v>
      </c>
      <c r="AU109" s="25" t="s">
        <v>87</v>
      </c>
      <c r="AY109" s="25" t="s">
        <v>210</v>
      </c>
      <c r="BE109" s="213">
        <f t="shared" si="4"/>
        <v>1271.2</v>
      </c>
      <c r="BF109" s="213">
        <f t="shared" si="5"/>
        <v>0</v>
      </c>
      <c r="BG109" s="213">
        <f t="shared" si="6"/>
        <v>0</v>
      </c>
      <c r="BH109" s="213">
        <f t="shared" si="7"/>
        <v>0</v>
      </c>
      <c r="BI109" s="213">
        <f t="shared" si="8"/>
        <v>0</v>
      </c>
      <c r="BJ109" s="25" t="s">
        <v>83</v>
      </c>
      <c r="BK109" s="213">
        <f t="shared" si="9"/>
        <v>1271.2</v>
      </c>
      <c r="BL109" s="25" t="s">
        <v>142</v>
      </c>
      <c r="BM109" s="25" t="s">
        <v>3162</v>
      </c>
    </row>
    <row r="110" spans="2:65" s="1" customFormat="1" ht="25.5" customHeight="1">
      <c r="B110" s="42"/>
      <c r="C110" s="202" t="s">
        <v>334</v>
      </c>
      <c r="D110" s="202" t="s">
        <v>212</v>
      </c>
      <c r="E110" s="203" t="s">
        <v>3163</v>
      </c>
      <c r="F110" s="204" t="s">
        <v>3164</v>
      </c>
      <c r="G110" s="205" t="s">
        <v>862</v>
      </c>
      <c r="H110" s="206">
        <v>1</v>
      </c>
      <c r="I110" s="207">
        <v>377.7</v>
      </c>
      <c r="J110" s="208">
        <f t="shared" si="0"/>
        <v>377.7</v>
      </c>
      <c r="K110" s="204" t="s">
        <v>24</v>
      </c>
      <c r="L110" s="62"/>
      <c r="M110" s="209" t="s">
        <v>24</v>
      </c>
      <c r="N110" s="210" t="s">
        <v>49</v>
      </c>
      <c r="O110" s="43"/>
      <c r="P110" s="211">
        <f t="shared" si="1"/>
        <v>0</v>
      </c>
      <c r="Q110" s="211">
        <v>0</v>
      </c>
      <c r="R110" s="211">
        <f t="shared" si="2"/>
        <v>0</v>
      </c>
      <c r="S110" s="211">
        <v>0</v>
      </c>
      <c r="T110" s="212">
        <f t="shared" si="3"/>
        <v>0</v>
      </c>
      <c r="AR110" s="25" t="s">
        <v>142</v>
      </c>
      <c r="AT110" s="25" t="s">
        <v>212</v>
      </c>
      <c r="AU110" s="25" t="s">
        <v>87</v>
      </c>
      <c r="AY110" s="25" t="s">
        <v>210</v>
      </c>
      <c r="BE110" s="213">
        <f t="shared" si="4"/>
        <v>377.7</v>
      </c>
      <c r="BF110" s="213">
        <f t="shared" si="5"/>
        <v>0</v>
      </c>
      <c r="BG110" s="213">
        <f t="shared" si="6"/>
        <v>0</v>
      </c>
      <c r="BH110" s="213">
        <f t="shared" si="7"/>
        <v>0</v>
      </c>
      <c r="BI110" s="213">
        <f t="shared" si="8"/>
        <v>0</v>
      </c>
      <c r="BJ110" s="25" t="s">
        <v>83</v>
      </c>
      <c r="BK110" s="213">
        <f t="shared" si="9"/>
        <v>377.7</v>
      </c>
      <c r="BL110" s="25" t="s">
        <v>142</v>
      </c>
      <c r="BM110" s="25" t="s">
        <v>3165</v>
      </c>
    </row>
    <row r="111" spans="2:65" s="1" customFormat="1" ht="16.5" customHeight="1">
      <c r="B111" s="42"/>
      <c r="C111" s="202" t="s">
        <v>340</v>
      </c>
      <c r="D111" s="202" t="s">
        <v>212</v>
      </c>
      <c r="E111" s="203" t="s">
        <v>3023</v>
      </c>
      <c r="F111" s="204" t="s">
        <v>3166</v>
      </c>
      <c r="G111" s="205" t="s">
        <v>862</v>
      </c>
      <c r="H111" s="206">
        <v>5</v>
      </c>
      <c r="I111" s="207">
        <v>84.5</v>
      </c>
      <c r="J111" s="208">
        <f t="shared" si="0"/>
        <v>422.5</v>
      </c>
      <c r="K111" s="204" t="s">
        <v>24</v>
      </c>
      <c r="L111" s="62"/>
      <c r="M111" s="209" t="s">
        <v>24</v>
      </c>
      <c r="N111" s="210" t="s">
        <v>49</v>
      </c>
      <c r="O111" s="43"/>
      <c r="P111" s="211">
        <f t="shared" si="1"/>
        <v>0</v>
      </c>
      <c r="Q111" s="211">
        <v>0</v>
      </c>
      <c r="R111" s="211">
        <f t="shared" si="2"/>
        <v>0</v>
      </c>
      <c r="S111" s="211">
        <v>0</v>
      </c>
      <c r="T111" s="212">
        <f t="shared" si="3"/>
        <v>0</v>
      </c>
      <c r="AR111" s="25" t="s">
        <v>142</v>
      </c>
      <c r="AT111" s="25" t="s">
        <v>212</v>
      </c>
      <c r="AU111" s="25" t="s">
        <v>87</v>
      </c>
      <c r="AY111" s="25" t="s">
        <v>210</v>
      </c>
      <c r="BE111" s="213">
        <f t="shared" si="4"/>
        <v>422.5</v>
      </c>
      <c r="BF111" s="213">
        <f t="shared" si="5"/>
        <v>0</v>
      </c>
      <c r="BG111" s="213">
        <f t="shared" si="6"/>
        <v>0</v>
      </c>
      <c r="BH111" s="213">
        <f t="shared" si="7"/>
        <v>0</v>
      </c>
      <c r="BI111" s="213">
        <f t="shared" si="8"/>
        <v>0</v>
      </c>
      <c r="BJ111" s="25" t="s">
        <v>83</v>
      </c>
      <c r="BK111" s="213">
        <f t="shared" si="9"/>
        <v>422.5</v>
      </c>
      <c r="BL111" s="25" t="s">
        <v>142</v>
      </c>
      <c r="BM111" s="25" t="s">
        <v>3167</v>
      </c>
    </row>
    <row r="112" spans="2:65" s="1" customFormat="1" ht="16.5" customHeight="1">
      <c r="B112" s="42"/>
      <c r="C112" s="202" t="s">
        <v>345</v>
      </c>
      <c r="D112" s="202" t="s">
        <v>212</v>
      </c>
      <c r="E112" s="203" t="s">
        <v>3026</v>
      </c>
      <c r="F112" s="204" t="s">
        <v>3168</v>
      </c>
      <c r="G112" s="205" t="s">
        <v>862</v>
      </c>
      <c r="H112" s="206">
        <v>7</v>
      </c>
      <c r="I112" s="207">
        <v>72.8</v>
      </c>
      <c r="J112" s="208">
        <f t="shared" si="0"/>
        <v>509.6</v>
      </c>
      <c r="K112" s="204" t="s">
        <v>24</v>
      </c>
      <c r="L112" s="62"/>
      <c r="M112" s="209" t="s">
        <v>24</v>
      </c>
      <c r="N112" s="210" t="s">
        <v>49</v>
      </c>
      <c r="O112" s="43"/>
      <c r="P112" s="211">
        <f t="shared" si="1"/>
        <v>0</v>
      </c>
      <c r="Q112" s="211">
        <v>0</v>
      </c>
      <c r="R112" s="211">
        <f t="shared" si="2"/>
        <v>0</v>
      </c>
      <c r="S112" s="211">
        <v>0</v>
      </c>
      <c r="T112" s="212">
        <f t="shared" si="3"/>
        <v>0</v>
      </c>
      <c r="AR112" s="25" t="s">
        <v>142</v>
      </c>
      <c r="AT112" s="25" t="s">
        <v>212</v>
      </c>
      <c r="AU112" s="25" t="s">
        <v>87</v>
      </c>
      <c r="AY112" s="25" t="s">
        <v>210</v>
      </c>
      <c r="BE112" s="213">
        <f t="shared" si="4"/>
        <v>509.6</v>
      </c>
      <c r="BF112" s="213">
        <f t="shared" si="5"/>
        <v>0</v>
      </c>
      <c r="BG112" s="213">
        <f t="shared" si="6"/>
        <v>0</v>
      </c>
      <c r="BH112" s="213">
        <f t="shared" si="7"/>
        <v>0</v>
      </c>
      <c r="BI112" s="213">
        <f t="shared" si="8"/>
        <v>0</v>
      </c>
      <c r="BJ112" s="25" t="s">
        <v>83</v>
      </c>
      <c r="BK112" s="213">
        <f t="shared" si="9"/>
        <v>509.6</v>
      </c>
      <c r="BL112" s="25" t="s">
        <v>142</v>
      </c>
      <c r="BM112" s="25" t="s">
        <v>3169</v>
      </c>
    </row>
    <row r="113" spans="2:65" s="1" customFormat="1" ht="16.5" customHeight="1">
      <c r="B113" s="42"/>
      <c r="C113" s="202" t="s">
        <v>351</v>
      </c>
      <c r="D113" s="202" t="s">
        <v>212</v>
      </c>
      <c r="E113" s="203" t="s">
        <v>3170</v>
      </c>
      <c r="F113" s="204" t="s">
        <v>3024</v>
      </c>
      <c r="G113" s="205" t="s">
        <v>862</v>
      </c>
      <c r="H113" s="206">
        <v>4</v>
      </c>
      <c r="I113" s="207">
        <v>200.1</v>
      </c>
      <c r="J113" s="208">
        <f t="shared" si="0"/>
        <v>800.4</v>
      </c>
      <c r="K113" s="204" t="s">
        <v>24</v>
      </c>
      <c r="L113" s="62"/>
      <c r="M113" s="209" t="s">
        <v>24</v>
      </c>
      <c r="N113" s="210" t="s">
        <v>49</v>
      </c>
      <c r="O113" s="43"/>
      <c r="P113" s="211">
        <f t="shared" si="1"/>
        <v>0</v>
      </c>
      <c r="Q113" s="211">
        <v>0</v>
      </c>
      <c r="R113" s="211">
        <f t="shared" si="2"/>
        <v>0</v>
      </c>
      <c r="S113" s="211">
        <v>0</v>
      </c>
      <c r="T113" s="212">
        <f t="shared" si="3"/>
        <v>0</v>
      </c>
      <c r="AR113" s="25" t="s">
        <v>142</v>
      </c>
      <c r="AT113" s="25" t="s">
        <v>212</v>
      </c>
      <c r="AU113" s="25" t="s">
        <v>87</v>
      </c>
      <c r="AY113" s="25" t="s">
        <v>210</v>
      </c>
      <c r="BE113" s="213">
        <f t="shared" si="4"/>
        <v>800.4</v>
      </c>
      <c r="BF113" s="213">
        <f t="shared" si="5"/>
        <v>0</v>
      </c>
      <c r="BG113" s="213">
        <f t="shared" si="6"/>
        <v>0</v>
      </c>
      <c r="BH113" s="213">
        <f t="shared" si="7"/>
        <v>0</v>
      </c>
      <c r="BI113" s="213">
        <f t="shared" si="8"/>
        <v>0</v>
      </c>
      <c r="BJ113" s="25" t="s">
        <v>83</v>
      </c>
      <c r="BK113" s="213">
        <f t="shared" si="9"/>
        <v>800.4</v>
      </c>
      <c r="BL113" s="25" t="s">
        <v>142</v>
      </c>
      <c r="BM113" s="25" t="s">
        <v>3171</v>
      </c>
    </row>
    <row r="114" spans="2:65" s="1" customFormat="1" ht="25.5" customHeight="1">
      <c r="B114" s="42"/>
      <c r="C114" s="202" t="s">
        <v>357</v>
      </c>
      <c r="D114" s="202" t="s">
        <v>212</v>
      </c>
      <c r="E114" s="203" t="s">
        <v>3172</v>
      </c>
      <c r="F114" s="204" t="s">
        <v>3173</v>
      </c>
      <c r="G114" s="205" t="s">
        <v>862</v>
      </c>
      <c r="H114" s="206">
        <v>5</v>
      </c>
      <c r="I114" s="207">
        <v>108.1</v>
      </c>
      <c r="J114" s="208">
        <f t="shared" si="0"/>
        <v>540.5</v>
      </c>
      <c r="K114" s="204" t="s">
        <v>24</v>
      </c>
      <c r="L114" s="62"/>
      <c r="M114" s="209" t="s">
        <v>24</v>
      </c>
      <c r="N114" s="210" t="s">
        <v>49</v>
      </c>
      <c r="O114" s="43"/>
      <c r="P114" s="211">
        <f t="shared" si="1"/>
        <v>0</v>
      </c>
      <c r="Q114" s="211">
        <v>0</v>
      </c>
      <c r="R114" s="211">
        <f t="shared" si="2"/>
        <v>0</v>
      </c>
      <c r="S114" s="211">
        <v>0</v>
      </c>
      <c r="T114" s="212">
        <f t="shared" si="3"/>
        <v>0</v>
      </c>
      <c r="AR114" s="25" t="s">
        <v>142</v>
      </c>
      <c r="AT114" s="25" t="s">
        <v>212</v>
      </c>
      <c r="AU114" s="25" t="s">
        <v>87</v>
      </c>
      <c r="AY114" s="25" t="s">
        <v>210</v>
      </c>
      <c r="BE114" s="213">
        <f t="shared" si="4"/>
        <v>540.5</v>
      </c>
      <c r="BF114" s="213">
        <f t="shared" si="5"/>
        <v>0</v>
      </c>
      <c r="BG114" s="213">
        <f t="shared" si="6"/>
        <v>0</v>
      </c>
      <c r="BH114" s="213">
        <f t="shared" si="7"/>
        <v>0</v>
      </c>
      <c r="BI114" s="213">
        <f t="shared" si="8"/>
        <v>0</v>
      </c>
      <c r="BJ114" s="25" t="s">
        <v>83</v>
      </c>
      <c r="BK114" s="213">
        <f t="shared" si="9"/>
        <v>540.5</v>
      </c>
      <c r="BL114" s="25" t="s">
        <v>142</v>
      </c>
      <c r="BM114" s="25" t="s">
        <v>3174</v>
      </c>
    </row>
    <row r="115" spans="2:65" s="1" customFormat="1" ht="25.5" customHeight="1">
      <c r="B115" s="42"/>
      <c r="C115" s="202" t="s">
        <v>366</v>
      </c>
      <c r="D115" s="202" t="s">
        <v>212</v>
      </c>
      <c r="E115" s="203" t="s">
        <v>3029</v>
      </c>
      <c r="F115" s="204" t="s">
        <v>3175</v>
      </c>
      <c r="G115" s="205" t="s">
        <v>862</v>
      </c>
      <c r="H115" s="206">
        <v>9</v>
      </c>
      <c r="I115" s="207">
        <v>618.5</v>
      </c>
      <c r="J115" s="208">
        <f t="shared" si="0"/>
        <v>5566.5</v>
      </c>
      <c r="K115" s="204" t="s">
        <v>24</v>
      </c>
      <c r="L115" s="62"/>
      <c r="M115" s="209" t="s">
        <v>24</v>
      </c>
      <c r="N115" s="210" t="s">
        <v>49</v>
      </c>
      <c r="O115" s="43"/>
      <c r="P115" s="211">
        <f t="shared" si="1"/>
        <v>0</v>
      </c>
      <c r="Q115" s="211">
        <v>0</v>
      </c>
      <c r="R115" s="211">
        <f t="shared" si="2"/>
        <v>0</v>
      </c>
      <c r="S115" s="211">
        <v>0</v>
      </c>
      <c r="T115" s="212">
        <f t="shared" si="3"/>
        <v>0</v>
      </c>
      <c r="AR115" s="25" t="s">
        <v>142</v>
      </c>
      <c r="AT115" s="25" t="s">
        <v>212</v>
      </c>
      <c r="AU115" s="25" t="s">
        <v>87</v>
      </c>
      <c r="AY115" s="25" t="s">
        <v>210</v>
      </c>
      <c r="BE115" s="213">
        <f t="shared" si="4"/>
        <v>5566.5</v>
      </c>
      <c r="BF115" s="213">
        <f t="shared" si="5"/>
        <v>0</v>
      </c>
      <c r="BG115" s="213">
        <f t="shared" si="6"/>
        <v>0</v>
      </c>
      <c r="BH115" s="213">
        <f t="shared" si="7"/>
        <v>0</v>
      </c>
      <c r="BI115" s="213">
        <f t="shared" si="8"/>
        <v>0</v>
      </c>
      <c r="BJ115" s="25" t="s">
        <v>83</v>
      </c>
      <c r="BK115" s="213">
        <f t="shared" si="9"/>
        <v>5566.5</v>
      </c>
      <c r="BL115" s="25" t="s">
        <v>142</v>
      </c>
      <c r="BM115" s="25" t="s">
        <v>3176</v>
      </c>
    </row>
    <row r="116" spans="2:65" s="1" customFormat="1" ht="25.5" customHeight="1">
      <c r="B116" s="42"/>
      <c r="C116" s="202" t="s">
        <v>371</v>
      </c>
      <c r="D116" s="202" t="s">
        <v>212</v>
      </c>
      <c r="E116" s="203" t="s">
        <v>3177</v>
      </c>
      <c r="F116" s="204" t="s">
        <v>3178</v>
      </c>
      <c r="G116" s="205" t="s">
        <v>862</v>
      </c>
      <c r="H116" s="206">
        <v>8</v>
      </c>
      <c r="I116" s="207">
        <v>695.5</v>
      </c>
      <c r="J116" s="208">
        <f t="shared" si="0"/>
        <v>5564</v>
      </c>
      <c r="K116" s="204" t="s">
        <v>24</v>
      </c>
      <c r="L116" s="62"/>
      <c r="M116" s="209" t="s">
        <v>24</v>
      </c>
      <c r="N116" s="210" t="s">
        <v>49</v>
      </c>
      <c r="O116" s="43"/>
      <c r="P116" s="211">
        <f t="shared" si="1"/>
        <v>0</v>
      </c>
      <c r="Q116" s="211">
        <v>0</v>
      </c>
      <c r="R116" s="211">
        <f t="shared" si="2"/>
        <v>0</v>
      </c>
      <c r="S116" s="211">
        <v>0</v>
      </c>
      <c r="T116" s="212">
        <f t="shared" si="3"/>
        <v>0</v>
      </c>
      <c r="AR116" s="25" t="s">
        <v>142</v>
      </c>
      <c r="AT116" s="25" t="s">
        <v>212</v>
      </c>
      <c r="AU116" s="25" t="s">
        <v>87</v>
      </c>
      <c r="AY116" s="25" t="s">
        <v>210</v>
      </c>
      <c r="BE116" s="213">
        <f t="shared" si="4"/>
        <v>5564</v>
      </c>
      <c r="BF116" s="213">
        <f t="shared" si="5"/>
        <v>0</v>
      </c>
      <c r="BG116" s="213">
        <f t="shared" si="6"/>
        <v>0</v>
      </c>
      <c r="BH116" s="213">
        <f t="shared" si="7"/>
        <v>0</v>
      </c>
      <c r="BI116" s="213">
        <f t="shared" si="8"/>
        <v>0</v>
      </c>
      <c r="BJ116" s="25" t="s">
        <v>83</v>
      </c>
      <c r="BK116" s="213">
        <f t="shared" si="9"/>
        <v>5564</v>
      </c>
      <c r="BL116" s="25" t="s">
        <v>142</v>
      </c>
      <c r="BM116" s="25" t="s">
        <v>3179</v>
      </c>
    </row>
    <row r="117" spans="2:65" s="1" customFormat="1" ht="51" customHeight="1">
      <c r="B117" s="42"/>
      <c r="C117" s="202" t="s">
        <v>375</v>
      </c>
      <c r="D117" s="202" t="s">
        <v>212</v>
      </c>
      <c r="E117" s="203" t="s">
        <v>3180</v>
      </c>
      <c r="F117" s="204" t="s">
        <v>3181</v>
      </c>
      <c r="G117" s="205" t="s">
        <v>862</v>
      </c>
      <c r="H117" s="206">
        <v>2</v>
      </c>
      <c r="I117" s="207">
        <v>523.20000000000005</v>
      </c>
      <c r="J117" s="208">
        <f t="shared" si="0"/>
        <v>1046.4000000000001</v>
      </c>
      <c r="K117" s="204" t="s">
        <v>24</v>
      </c>
      <c r="L117" s="62"/>
      <c r="M117" s="209" t="s">
        <v>24</v>
      </c>
      <c r="N117" s="210" t="s">
        <v>49</v>
      </c>
      <c r="O117" s="43"/>
      <c r="P117" s="211">
        <f t="shared" si="1"/>
        <v>0</v>
      </c>
      <c r="Q117" s="211">
        <v>0</v>
      </c>
      <c r="R117" s="211">
        <f t="shared" si="2"/>
        <v>0</v>
      </c>
      <c r="S117" s="211">
        <v>0</v>
      </c>
      <c r="T117" s="212">
        <f t="shared" si="3"/>
        <v>0</v>
      </c>
      <c r="AR117" s="25" t="s">
        <v>142</v>
      </c>
      <c r="AT117" s="25" t="s">
        <v>212</v>
      </c>
      <c r="AU117" s="25" t="s">
        <v>87</v>
      </c>
      <c r="AY117" s="25" t="s">
        <v>210</v>
      </c>
      <c r="BE117" s="213">
        <f t="shared" si="4"/>
        <v>1046.4000000000001</v>
      </c>
      <c r="BF117" s="213">
        <f t="shared" si="5"/>
        <v>0</v>
      </c>
      <c r="BG117" s="213">
        <f t="shared" si="6"/>
        <v>0</v>
      </c>
      <c r="BH117" s="213">
        <f t="shared" si="7"/>
        <v>0</v>
      </c>
      <c r="BI117" s="213">
        <f t="shared" si="8"/>
        <v>0</v>
      </c>
      <c r="BJ117" s="25" t="s">
        <v>83</v>
      </c>
      <c r="BK117" s="213">
        <f t="shared" si="9"/>
        <v>1046.4000000000001</v>
      </c>
      <c r="BL117" s="25" t="s">
        <v>142</v>
      </c>
      <c r="BM117" s="25" t="s">
        <v>3182</v>
      </c>
    </row>
    <row r="118" spans="2:65" s="1" customFormat="1" ht="38.25" customHeight="1">
      <c r="B118" s="42"/>
      <c r="C118" s="202" t="s">
        <v>380</v>
      </c>
      <c r="D118" s="202" t="s">
        <v>212</v>
      </c>
      <c r="E118" s="203" t="s">
        <v>3032</v>
      </c>
      <c r="F118" s="204" t="s">
        <v>3030</v>
      </c>
      <c r="G118" s="205" t="s">
        <v>862</v>
      </c>
      <c r="H118" s="206">
        <v>4</v>
      </c>
      <c r="I118" s="207">
        <v>395.9</v>
      </c>
      <c r="J118" s="208">
        <f t="shared" si="0"/>
        <v>1583.6</v>
      </c>
      <c r="K118" s="204" t="s">
        <v>24</v>
      </c>
      <c r="L118" s="62"/>
      <c r="M118" s="209" t="s">
        <v>24</v>
      </c>
      <c r="N118" s="210" t="s">
        <v>49</v>
      </c>
      <c r="O118" s="43"/>
      <c r="P118" s="211">
        <f t="shared" si="1"/>
        <v>0</v>
      </c>
      <c r="Q118" s="211">
        <v>0</v>
      </c>
      <c r="R118" s="211">
        <f t="shared" si="2"/>
        <v>0</v>
      </c>
      <c r="S118" s="211">
        <v>0</v>
      </c>
      <c r="T118" s="212">
        <f t="shared" si="3"/>
        <v>0</v>
      </c>
      <c r="AR118" s="25" t="s">
        <v>142</v>
      </c>
      <c r="AT118" s="25" t="s">
        <v>212</v>
      </c>
      <c r="AU118" s="25" t="s">
        <v>87</v>
      </c>
      <c r="AY118" s="25" t="s">
        <v>210</v>
      </c>
      <c r="BE118" s="213">
        <f t="shared" si="4"/>
        <v>1583.6</v>
      </c>
      <c r="BF118" s="213">
        <f t="shared" si="5"/>
        <v>0</v>
      </c>
      <c r="BG118" s="213">
        <f t="shared" si="6"/>
        <v>0</v>
      </c>
      <c r="BH118" s="213">
        <f t="shared" si="7"/>
        <v>0</v>
      </c>
      <c r="BI118" s="213">
        <f t="shared" si="8"/>
        <v>0</v>
      </c>
      <c r="BJ118" s="25" t="s">
        <v>83</v>
      </c>
      <c r="BK118" s="213">
        <f t="shared" si="9"/>
        <v>1583.6</v>
      </c>
      <c r="BL118" s="25" t="s">
        <v>142</v>
      </c>
      <c r="BM118" s="25" t="s">
        <v>3183</v>
      </c>
    </row>
    <row r="119" spans="2:65" s="1" customFormat="1" ht="16.5" customHeight="1">
      <c r="B119" s="42"/>
      <c r="C119" s="202" t="s">
        <v>385</v>
      </c>
      <c r="D119" s="202" t="s">
        <v>212</v>
      </c>
      <c r="E119" s="203" t="s">
        <v>3036</v>
      </c>
      <c r="F119" s="204" t="s">
        <v>3184</v>
      </c>
      <c r="G119" s="205" t="s">
        <v>862</v>
      </c>
      <c r="H119" s="206">
        <v>12</v>
      </c>
      <c r="I119" s="207">
        <v>374.5</v>
      </c>
      <c r="J119" s="208">
        <f t="shared" si="0"/>
        <v>4494</v>
      </c>
      <c r="K119" s="204" t="s">
        <v>24</v>
      </c>
      <c r="L119" s="62"/>
      <c r="M119" s="209" t="s">
        <v>24</v>
      </c>
      <c r="N119" s="210" t="s">
        <v>49</v>
      </c>
      <c r="O119" s="43"/>
      <c r="P119" s="211">
        <f t="shared" si="1"/>
        <v>0</v>
      </c>
      <c r="Q119" s="211">
        <v>0</v>
      </c>
      <c r="R119" s="211">
        <f t="shared" si="2"/>
        <v>0</v>
      </c>
      <c r="S119" s="211">
        <v>0</v>
      </c>
      <c r="T119" s="212">
        <f t="shared" si="3"/>
        <v>0</v>
      </c>
      <c r="AR119" s="25" t="s">
        <v>142</v>
      </c>
      <c r="AT119" s="25" t="s">
        <v>212</v>
      </c>
      <c r="AU119" s="25" t="s">
        <v>87</v>
      </c>
      <c r="AY119" s="25" t="s">
        <v>210</v>
      </c>
      <c r="BE119" s="213">
        <f t="shared" si="4"/>
        <v>4494</v>
      </c>
      <c r="BF119" s="213">
        <f t="shared" si="5"/>
        <v>0</v>
      </c>
      <c r="BG119" s="213">
        <f t="shared" si="6"/>
        <v>0</v>
      </c>
      <c r="BH119" s="213">
        <f t="shared" si="7"/>
        <v>0</v>
      </c>
      <c r="BI119" s="213">
        <f t="shared" si="8"/>
        <v>0</v>
      </c>
      <c r="BJ119" s="25" t="s">
        <v>83</v>
      </c>
      <c r="BK119" s="213">
        <f t="shared" si="9"/>
        <v>4494</v>
      </c>
      <c r="BL119" s="25" t="s">
        <v>142</v>
      </c>
      <c r="BM119" s="25" t="s">
        <v>3185</v>
      </c>
    </row>
    <row r="120" spans="2:65" s="1" customFormat="1" ht="16.5" customHeight="1">
      <c r="B120" s="42"/>
      <c r="C120" s="202" t="s">
        <v>397</v>
      </c>
      <c r="D120" s="202" t="s">
        <v>212</v>
      </c>
      <c r="E120" s="203" t="s">
        <v>3186</v>
      </c>
      <c r="F120" s="204" t="s">
        <v>3187</v>
      </c>
      <c r="G120" s="205" t="s">
        <v>2994</v>
      </c>
      <c r="H120" s="206">
        <v>213</v>
      </c>
      <c r="I120" s="207">
        <v>39.6</v>
      </c>
      <c r="J120" s="208">
        <f t="shared" si="0"/>
        <v>8434.7999999999993</v>
      </c>
      <c r="K120" s="204" t="s">
        <v>24</v>
      </c>
      <c r="L120" s="62"/>
      <c r="M120" s="209" t="s">
        <v>24</v>
      </c>
      <c r="N120" s="210" t="s">
        <v>49</v>
      </c>
      <c r="O120" s="43"/>
      <c r="P120" s="211">
        <f t="shared" si="1"/>
        <v>0</v>
      </c>
      <c r="Q120" s="211">
        <v>0</v>
      </c>
      <c r="R120" s="211">
        <f t="shared" si="2"/>
        <v>0</v>
      </c>
      <c r="S120" s="211">
        <v>0</v>
      </c>
      <c r="T120" s="212">
        <f t="shared" si="3"/>
        <v>0</v>
      </c>
      <c r="AR120" s="25" t="s">
        <v>142</v>
      </c>
      <c r="AT120" s="25" t="s">
        <v>212</v>
      </c>
      <c r="AU120" s="25" t="s">
        <v>87</v>
      </c>
      <c r="AY120" s="25" t="s">
        <v>210</v>
      </c>
      <c r="BE120" s="213">
        <f t="shared" si="4"/>
        <v>8434.7999999999993</v>
      </c>
      <c r="BF120" s="213">
        <f t="shared" si="5"/>
        <v>0</v>
      </c>
      <c r="BG120" s="213">
        <f t="shared" si="6"/>
        <v>0</v>
      </c>
      <c r="BH120" s="213">
        <f t="shared" si="7"/>
        <v>0</v>
      </c>
      <c r="BI120" s="213">
        <f t="shared" si="8"/>
        <v>0</v>
      </c>
      <c r="BJ120" s="25" t="s">
        <v>83</v>
      </c>
      <c r="BK120" s="213">
        <f t="shared" si="9"/>
        <v>8434.7999999999993</v>
      </c>
      <c r="BL120" s="25" t="s">
        <v>142</v>
      </c>
      <c r="BM120" s="25" t="s">
        <v>3188</v>
      </c>
    </row>
    <row r="121" spans="2:65" s="1" customFormat="1" ht="25.5" customHeight="1">
      <c r="B121" s="42"/>
      <c r="C121" s="202" t="s">
        <v>404</v>
      </c>
      <c r="D121" s="202" t="s">
        <v>212</v>
      </c>
      <c r="E121" s="203" t="s">
        <v>3040</v>
      </c>
      <c r="F121" s="204" t="s">
        <v>3033</v>
      </c>
      <c r="G121" s="205" t="s">
        <v>2994</v>
      </c>
      <c r="H121" s="206">
        <v>59</v>
      </c>
      <c r="I121" s="207">
        <v>224.7</v>
      </c>
      <c r="J121" s="208">
        <f t="shared" si="0"/>
        <v>13257.3</v>
      </c>
      <c r="K121" s="204" t="s">
        <v>24</v>
      </c>
      <c r="L121" s="62"/>
      <c r="M121" s="209" t="s">
        <v>24</v>
      </c>
      <c r="N121" s="210" t="s">
        <v>49</v>
      </c>
      <c r="O121" s="43"/>
      <c r="P121" s="211">
        <f t="shared" si="1"/>
        <v>0</v>
      </c>
      <c r="Q121" s="211">
        <v>0</v>
      </c>
      <c r="R121" s="211">
        <f t="shared" si="2"/>
        <v>0</v>
      </c>
      <c r="S121" s="211">
        <v>0</v>
      </c>
      <c r="T121" s="212">
        <f t="shared" si="3"/>
        <v>0</v>
      </c>
      <c r="AR121" s="25" t="s">
        <v>142</v>
      </c>
      <c r="AT121" s="25" t="s">
        <v>212</v>
      </c>
      <c r="AU121" s="25" t="s">
        <v>87</v>
      </c>
      <c r="AY121" s="25" t="s">
        <v>210</v>
      </c>
      <c r="BE121" s="213">
        <f t="shared" si="4"/>
        <v>13257.3</v>
      </c>
      <c r="BF121" s="213">
        <f t="shared" si="5"/>
        <v>0</v>
      </c>
      <c r="BG121" s="213">
        <f t="shared" si="6"/>
        <v>0</v>
      </c>
      <c r="BH121" s="213">
        <f t="shared" si="7"/>
        <v>0</v>
      </c>
      <c r="BI121" s="213">
        <f t="shared" si="8"/>
        <v>0</v>
      </c>
      <c r="BJ121" s="25" t="s">
        <v>83</v>
      </c>
      <c r="BK121" s="213">
        <f t="shared" si="9"/>
        <v>13257.3</v>
      </c>
      <c r="BL121" s="25" t="s">
        <v>142</v>
      </c>
      <c r="BM121" s="25" t="s">
        <v>3189</v>
      </c>
    </row>
    <row r="122" spans="2:65" s="1" customFormat="1" ht="25.5" customHeight="1">
      <c r="B122" s="42"/>
      <c r="C122" s="202" t="s">
        <v>411</v>
      </c>
      <c r="D122" s="202" t="s">
        <v>212</v>
      </c>
      <c r="E122" s="203" t="s">
        <v>3043</v>
      </c>
      <c r="F122" s="204" t="s">
        <v>3190</v>
      </c>
      <c r="G122" s="205" t="s">
        <v>2994</v>
      </c>
      <c r="H122" s="206">
        <v>7</v>
      </c>
      <c r="I122" s="207">
        <v>262.2</v>
      </c>
      <c r="J122" s="208">
        <f t="shared" si="0"/>
        <v>1835.4</v>
      </c>
      <c r="K122" s="204" t="s">
        <v>24</v>
      </c>
      <c r="L122" s="62"/>
      <c r="M122" s="209" t="s">
        <v>24</v>
      </c>
      <c r="N122" s="210" t="s">
        <v>49</v>
      </c>
      <c r="O122" s="43"/>
      <c r="P122" s="211">
        <f t="shared" si="1"/>
        <v>0</v>
      </c>
      <c r="Q122" s="211">
        <v>0</v>
      </c>
      <c r="R122" s="211">
        <f t="shared" si="2"/>
        <v>0</v>
      </c>
      <c r="S122" s="211">
        <v>0</v>
      </c>
      <c r="T122" s="212">
        <f t="shared" si="3"/>
        <v>0</v>
      </c>
      <c r="AR122" s="25" t="s">
        <v>142</v>
      </c>
      <c r="AT122" s="25" t="s">
        <v>212</v>
      </c>
      <c r="AU122" s="25" t="s">
        <v>87</v>
      </c>
      <c r="AY122" s="25" t="s">
        <v>210</v>
      </c>
      <c r="BE122" s="213">
        <f t="shared" si="4"/>
        <v>1835.4</v>
      </c>
      <c r="BF122" s="213">
        <f t="shared" si="5"/>
        <v>0</v>
      </c>
      <c r="BG122" s="213">
        <f t="shared" si="6"/>
        <v>0</v>
      </c>
      <c r="BH122" s="213">
        <f t="shared" si="7"/>
        <v>0</v>
      </c>
      <c r="BI122" s="213">
        <f t="shared" si="8"/>
        <v>0</v>
      </c>
      <c r="BJ122" s="25" t="s">
        <v>83</v>
      </c>
      <c r="BK122" s="213">
        <f t="shared" si="9"/>
        <v>1835.4</v>
      </c>
      <c r="BL122" s="25" t="s">
        <v>142</v>
      </c>
      <c r="BM122" s="25" t="s">
        <v>3191</v>
      </c>
    </row>
    <row r="123" spans="2:65" s="1" customFormat="1" ht="25.5" customHeight="1">
      <c r="B123" s="42"/>
      <c r="C123" s="202" t="s">
        <v>416</v>
      </c>
      <c r="D123" s="202" t="s">
        <v>212</v>
      </c>
      <c r="E123" s="203" t="s">
        <v>3046</v>
      </c>
      <c r="F123" s="204" t="s">
        <v>3037</v>
      </c>
      <c r="G123" s="205" t="s">
        <v>2994</v>
      </c>
      <c r="H123" s="206">
        <v>84</v>
      </c>
      <c r="I123" s="207">
        <v>315.7</v>
      </c>
      <c r="J123" s="208">
        <f t="shared" si="0"/>
        <v>26518.799999999999</v>
      </c>
      <c r="K123" s="204" t="s">
        <v>24</v>
      </c>
      <c r="L123" s="62"/>
      <c r="M123" s="209" t="s">
        <v>24</v>
      </c>
      <c r="N123" s="210" t="s">
        <v>49</v>
      </c>
      <c r="O123" s="43"/>
      <c r="P123" s="211">
        <f t="shared" si="1"/>
        <v>0</v>
      </c>
      <c r="Q123" s="211">
        <v>0</v>
      </c>
      <c r="R123" s="211">
        <f t="shared" si="2"/>
        <v>0</v>
      </c>
      <c r="S123" s="211">
        <v>0</v>
      </c>
      <c r="T123" s="212">
        <f t="shared" si="3"/>
        <v>0</v>
      </c>
      <c r="AR123" s="25" t="s">
        <v>142</v>
      </c>
      <c r="AT123" s="25" t="s">
        <v>212</v>
      </c>
      <c r="AU123" s="25" t="s">
        <v>87</v>
      </c>
      <c r="AY123" s="25" t="s">
        <v>210</v>
      </c>
      <c r="BE123" s="213">
        <f t="shared" si="4"/>
        <v>26518.799999999999</v>
      </c>
      <c r="BF123" s="213">
        <f t="shared" si="5"/>
        <v>0</v>
      </c>
      <c r="BG123" s="213">
        <f t="shared" si="6"/>
        <v>0</v>
      </c>
      <c r="BH123" s="213">
        <f t="shared" si="7"/>
        <v>0</v>
      </c>
      <c r="BI123" s="213">
        <f t="shared" si="8"/>
        <v>0</v>
      </c>
      <c r="BJ123" s="25" t="s">
        <v>83</v>
      </c>
      <c r="BK123" s="213">
        <f t="shared" si="9"/>
        <v>26518.799999999999</v>
      </c>
      <c r="BL123" s="25" t="s">
        <v>142</v>
      </c>
      <c r="BM123" s="25" t="s">
        <v>3192</v>
      </c>
    </row>
    <row r="124" spans="2:65" s="1" customFormat="1" ht="25.5" customHeight="1">
      <c r="B124" s="42"/>
      <c r="C124" s="202" t="s">
        <v>423</v>
      </c>
      <c r="D124" s="202" t="s">
        <v>212</v>
      </c>
      <c r="E124" s="203" t="s">
        <v>3049</v>
      </c>
      <c r="F124" s="204" t="s">
        <v>3193</v>
      </c>
      <c r="G124" s="205" t="s">
        <v>862</v>
      </c>
      <c r="H124" s="206">
        <v>2</v>
      </c>
      <c r="I124" s="207">
        <v>556.4</v>
      </c>
      <c r="J124" s="208">
        <f t="shared" si="0"/>
        <v>1112.8</v>
      </c>
      <c r="K124" s="204" t="s">
        <v>24</v>
      </c>
      <c r="L124" s="62"/>
      <c r="M124" s="209" t="s">
        <v>24</v>
      </c>
      <c r="N124" s="210" t="s">
        <v>49</v>
      </c>
      <c r="O124" s="43"/>
      <c r="P124" s="211">
        <f t="shared" si="1"/>
        <v>0</v>
      </c>
      <c r="Q124" s="211">
        <v>0</v>
      </c>
      <c r="R124" s="211">
        <f t="shared" si="2"/>
        <v>0</v>
      </c>
      <c r="S124" s="211">
        <v>0</v>
      </c>
      <c r="T124" s="212">
        <f t="shared" si="3"/>
        <v>0</v>
      </c>
      <c r="AR124" s="25" t="s">
        <v>142</v>
      </c>
      <c r="AT124" s="25" t="s">
        <v>212</v>
      </c>
      <c r="AU124" s="25" t="s">
        <v>87</v>
      </c>
      <c r="AY124" s="25" t="s">
        <v>210</v>
      </c>
      <c r="BE124" s="213">
        <f t="shared" si="4"/>
        <v>1112.8</v>
      </c>
      <c r="BF124" s="213">
        <f t="shared" si="5"/>
        <v>0</v>
      </c>
      <c r="BG124" s="213">
        <f t="shared" si="6"/>
        <v>0</v>
      </c>
      <c r="BH124" s="213">
        <f t="shared" si="7"/>
        <v>0</v>
      </c>
      <c r="BI124" s="213">
        <f t="shared" si="8"/>
        <v>0</v>
      </c>
      <c r="BJ124" s="25" t="s">
        <v>83</v>
      </c>
      <c r="BK124" s="213">
        <f t="shared" si="9"/>
        <v>1112.8</v>
      </c>
      <c r="BL124" s="25" t="s">
        <v>142</v>
      </c>
      <c r="BM124" s="25" t="s">
        <v>3194</v>
      </c>
    </row>
    <row r="125" spans="2:65" s="1" customFormat="1" ht="16.5" customHeight="1">
      <c r="B125" s="42"/>
      <c r="C125" s="202" t="s">
        <v>428</v>
      </c>
      <c r="D125" s="202" t="s">
        <v>212</v>
      </c>
      <c r="E125" s="203" t="s">
        <v>3052</v>
      </c>
      <c r="F125" s="204" t="s">
        <v>3041</v>
      </c>
      <c r="G125" s="205" t="s">
        <v>224</v>
      </c>
      <c r="H125" s="206">
        <v>17.3</v>
      </c>
      <c r="I125" s="207">
        <v>834.6</v>
      </c>
      <c r="J125" s="208">
        <f t="shared" si="0"/>
        <v>14438.58</v>
      </c>
      <c r="K125" s="204" t="s">
        <v>24</v>
      </c>
      <c r="L125" s="62"/>
      <c r="M125" s="209" t="s">
        <v>24</v>
      </c>
      <c r="N125" s="210" t="s">
        <v>49</v>
      </c>
      <c r="O125" s="43"/>
      <c r="P125" s="211">
        <f t="shared" si="1"/>
        <v>0</v>
      </c>
      <c r="Q125" s="211">
        <v>0</v>
      </c>
      <c r="R125" s="211">
        <f t="shared" si="2"/>
        <v>0</v>
      </c>
      <c r="S125" s="211">
        <v>0</v>
      </c>
      <c r="T125" s="212">
        <f t="shared" si="3"/>
        <v>0</v>
      </c>
      <c r="AR125" s="25" t="s">
        <v>142</v>
      </c>
      <c r="AT125" s="25" t="s">
        <v>212</v>
      </c>
      <c r="AU125" s="25" t="s">
        <v>87</v>
      </c>
      <c r="AY125" s="25" t="s">
        <v>210</v>
      </c>
      <c r="BE125" s="213">
        <f t="shared" si="4"/>
        <v>14438.58</v>
      </c>
      <c r="BF125" s="213">
        <f t="shared" si="5"/>
        <v>0</v>
      </c>
      <c r="BG125" s="213">
        <f t="shared" si="6"/>
        <v>0</v>
      </c>
      <c r="BH125" s="213">
        <f t="shared" si="7"/>
        <v>0</v>
      </c>
      <c r="BI125" s="213">
        <f t="shared" si="8"/>
        <v>0</v>
      </c>
      <c r="BJ125" s="25" t="s">
        <v>83</v>
      </c>
      <c r="BK125" s="213">
        <f t="shared" si="9"/>
        <v>14438.58</v>
      </c>
      <c r="BL125" s="25" t="s">
        <v>142</v>
      </c>
      <c r="BM125" s="25" t="s">
        <v>3195</v>
      </c>
    </row>
    <row r="126" spans="2:65" s="1" customFormat="1" ht="25.5" customHeight="1">
      <c r="B126" s="42"/>
      <c r="C126" s="202" t="s">
        <v>433</v>
      </c>
      <c r="D126" s="202" t="s">
        <v>212</v>
      </c>
      <c r="E126" s="203" t="s">
        <v>3055</v>
      </c>
      <c r="F126" s="204" t="s">
        <v>3044</v>
      </c>
      <c r="G126" s="205" t="s">
        <v>224</v>
      </c>
      <c r="H126" s="206">
        <v>4</v>
      </c>
      <c r="I126" s="207">
        <v>1166.3</v>
      </c>
      <c r="J126" s="208">
        <f t="shared" si="0"/>
        <v>4665.2</v>
      </c>
      <c r="K126" s="204" t="s">
        <v>24</v>
      </c>
      <c r="L126" s="62"/>
      <c r="M126" s="209" t="s">
        <v>24</v>
      </c>
      <c r="N126" s="210" t="s">
        <v>49</v>
      </c>
      <c r="O126" s="43"/>
      <c r="P126" s="211">
        <f t="shared" si="1"/>
        <v>0</v>
      </c>
      <c r="Q126" s="211">
        <v>0</v>
      </c>
      <c r="R126" s="211">
        <f t="shared" si="2"/>
        <v>0</v>
      </c>
      <c r="S126" s="211">
        <v>0</v>
      </c>
      <c r="T126" s="212">
        <f t="shared" si="3"/>
        <v>0</v>
      </c>
      <c r="AR126" s="25" t="s">
        <v>142</v>
      </c>
      <c r="AT126" s="25" t="s">
        <v>212</v>
      </c>
      <c r="AU126" s="25" t="s">
        <v>87</v>
      </c>
      <c r="AY126" s="25" t="s">
        <v>210</v>
      </c>
      <c r="BE126" s="213">
        <f t="shared" si="4"/>
        <v>4665.2</v>
      </c>
      <c r="BF126" s="213">
        <f t="shared" si="5"/>
        <v>0</v>
      </c>
      <c r="BG126" s="213">
        <f t="shared" si="6"/>
        <v>0</v>
      </c>
      <c r="BH126" s="213">
        <f t="shared" si="7"/>
        <v>0</v>
      </c>
      <c r="BI126" s="213">
        <f t="shared" si="8"/>
        <v>0</v>
      </c>
      <c r="BJ126" s="25" t="s">
        <v>83</v>
      </c>
      <c r="BK126" s="213">
        <f t="shared" si="9"/>
        <v>4665.2</v>
      </c>
      <c r="BL126" s="25" t="s">
        <v>142</v>
      </c>
      <c r="BM126" s="25" t="s">
        <v>3196</v>
      </c>
    </row>
    <row r="127" spans="2:65" s="1" customFormat="1" ht="16.5" customHeight="1">
      <c r="B127" s="42"/>
      <c r="C127" s="202" t="s">
        <v>439</v>
      </c>
      <c r="D127" s="202" t="s">
        <v>212</v>
      </c>
      <c r="E127" s="203" t="s">
        <v>3058</v>
      </c>
      <c r="F127" s="204" t="s">
        <v>3047</v>
      </c>
      <c r="G127" s="205" t="s">
        <v>224</v>
      </c>
      <c r="H127" s="206">
        <v>13.3</v>
      </c>
      <c r="I127" s="207">
        <v>310.3</v>
      </c>
      <c r="J127" s="208">
        <f t="shared" si="0"/>
        <v>4126.99</v>
      </c>
      <c r="K127" s="204" t="s">
        <v>24</v>
      </c>
      <c r="L127" s="62"/>
      <c r="M127" s="209" t="s">
        <v>24</v>
      </c>
      <c r="N127" s="210" t="s">
        <v>49</v>
      </c>
      <c r="O127" s="43"/>
      <c r="P127" s="211">
        <f t="shared" si="1"/>
        <v>0</v>
      </c>
      <c r="Q127" s="211">
        <v>0</v>
      </c>
      <c r="R127" s="211">
        <f t="shared" si="2"/>
        <v>0</v>
      </c>
      <c r="S127" s="211">
        <v>0</v>
      </c>
      <c r="T127" s="212">
        <f t="shared" si="3"/>
        <v>0</v>
      </c>
      <c r="AR127" s="25" t="s">
        <v>142</v>
      </c>
      <c r="AT127" s="25" t="s">
        <v>212</v>
      </c>
      <c r="AU127" s="25" t="s">
        <v>87</v>
      </c>
      <c r="AY127" s="25" t="s">
        <v>210</v>
      </c>
      <c r="BE127" s="213">
        <f t="shared" si="4"/>
        <v>4126.99</v>
      </c>
      <c r="BF127" s="213">
        <f t="shared" si="5"/>
        <v>0</v>
      </c>
      <c r="BG127" s="213">
        <f t="shared" si="6"/>
        <v>0</v>
      </c>
      <c r="BH127" s="213">
        <f t="shared" si="7"/>
        <v>0</v>
      </c>
      <c r="BI127" s="213">
        <f t="shared" si="8"/>
        <v>0</v>
      </c>
      <c r="BJ127" s="25" t="s">
        <v>83</v>
      </c>
      <c r="BK127" s="213">
        <f t="shared" si="9"/>
        <v>4126.99</v>
      </c>
      <c r="BL127" s="25" t="s">
        <v>142</v>
      </c>
      <c r="BM127" s="25" t="s">
        <v>3197</v>
      </c>
    </row>
    <row r="128" spans="2:65" s="1" customFormat="1" ht="16.5" customHeight="1">
      <c r="B128" s="42"/>
      <c r="C128" s="202" t="s">
        <v>444</v>
      </c>
      <c r="D128" s="202" t="s">
        <v>212</v>
      </c>
      <c r="E128" s="203" t="s">
        <v>3198</v>
      </c>
      <c r="F128" s="204" t="s">
        <v>3050</v>
      </c>
      <c r="G128" s="205" t="s">
        <v>215</v>
      </c>
      <c r="H128" s="206">
        <v>9.6</v>
      </c>
      <c r="I128" s="207">
        <v>53.5</v>
      </c>
      <c r="J128" s="208">
        <f t="shared" si="0"/>
        <v>513.6</v>
      </c>
      <c r="K128" s="204" t="s">
        <v>24</v>
      </c>
      <c r="L128" s="62"/>
      <c r="M128" s="209" t="s">
        <v>24</v>
      </c>
      <c r="N128" s="210" t="s">
        <v>49</v>
      </c>
      <c r="O128" s="43"/>
      <c r="P128" s="211">
        <f t="shared" si="1"/>
        <v>0</v>
      </c>
      <c r="Q128" s="211">
        <v>0</v>
      </c>
      <c r="R128" s="211">
        <f t="shared" si="2"/>
        <v>0</v>
      </c>
      <c r="S128" s="211">
        <v>0</v>
      </c>
      <c r="T128" s="212">
        <f t="shared" si="3"/>
        <v>0</v>
      </c>
      <c r="AR128" s="25" t="s">
        <v>142</v>
      </c>
      <c r="AT128" s="25" t="s">
        <v>212</v>
      </c>
      <c r="AU128" s="25" t="s">
        <v>87</v>
      </c>
      <c r="AY128" s="25" t="s">
        <v>210</v>
      </c>
      <c r="BE128" s="213">
        <f t="shared" si="4"/>
        <v>513.6</v>
      </c>
      <c r="BF128" s="213">
        <f t="shared" si="5"/>
        <v>0</v>
      </c>
      <c r="BG128" s="213">
        <f t="shared" si="6"/>
        <v>0</v>
      </c>
      <c r="BH128" s="213">
        <f t="shared" si="7"/>
        <v>0</v>
      </c>
      <c r="BI128" s="213">
        <f t="shared" si="8"/>
        <v>0</v>
      </c>
      <c r="BJ128" s="25" t="s">
        <v>83</v>
      </c>
      <c r="BK128" s="213">
        <f t="shared" si="9"/>
        <v>513.6</v>
      </c>
      <c r="BL128" s="25" t="s">
        <v>142</v>
      </c>
      <c r="BM128" s="25" t="s">
        <v>3199</v>
      </c>
    </row>
    <row r="129" spans="2:65" s="1" customFormat="1" ht="16.5" customHeight="1">
      <c r="B129" s="42"/>
      <c r="C129" s="202" t="s">
        <v>450</v>
      </c>
      <c r="D129" s="202" t="s">
        <v>212</v>
      </c>
      <c r="E129" s="203" t="s">
        <v>3200</v>
      </c>
      <c r="F129" s="204" t="s">
        <v>3053</v>
      </c>
      <c r="G129" s="205" t="s">
        <v>224</v>
      </c>
      <c r="H129" s="206">
        <v>4</v>
      </c>
      <c r="I129" s="207">
        <v>374.5</v>
      </c>
      <c r="J129" s="208">
        <f t="shared" si="0"/>
        <v>1498</v>
      </c>
      <c r="K129" s="204" t="s">
        <v>24</v>
      </c>
      <c r="L129" s="62"/>
      <c r="M129" s="209" t="s">
        <v>24</v>
      </c>
      <c r="N129" s="210" t="s">
        <v>49</v>
      </c>
      <c r="O129" s="43"/>
      <c r="P129" s="211">
        <f t="shared" si="1"/>
        <v>0</v>
      </c>
      <c r="Q129" s="211">
        <v>0</v>
      </c>
      <c r="R129" s="211">
        <f t="shared" si="2"/>
        <v>0</v>
      </c>
      <c r="S129" s="211">
        <v>0</v>
      </c>
      <c r="T129" s="212">
        <f t="shared" si="3"/>
        <v>0</v>
      </c>
      <c r="AR129" s="25" t="s">
        <v>142</v>
      </c>
      <c r="AT129" s="25" t="s">
        <v>212</v>
      </c>
      <c r="AU129" s="25" t="s">
        <v>87</v>
      </c>
      <c r="AY129" s="25" t="s">
        <v>210</v>
      </c>
      <c r="BE129" s="213">
        <f t="shared" si="4"/>
        <v>1498</v>
      </c>
      <c r="BF129" s="213">
        <f t="shared" si="5"/>
        <v>0</v>
      </c>
      <c r="BG129" s="213">
        <f t="shared" si="6"/>
        <v>0</v>
      </c>
      <c r="BH129" s="213">
        <f t="shared" si="7"/>
        <v>0</v>
      </c>
      <c r="BI129" s="213">
        <f t="shared" si="8"/>
        <v>0</v>
      </c>
      <c r="BJ129" s="25" t="s">
        <v>83</v>
      </c>
      <c r="BK129" s="213">
        <f t="shared" si="9"/>
        <v>1498</v>
      </c>
      <c r="BL129" s="25" t="s">
        <v>142</v>
      </c>
      <c r="BM129" s="25" t="s">
        <v>3201</v>
      </c>
    </row>
    <row r="130" spans="2:65" s="1" customFormat="1" ht="16.5" customHeight="1">
      <c r="B130" s="42"/>
      <c r="C130" s="202" t="s">
        <v>455</v>
      </c>
      <c r="D130" s="202" t="s">
        <v>212</v>
      </c>
      <c r="E130" s="203" t="s">
        <v>3202</v>
      </c>
      <c r="F130" s="204" t="s">
        <v>3203</v>
      </c>
      <c r="G130" s="205" t="s">
        <v>215</v>
      </c>
      <c r="H130" s="206">
        <v>9.6</v>
      </c>
      <c r="I130" s="207">
        <v>267.5</v>
      </c>
      <c r="J130" s="208">
        <f t="shared" si="0"/>
        <v>2568</v>
      </c>
      <c r="K130" s="204" t="s">
        <v>24</v>
      </c>
      <c r="L130" s="62"/>
      <c r="M130" s="209" t="s">
        <v>24</v>
      </c>
      <c r="N130" s="210" t="s">
        <v>49</v>
      </c>
      <c r="O130" s="43"/>
      <c r="P130" s="211">
        <f t="shared" si="1"/>
        <v>0</v>
      </c>
      <c r="Q130" s="211">
        <v>0</v>
      </c>
      <c r="R130" s="211">
        <f t="shared" si="2"/>
        <v>0</v>
      </c>
      <c r="S130" s="211">
        <v>0</v>
      </c>
      <c r="T130" s="212">
        <f t="shared" si="3"/>
        <v>0</v>
      </c>
      <c r="AR130" s="25" t="s">
        <v>142</v>
      </c>
      <c r="AT130" s="25" t="s">
        <v>212</v>
      </c>
      <c r="AU130" s="25" t="s">
        <v>87</v>
      </c>
      <c r="AY130" s="25" t="s">
        <v>210</v>
      </c>
      <c r="BE130" s="213">
        <f t="shared" si="4"/>
        <v>2568</v>
      </c>
      <c r="BF130" s="213">
        <f t="shared" si="5"/>
        <v>0</v>
      </c>
      <c r="BG130" s="213">
        <f t="shared" si="6"/>
        <v>0</v>
      </c>
      <c r="BH130" s="213">
        <f t="shared" si="7"/>
        <v>0</v>
      </c>
      <c r="BI130" s="213">
        <f t="shared" si="8"/>
        <v>0</v>
      </c>
      <c r="BJ130" s="25" t="s">
        <v>83</v>
      </c>
      <c r="BK130" s="213">
        <f t="shared" si="9"/>
        <v>2568</v>
      </c>
      <c r="BL130" s="25" t="s">
        <v>142</v>
      </c>
      <c r="BM130" s="25" t="s">
        <v>3204</v>
      </c>
    </row>
    <row r="131" spans="2:65" s="1" customFormat="1" ht="16.5" customHeight="1">
      <c r="B131" s="42"/>
      <c r="C131" s="202" t="s">
        <v>461</v>
      </c>
      <c r="D131" s="202" t="s">
        <v>212</v>
      </c>
      <c r="E131" s="203" t="s">
        <v>3205</v>
      </c>
      <c r="F131" s="204" t="s">
        <v>3059</v>
      </c>
      <c r="G131" s="205" t="s">
        <v>215</v>
      </c>
      <c r="H131" s="206">
        <v>9.6</v>
      </c>
      <c r="I131" s="207">
        <v>535</v>
      </c>
      <c r="J131" s="208">
        <f t="shared" si="0"/>
        <v>5136</v>
      </c>
      <c r="K131" s="204" t="s">
        <v>24</v>
      </c>
      <c r="L131" s="62"/>
      <c r="M131" s="209" t="s">
        <v>24</v>
      </c>
      <c r="N131" s="210" t="s">
        <v>49</v>
      </c>
      <c r="O131" s="43"/>
      <c r="P131" s="211">
        <f t="shared" si="1"/>
        <v>0</v>
      </c>
      <c r="Q131" s="211">
        <v>0</v>
      </c>
      <c r="R131" s="211">
        <f t="shared" si="2"/>
        <v>0</v>
      </c>
      <c r="S131" s="211">
        <v>0</v>
      </c>
      <c r="T131" s="212">
        <f t="shared" si="3"/>
        <v>0</v>
      </c>
      <c r="AR131" s="25" t="s">
        <v>142</v>
      </c>
      <c r="AT131" s="25" t="s">
        <v>212</v>
      </c>
      <c r="AU131" s="25" t="s">
        <v>87</v>
      </c>
      <c r="AY131" s="25" t="s">
        <v>210</v>
      </c>
      <c r="BE131" s="213">
        <f t="shared" si="4"/>
        <v>5136</v>
      </c>
      <c r="BF131" s="213">
        <f t="shared" si="5"/>
        <v>0</v>
      </c>
      <c r="BG131" s="213">
        <f t="shared" si="6"/>
        <v>0</v>
      </c>
      <c r="BH131" s="213">
        <f t="shared" si="7"/>
        <v>0</v>
      </c>
      <c r="BI131" s="213">
        <f t="shared" si="8"/>
        <v>0</v>
      </c>
      <c r="BJ131" s="25" t="s">
        <v>83</v>
      </c>
      <c r="BK131" s="213">
        <f t="shared" si="9"/>
        <v>5136</v>
      </c>
      <c r="BL131" s="25" t="s">
        <v>142</v>
      </c>
      <c r="BM131" s="25" t="s">
        <v>3206</v>
      </c>
    </row>
    <row r="132" spans="2:65" s="1" customFormat="1" ht="16.5" customHeight="1">
      <c r="B132" s="42"/>
      <c r="C132" s="202" t="s">
        <v>466</v>
      </c>
      <c r="D132" s="202" t="s">
        <v>212</v>
      </c>
      <c r="E132" s="203" t="s">
        <v>3207</v>
      </c>
      <c r="F132" s="204" t="s">
        <v>3208</v>
      </c>
      <c r="G132" s="205" t="s">
        <v>862</v>
      </c>
      <c r="H132" s="206">
        <v>1</v>
      </c>
      <c r="I132" s="207">
        <v>2675</v>
      </c>
      <c r="J132" s="208">
        <f t="shared" si="0"/>
        <v>2675</v>
      </c>
      <c r="K132" s="204" t="s">
        <v>24</v>
      </c>
      <c r="L132" s="62"/>
      <c r="M132" s="209" t="s">
        <v>24</v>
      </c>
      <c r="N132" s="210" t="s">
        <v>49</v>
      </c>
      <c r="O132" s="43"/>
      <c r="P132" s="211">
        <f t="shared" si="1"/>
        <v>0</v>
      </c>
      <c r="Q132" s="211">
        <v>0</v>
      </c>
      <c r="R132" s="211">
        <f t="shared" si="2"/>
        <v>0</v>
      </c>
      <c r="S132" s="211">
        <v>0</v>
      </c>
      <c r="T132" s="212">
        <f t="shared" si="3"/>
        <v>0</v>
      </c>
      <c r="AR132" s="25" t="s">
        <v>142</v>
      </c>
      <c r="AT132" s="25" t="s">
        <v>212</v>
      </c>
      <c r="AU132" s="25" t="s">
        <v>87</v>
      </c>
      <c r="AY132" s="25" t="s">
        <v>210</v>
      </c>
      <c r="BE132" s="213">
        <f t="shared" si="4"/>
        <v>2675</v>
      </c>
      <c r="BF132" s="213">
        <f t="shared" si="5"/>
        <v>0</v>
      </c>
      <c r="BG132" s="213">
        <f t="shared" si="6"/>
        <v>0</v>
      </c>
      <c r="BH132" s="213">
        <f t="shared" si="7"/>
        <v>0</v>
      </c>
      <c r="BI132" s="213">
        <f t="shared" si="8"/>
        <v>0</v>
      </c>
      <c r="BJ132" s="25" t="s">
        <v>83</v>
      </c>
      <c r="BK132" s="213">
        <f t="shared" si="9"/>
        <v>2675</v>
      </c>
      <c r="BL132" s="25" t="s">
        <v>142</v>
      </c>
      <c r="BM132" s="25" t="s">
        <v>3209</v>
      </c>
    </row>
    <row r="133" spans="2:65" s="1" customFormat="1" ht="16.5" customHeight="1">
      <c r="B133" s="42"/>
      <c r="C133" s="202" t="s">
        <v>471</v>
      </c>
      <c r="D133" s="202" t="s">
        <v>212</v>
      </c>
      <c r="E133" s="203" t="s">
        <v>3210</v>
      </c>
      <c r="F133" s="204" t="s">
        <v>3211</v>
      </c>
      <c r="G133" s="205" t="s">
        <v>2743</v>
      </c>
      <c r="H133" s="206">
        <v>1</v>
      </c>
      <c r="I133" s="207">
        <v>2675</v>
      </c>
      <c r="J133" s="208">
        <f t="shared" si="0"/>
        <v>2675</v>
      </c>
      <c r="K133" s="204" t="s">
        <v>24</v>
      </c>
      <c r="L133" s="62"/>
      <c r="M133" s="209" t="s">
        <v>24</v>
      </c>
      <c r="N133" s="210" t="s">
        <v>49</v>
      </c>
      <c r="O133" s="43"/>
      <c r="P133" s="211">
        <f t="shared" si="1"/>
        <v>0</v>
      </c>
      <c r="Q133" s="211">
        <v>0</v>
      </c>
      <c r="R133" s="211">
        <f t="shared" si="2"/>
        <v>0</v>
      </c>
      <c r="S133" s="211">
        <v>0</v>
      </c>
      <c r="T133" s="212">
        <f t="shared" si="3"/>
        <v>0</v>
      </c>
      <c r="AR133" s="25" t="s">
        <v>142</v>
      </c>
      <c r="AT133" s="25" t="s">
        <v>212</v>
      </c>
      <c r="AU133" s="25" t="s">
        <v>87</v>
      </c>
      <c r="AY133" s="25" t="s">
        <v>210</v>
      </c>
      <c r="BE133" s="213">
        <f t="shared" si="4"/>
        <v>2675</v>
      </c>
      <c r="BF133" s="213">
        <f t="shared" si="5"/>
        <v>0</v>
      </c>
      <c r="BG133" s="213">
        <f t="shared" si="6"/>
        <v>0</v>
      </c>
      <c r="BH133" s="213">
        <f t="shared" si="7"/>
        <v>0</v>
      </c>
      <c r="BI133" s="213">
        <f t="shared" si="8"/>
        <v>0</v>
      </c>
      <c r="BJ133" s="25" t="s">
        <v>83</v>
      </c>
      <c r="BK133" s="213">
        <f t="shared" si="9"/>
        <v>2675</v>
      </c>
      <c r="BL133" s="25" t="s">
        <v>142</v>
      </c>
      <c r="BM133" s="25" t="s">
        <v>3212</v>
      </c>
    </row>
    <row r="134" spans="2:65" s="1" customFormat="1" ht="16.5" customHeight="1">
      <c r="B134" s="42"/>
      <c r="C134" s="202" t="s">
        <v>475</v>
      </c>
      <c r="D134" s="202" t="s">
        <v>212</v>
      </c>
      <c r="E134" s="203" t="s">
        <v>3213</v>
      </c>
      <c r="F134" s="204" t="s">
        <v>3214</v>
      </c>
      <c r="G134" s="205" t="s">
        <v>2743</v>
      </c>
      <c r="H134" s="206">
        <v>1</v>
      </c>
      <c r="I134" s="207">
        <v>12305</v>
      </c>
      <c r="J134" s="208">
        <f t="shared" si="0"/>
        <v>12305</v>
      </c>
      <c r="K134" s="204" t="s">
        <v>24</v>
      </c>
      <c r="L134" s="62"/>
      <c r="M134" s="209" t="s">
        <v>24</v>
      </c>
      <c r="N134" s="210" t="s">
        <v>49</v>
      </c>
      <c r="O134" s="43"/>
      <c r="P134" s="211">
        <f t="shared" si="1"/>
        <v>0</v>
      </c>
      <c r="Q134" s="211">
        <v>0</v>
      </c>
      <c r="R134" s="211">
        <f t="shared" si="2"/>
        <v>0</v>
      </c>
      <c r="S134" s="211">
        <v>0</v>
      </c>
      <c r="T134" s="212">
        <f t="shared" si="3"/>
        <v>0</v>
      </c>
      <c r="AR134" s="25" t="s">
        <v>142</v>
      </c>
      <c r="AT134" s="25" t="s">
        <v>212</v>
      </c>
      <c r="AU134" s="25" t="s">
        <v>87</v>
      </c>
      <c r="AY134" s="25" t="s">
        <v>210</v>
      </c>
      <c r="BE134" s="213">
        <f t="shared" si="4"/>
        <v>12305</v>
      </c>
      <c r="BF134" s="213">
        <f t="shared" si="5"/>
        <v>0</v>
      </c>
      <c r="BG134" s="213">
        <f t="shared" si="6"/>
        <v>0</v>
      </c>
      <c r="BH134" s="213">
        <f t="shared" si="7"/>
        <v>0</v>
      </c>
      <c r="BI134" s="213">
        <f t="shared" si="8"/>
        <v>0</v>
      </c>
      <c r="BJ134" s="25" t="s">
        <v>83</v>
      </c>
      <c r="BK134" s="213">
        <f t="shared" si="9"/>
        <v>12305</v>
      </c>
      <c r="BL134" s="25" t="s">
        <v>142</v>
      </c>
      <c r="BM134" s="25" t="s">
        <v>3215</v>
      </c>
    </row>
    <row r="135" spans="2:65" s="11" customFormat="1" ht="29.85" customHeight="1">
      <c r="B135" s="186"/>
      <c r="C135" s="187"/>
      <c r="D135" s="188" t="s">
        <v>77</v>
      </c>
      <c r="E135" s="200" t="s">
        <v>3216</v>
      </c>
      <c r="F135" s="200" t="s">
        <v>3217</v>
      </c>
      <c r="G135" s="187"/>
      <c r="H135" s="187"/>
      <c r="I135" s="190"/>
      <c r="J135" s="201">
        <f>BK135</f>
        <v>517739.10000000009</v>
      </c>
      <c r="K135" s="187"/>
      <c r="L135" s="192"/>
      <c r="M135" s="193"/>
      <c r="N135" s="194"/>
      <c r="O135" s="194"/>
      <c r="P135" s="195">
        <f>SUM(P136:P188)</f>
        <v>0</v>
      </c>
      <c r="Q135" s="194"/>
      <c r="R135" s="195">
        <f>SUM(R136:R188)</f>
        <v>0</v>
      </c>
      <c r="S135" s="194"/>
      <c r="T135" s="196">
        <f>SUM(T136:T188)</f>
        <v>0</v>
      </c>
      <c r="AR135" s="197" t="s">
        <v>87</v>
      </c>
      <c r="AT135" s="198" t="s">
        <v>77</v>
      </c>
      <c r="AU135" s="198" t="s">
        <v>83</v>
      </c>
      <c r="AY135" s="197" t="s">
        <v>210</v>
      </c>
      <c r="BK135" s="199">
        <f>SUM(BK136:BK188)</f>
        <v>517739.10000000009</v>
      </c>
    </row>
    <row r="136" spans="2:65" s="1" customFormat="1" ht="25.5" customHeight="1">
      <c r="B136" s="42"/>
      <c r="C136" s="202" t="s">
        <v>480</v>
      </c>
      <c r="D136" s="202" t="s">
        <v>212</v>
      </c>
      <c r="E136" s="203" t="s">
        <v>3061</v>
      </c>
      <c r="F136" s="204" t="s">
        <v>3062</v>
      </c>
      <c r="G136" s="205" t="s">
        <v>2994</v>
      </c>
      <c r="H136" s="206">
        <v>64</v>
      </c>
      <c r="I136" s="207">
        <v>376.7</v>
      </c>
      <c r="J136" s="208">
        <f t="shared" ref="J136:J167" si="10">ROUND(I136*H136,2)</f>
        <v>24108.799999999999</v>
      </c>
      <c r="K136" s="204" t="s">
        <v>24</v>
      </c>
      <c r="L136" s="62"/>
      <c r="M136" s="209" t="s">
        <v>24</v>
      </c>
      <c r="N136" s="210" t="s">
        <v>49</v>
      </c>
      <c r="O136" s="43"/>
      <c r="P136" s="211">
        <f t="shared" ref="P136:P167" si="11">O136*H136</f>
        <v>0</v>
      </c>
      <c r="Q136" s="211">
        <v>0</v>
      </c>
      <c r="R136" s="211">
        <f t="shared" ref="R136:R167" si="12">Q136*H136</f>
        <v>0</v>
      </c>
      <c r="S136" s="211">
        <v>0</v>
      </c>
      <c r="T136" s="212">
        <f t="shared" ref="T136:T167" si="13">S136*H136</f>
        <v>0</v>
      </c>
      <c r="AR136" s="25" t="s">
        <v>142</v>
      </c>
      <c r="AT136" s="25" t="s">
        <v>212</v>
      </c>
      <c r="AU136" s="25" t="s">
        <v>87</v>
      </c>
      <c r="AY136" s="25" t="s">
        <v>210</v>
      </c>
      <c r="BE136" s="213">
        <f t="shared" ref="BE136:BE167" si="14">IF(N136="základní",J136,0)</f>
        <v>24108.799999999999</v>
      </c>
      <c r="BF136" s="213">
        <f t="shared" ref="BF136:BF167" si="15">IF(N136="snížená",J136,0)</f>
        <v>0</v>
      </c>
      <c r="BG136" s="213">
        <f t="shared" ref="BG136:BG167" si="16">IF(N136="zákl. přenesená",J136,0)</f>
        <v>0</v>
      </c>
      <c r="BH136" s="213">
        <f t="shared" ref="BH136:BH167" si="17">IF(N136="sníž. přenesená",J136,0)</f>
        <v>0</v>
      </c>
      <c r="BI136" s="213">
        <f t="shared" ref="BI136:BI167" si="18">IF(N136="nulová",J136,0)</f>
        <v>0</v>
      </c>
      <c r="BJ136" s="25" t="s">
        <v>83</v>
      </c>
      <c r="BK136" s="213">
        <f t="shared" ref="BK136:BK167" si="19">ROUND(I136*H136,2)</f>
        <v>24108.799999999999</v>
      </c>
      <c r="BL136" s="25" t="s">
        <v>142</v>
      </c>
      <c r="BM136" s="25" t="s">
        <v>3218</v>
      </c>
    </row>
    <row r="137" spans="2:65" s="1" customFormat="1" ht="25.5" customHeight="1">
      <c r="B137" s="42"/>
      <c r="C137" s="202" t="s">
        <v>486</v>
      </c>
      <c r="D137" s="202" t="s">
        <v>212</v>
      </c>
      <c r="E137" s="203" t="s">
        <v>3219</v>
      </c>
      <c r="F137" s="204" t="s">
        <v>3220</v>
      </c>
      <c r="G137" s="205" t="s">
        <v>2994</v>
      </c>
      <c r="H137" s="206">
        <v>21</v>
      </c>
      <c r="I137" s="207">
        <v>462.9</v>
      </c>
      <c r="J137" s="208">
        <f t="shared" si="10"/>
        <v>9720.9</v>
      </c>
      <c r="K137" s="204" t="s">
        <v>24</v>
      </c>
      <c r="L137" s="62"/>
      <c r="M137" s="209" t="s">
        <v>24</v>
      </c>
      <c r="N137" s="210" t="s">
        <v>49</v>
      </c>
      <c r="O137" s="43"/>
      <c r="P137" s="211">
        <f t="shared" si="11"/>
        <v>0</v>
      </c>
      <c r="Q137" s="211">
        <v>0</v>
      </c>
      <c r="R137" s="211">
        <f t="shared" si="12"/>
        <v>0</v>
      </c>
      <c r="S137" s="211">
        <v>0</v>
      </c>
      <c r="T137" s="212">
        <f t="shared" si="13"/>
        <v>0</v>
      </c>
      <c r="AR137" s="25" t="s">
        <v>142</v>
      </c>
      <c r="AT137" s="25" t="s">
        <v>212</v>
      </c>
      <c r="AU137" s="25" t="s">
        <v>87</v>
      </c>
      <c r="AY137" s="25" t="s">
        <v>210</v>
      </c>
      <c r="BE137" s="213">
        <f t="shared" si="14"/>
        <v>9720.9</v>
      </c>
      <c r="BF137" s="213">
        <f t="shared" si="15"/>
        <v>0</v>
      </c>
      <c r="BG137" s="213">
        <f t="shared" si="16"/>
        <v>0</v>
      </c>
      <c r="BH137" s="213">
        <f t="shared" si="17"/>
        <v>0</v>
      </c>
      <c r="BI137" s="213">
        <f t="shared" si="18"/>
        <v>0</v>
      </c>
      <c r="BJ137" s="25" t="s">
        <v>83</v>
      </c>
      <c r="BK137" s="213">
        <f t="shared" si="19"/>
        <v>9720.9</v>
      </c>
      <c r="BL137" s="25" t="s">
        <v>142</v>
      </c>
      <c r="BM137" s="25" t="s">
        <v>3221</v>
      </c>
    </row>
    <row r="138" spans="2:65" s="1" customFormat="1" ht="25.5" customHeight="1">
      <c r="B138" s="42"/>
      <c r="C138" s="202" t="s">
        <v>491</v>
      </c>
      <c r="D138" s="202" t="s">
        <v>212</v>
      </c>
      <c r="E138" s="203" t="s">
        <v>3222</v>
      </c>
      <c r="F138" s="204" t="s">
        <v>3223</v>
      </c>
      <c r="G138" s="205" t="s">
        <v>2994</v>
      </c>
      <c r="H138" s="206">
        <v>29</v>
      </c>
      <c r="I138" s="207">
        <v>563.6</v>
      </c>
      <c r="J138" s="208">
        <f t="shared" si="10"/>
        <v>16344.4</v>
      </c>
      <c r="K138" s="204" t="s">
        <v>24</v>
      </c>
      <c r="L138" s="62"/>
      <c r="M138" s="209" t="s">
        <v>24</v>
      </c>
      <c r="N138" s="210" t="s">
        <v>49</v>
      </c>
      <c r="O138" s="43"/>
      <c r="P138" s="211">
        <f t="shared" si="11"/>
        <v>0</v>
      </c>
      <c r="Q138" s="211">
        <v>0</v>
      </c>
      <c r="R138" s="211">
        <f t="shared" si="12"/>
        <v>0</v>
      </c>
      <c r="S138" s="211">
        <v>0</v>
      </c>
      <c r="T138" s="212">
        <f t="shared" si="13"/>
        <v>0</v>
      </c>
      <c r="AR138" s="25" t="s">
        <v>142</v>
      </c>
      <c r="AT138" s="25" t="s">
        <v>212</v>
      </c>
      <c r="AU138" s="25" t="s">
        <v>87</v>
      </c>
      <c r="AY138" s="25" t="s">
        <v>210</v>
      </c>
      <c r="BE138" s="213">
        <f t="shared" si="14"/>
        <v>16344.4</v>
      </c>
      <c r="BF138" s="213">
        <f t="shared" si="15"/>
        <v>0</v>
      </c>
      <c r="BG138" s="213">
        <f t="shared" si="16"/>
        <v>0</v>
      </c>
      <c r="BH138" s="213">
        <f t="shared" si="17"/>
        <v>0</v>
      </c>
      <c r="BI138" s="213">
        <f t="shared" si="18"/>
        <v>0</v>
      </c>
      <c r="BJ138" s="25" t="s">
        <v>83</v>
      </c>
      <c r="BK138" s="213">
        <f t="shared" si="19"/>
        <v>16344.4</v>
      </c>
      <c r="BL138" s="25" t="s">
        <v>142</v>
      </c>
      <c r="BM138" s="25" t="s">
        <v>3224</v>
      </c>
    </row>
    <row r="139" spans="2:65" s="1" customFormat="1" ht="25.5" customHeight="1">
      <c r="B139" s="42"/>
      <c r="C139" s="202" t="s">
        <v>496</v>
      </c>
      <c r="D139" s="202" t="s">
        <v>212</v>
      </c>
      <c r="E139" s="203" t="s">
        <v>3064</v>
      </c>
      <c r="F139" s="204" t="s">
        <v>3225</v>
      </c>
      <c r="G139" s="205" t="s">
        <v>2994</v>
      </c>
      <c r="H139" s="206">
        <v>29</v>
      </c>
      <c r="I139" s="207">
        <v>662.4</v>
      </c>
      <c r="J139" s="208">
        <f t="shared" si="10"/>
        <v>19209.599999999999</v>
      </c>
      <c r="K139" s="204" t="s">
        <v>24</v>
      </c>
      <c r="L139" s="62"/>
      <c r="M139" s="209" t="s">
        <v>24</v>
      </c>
      <c r="N139" s="210" t="s">
        <v>49</v>
      </c>
      <c r="O139" s="43"/>
      <c r="P139" s="211">
        <f t="shared" si="11"/>
        <v>0</v>
      </c>
      <c r="Q139" s="211">
        <v>0</v>
      </c>
      <c r="R139" s="211">
        <f t="shared" si="12"/>
        <v>0</v>
      </c>
      <c r="S139" s="211">
        <v>0</v>
      </c>
      <c r="T139" s="212">
        <f t="shared" si="13"/>
        <v>0</v>
      </c>
      <c r="AR139" s="25" t="s">
        <v>142</v>
      </c>
      <c r="AT139" s="25" t="s">
        <v>212</v>
      </c>
      <c r="AU139" s="25" t="s">
        <v>87</v>
      </c>
      <c r="AY139" s="25" t="s">
        <v>210</v>
      </c>
      <c r="BE139" s="213">
        <f t="shared" si="14"/>
        <v>19209.599999999999</v>
      </c>
      <c r="BF139" s="213">
        <f t="shared" si="15"/>
        <v>0</v>
      </c>
      <c r="BG139" s="213">
        <f t="shared" si="16"/>
        <v>0</v>
      </c>
      <c r="BH139" s="213">
        <f t="shared" si="17"/>
        <v>0</v>
      </c>
      <c r="BI139" s="213">
        <f t="shared" si="18"/>
        <v>0</v>
      </c>
      <c r="BJ139" s="25" t="s">
        <v>83</v>
      </c>
      <c r="BK139" s="213">
        <f t="shared" si="19"/>
        <v>19209.599999999999</v>
      </c>
      <c r="BL139" s="25" t="s">
        <v>142</v>
      </c>
      <c r="BM139" s="25" t="s">
        <v>3226</v>
      </c>
    </row>
    <row r="140" spans="2:65" s="1" customFormat="1" ht="25.5" customHeight="1">
      <c r="B140" s="42"/>
      <c r="C140" s="202" t="s">
        <v>503</v>
      </c>
      <c r="D140" s="202" t="s">
        <v>212</v>
      </c>
      <c r="E140" s="203" t="s">
        <v>3227</v>
      </c>
      <c r="F140" s="204" t="s">
        <v>3228</v>
      </c>
      <c r="G140" s="205" t="s">
        <v>2994</v>
      </c>
      <c r="H140" s="206">
        <v>16</v>
      </c>
      <c r="I140" s="207">
        <v>881.7</v>
      </c>
      <c r="J140" s="208">
        <f t="shared" si="10"/>
        <v>14107.2</v>
      </c>
      <c r="K140" s="204" t="s">
        <v>24</v>
      </c>
      <c r="L140" s="62"/>
      <c r="M140" s="209" t="s">
        <v>24</v>
      </c>
      <c r="N140" s="210" t="s">
        <v>49</v>
      </c>
      <c r="O140" s="43"/>
      <c r="P140" s="211">
        <f t="shared" si="11"/>
        <v>0</v>
      </c>
      <c r="Q140" s="211">
        <v>0</v>
      </c>
      <c r="R140" s="211">
        <f t="shared" si="12"/>
        <v>0</v>
      </c>
      <c r="S140" s="211">
        <v>0</v>
      </c>
      <c r="T140" s="212">
        <f t="shared" si="13"/>
        <v>0</v>
      </c>
      <c r="AR140" s="25" t="s">
        <v>142</v>
      </c>
      <c r="AT140" s="25" t="s">
        <v>212</v>
      </c>
      <c r="AU140" s="25" t="s">
        <v>87</v>
      </c>
      <c r="AY140" s="25" t="s">
        <v>210</v>
      </c>
      <c r="BE140" s="213">
        <f t="shared" si="14"/>
        <v>14107.2</v>
      </c>
      <c r="BF140" s="213">
        <f t="shared" si="15"/>
        <v>0</v>
      </c>
      <c r="BG140" s="213">
        <f t="shared" si="16"/>
        <v>0</v>
      </c>
      <c r="BH140" s="213">
        <f t="shared" si="17"/>
        <v>0</v>
      </c>
      <c r="BI140" s="213">
        <f t="shared" si="18"/>
        <v>0</v>
      </c>
      <c r="BJ140" s="25" t="s">
        <v>83</v>
      </c>
      <c r="BK140" s="213">
        <f t="shared" si="19"/>
        <v>14107.2</v>
      </c>
      <c r="BL140" s="25" t="s">
        <v>142</v>
      </c>
      <c r="BM140" s="25" t="s">
        <v>3229</v>
      </c>
    </row>
    <row r="141" spans="2:65" s="1" customFormat="1" ht="25.5" customHeight="1">
      <c r="B141" s="42"/>
      <c r="C141" s="202" t="s">
        <v>509</v>
      </c>
      <c r="D141" s="202" t="s">
        <v>212</v>
      </c>
      <c r="E141" s="203" t="s">
        <v>3067</v>
      </c>
      <c r="F141" s="204" t="s">
        <v>3230</v>
      </c>
      <c r="G141" s="205" t="s">
        <v>2994</v>
      </c>
      <c r="H141" s="206">
        <v>15</v>
      </c>
      <c r="I141" s="207">
        <v>1088</v>
      </c>
      <c r="J141" s="208">
        <f t="shared" si="10"/>
        <v>16320</v>
      </c>
      <c r="K141" s="204" t="s">
        <v>24</v>
      </c>
      <c r="L141" s="62"/>
      <c r="M141" s="209" t="s">
        <v>24</v>
      </c>
      <c r="N141" s="210" t="s">
        <v>49</v>
      </c>
      <c r="O141" s="43"/>
      <c r="P141" s="211">
        <f t="shared" si="11"/>
        <v>0</v>
      </c>
      <c r="Q141" s="211">
        <v>0</v>
      </c>
      <c r="R141" s="211">
        <f t="shared" si="12"/>
        <v>0</v>
      </c>
      <c r="S141" s="211">
        <v>0</v>
      </c>
      <c r="T141" s="212">
        <f t="shared" si="13"/>
        <v>0</v>
      </c>
      <c r="AR141" s="25" t="s">
        <v>142</v>
      </c>
      <c r="AT141" s="25" t="s">
        <v>212</v>
      </c>
      <c r="AU141" s="25" t="s">
        <v>87</v>
      </c>
      <c r="AY141" s="25" t="s">
        <v>210</v>
      </c>
      <c r="BE141" s="213">
        <f t="shared" si="14"/>
        <v>16320</v>
      </c>
      <c r="BF141" s="213">
        <f t="shared" si="15"/>
        <v>0</v>
      </c>
      <c r="BG141" s="213">
        <f t="shared" si="16"/>
        <v>0</v>
      </c>
      <c r="BH141" s="213">
        <f t="shared" si="17"/>
        <v>0</v>
      </c>
      <c r="BI141" s="213">
        <f t="shared" si="18"/>
        <v>0</v>
      </c>
      <c r="BJ141" s="25" t="s">
        <v>83</v>
      </c>
      <c r="BK141" s="213">
        <f t="shared" si="19"/>
        <v>16320</v>
      </c>
      <c r="BL141" s="25" t="s">
        <v>142</v>
      </c>
      <c r="BM141" s="25" t="s">
        <v>3231</v>
      </c>
    </row>
    <row r="142" spans="2:65" s="1" customFormat="1" ht="25.5" customHeight="1">
      <c r="B142" s="42"/>
      <c r="C142" s="202" t="s">
        <v>514</v>
      </c>
      <c r="D142" s="202" t="s">
        <v>212</v>
      </c>
      <c r="E142" s="203" t="s">
        <v>3232</v>
      </c>
      <c r="F142" s="204" t="s">
        <v>3233</v>
      </c>
      <c r="G142" s="205" t="s">
        <v>2994</v>
      </c>
      <c r="H142" s="206">
        <v>60</v>
      </c>
      <c r="I142" s="207">
        <v>273.10000000000002</v>
      </c>
      <c r="J142" s="208">
        <f t="shared" si="10"/>
        <v>16386</v>
      </c>
      <c r="K142" s="204" t="s">
        <v>24</v>
      </c>
      <c r="L142" s="62"/>
      <c r="M142" s="209" t="s">
        <v>24</v>
      </c>
      <c r="N142" s="210" t="s">
        <v>49</v>
      </c>
      <c r="O142" s="43"/>
      <c r="P142" s="211">
        <f t="shared" si="11"/>
        <v>0</v>
      </c>
      <c r="Q142" s="211">
        <v>0</v>
      </c>
      <c r="R142" s="211">
        <f t="shared" si="12"/>
        <v>0</v>
      </c>
      <c r="S142" s="211">
        <v>0</v>
      </c>
      <c r="T142" s="212">
        <f t="shared" si="13"/>
        <v>0</v>
      </c>
      <c r="AR142" s="25" t="s">
        <v>142</v>
      </c>
      <c r="AT142" s="25" t="s">
        <v>212</v>
      </c>
      <c r="AU142" s="25" t="s">
        <v>87</v>
      </c>
      <c r="AY142" s="25" t="s">
        <v>210</v>
      </c>
      <c r="BE142" s="213">
        <f t="shared" si="14"/>
        <v>16386</v>
      </c>
      <c r="BF142" s="213">
        <f t="shared" si="15"/>
        <v>0</v>
      </c>
      <c r="BG142" s="213">
        <f t="shared" si="16"/>
        <v>0</v>
      </c>
      <c r="BH142" s="213">
        <f t="shared" si="17"/>
        <v>0</v>
      </c>
      <c r="BI142" s="213">
        <f t="shared" si="18"/>
        <v>0</v>
      </c>
      <c r="BJ142" s="25" t="s">
        <v>83</v>
      </c>
      <c r="BK142" s="213">
        <f t="shared" si="19"/>
        <v>16386</v>
      </c>
      <c r="BL142" s="25" t="s">
        <v>142</v>
      </c>
      <c r="BM142" s="25" t="s">
        <v>3234</v>
      </c>
    </row>
    <row r="143" spans="2:65" s="1" customFormat="1" ht="25.5" customHeight="1">
      <c r="B143" s="42"/>
      <c r="C143" s="202" t="s">
        <v>519</v>
      </c>
      <c r="D143" s="202" t="s">
        <v>212</v>
      </c>
      <c r="E143" s="203" t="s">
        <v>3235</v>
      </c>
      <c r="F143" s="204" t="s">
        <v>3236</v>
      </c>
      <c r="G143" s="205" t="s">
        <v>2994</v>
      </c>
      <c r="H143" s="206">
        <v>88</v>
      </c>
      <c r="I143" s="207">
        <v>491.2</v>
      </c>
      <c r="J143" s="208">
        <f t="shared" si="10"/>
        <v>43225.599999999999</v>
      </c>
      <c r="K143" s="204" t="s">
        <v>24</v>
      </c>
      <c r="L143" s="62"/>
      <c r="M143" s="209" t="s">
        <v>24</v>
      </c>
      <c r="N143" s="210" t="s">
        <v>49</v>
      </c>
      <c r="O143" s="43"/>
      <c r="P143" s="211">
        <f t="shared" si="11"/>
        <v>0</v>
      </c>
      <c r="Q143" s="211">
        <v>0</v>
      </c>
      <c r="R143" s="211">
        <f t="shared" si="12"/>
        <v>0</v>
      </c>
      <c r="S143" s="211">
        <v>0</v>
      </c>
      <c r="T143" s="212">
        <f t="shared" si="13"/>
        <v>0</v>
      </c>
      <c r="AR143" s="25" t="s">
        <v>142</v>
      </c>
      <c r="AT143" s="25" t="s">
        <v>212</v>
      </c>
      <c r="AU143" s="25" t="s">
        <v>87</v>
      </c>
      <c r="AY143" s="25" t="s">
        <v>210</v>
      </c>
      <c r="BE143" s="213">
        <f t="shared" si="14"/>
        <v>43225.599999999999</v>
      </c>
      <c r="BF143" s="213">
        <f t="shared" si="15"/>
        <v>0</v>
      </c>
      <c r="BG143" s="213">
        <f t="shared" si="16"/>
        <v>0</v>
      </c>
      <c r="BH143" s="213">
        <f t="shared" si="17"/>
        <v>0</v>
      </c>
      <c r="BI143" s="213">
        <f t="shared" si="18"/>
        <v>0</v>
      </c>
      <c r="BJ143" s="25" t="s">
        <v>83</v>
      </c>
      <c r="BK143" s="213">
        <f t="shared" si="19"/>
        <v>43225.599999999999</v>
      </c>
      <c r="BL143" s="25" t="s">
        <v>142</v>
      </c>
      <c r="BM143" s="25" t="s">
        <v>3237</v>
      </c>
    </row>
    <row r="144" spans="2:65" s="1" customFormat="1" ht="25.5" customHeight="1">
      <c r="B144" s="42"/>
      <c r="C144" s="202" t="s">
        <v>524</v>
      </c>
      <c r="D144" s="202" t="s">
        <v>212</v>
      </c>
      <c r="E144" s="203" t="s">
        <v>3238</v>
      </c>
      <c r="F144" s="204" t="s">
        <v>3239</v>
      </c>
      <c r="G144" s="205" t="s">
        <v>2994</v>
      </c>
      <c r="H144" s="206">
        <v>61</v>
      </c>
      <c r="I144" s="207">
        <v>563.6</v>
      </c>
      <c r="J144" s="208">
        <f t="shared" si="10"/>
        <v>34379.599999999999</v>
      </c>
      <c r="K144" s="204" t="s">
        <v>24</v>
      </c>
      <c r="L144" s="62"/>
      <c r="M144" s="209" t="s">
        <v>24</v>
      </c>
      <c r="N144" s="210" t="s">
        <v>49</v>
      </c>
      <c r="O144" s="43"/>
      <c r="P144" s="211">
        <f t="shared" si="11"/>
        <v>0</v>
      </c>
      <c r="Q144" s="211">
        <v>0</v>
      </c>
      <c r="R144" s="211">
        <f t="shared" si="12"/>
        <v>0</v>
      </c>
      <c r="S144" s="211">
        <v>0</v>
      </c>
      <c r="T144" s="212">
        <f t="shared" si="13"/>
        <v>0</v>
      </c>
      <c r="AR144" s="25" t="s">
        <v>142</v>
      </c>
      <c r="AT144" s="25" t="s">
        <v>212</v>
      </c>
      <c r="AU144" s="25" t="s">
        <v>87</v>
      </c>
      <c r="AY144" s="25" t="s">
        <v>210</v>
      </c>
      <c r="BE144" s="213">
        <f t="shared" si="14"/>
        <v>34379.599999999999</v>
      </c>
      <c r="BF144" s="213">
        <f t="shared" si="15"/>
        <v>0</v>
      </c>
      <c r="BG144" s="213">
        <f t="shared" si="16"/>
        <v>0</v>
      </c>
      <c r="BH144" s="213">
        <f t="shared" si="17"/>
        <v>0</v>
      </c>
      <c r="BI144" s="213">
        <f t="shared" si="18"/>
        <v>0</v>
      </c>
      <c r="BJ144" s="25" t="s">
        <v>83</v>
      </c>
      <c r="BK144" s="213">
        <f t="shared" si="19"/>
        <v>34379.599999999999</v>
      </c>
      <c r="BL144" s="25" t="s">
        <v>142</v>
      </c>
      <c r="BM144" s="25" t="s">
        <v>3240</v>
      </c>
    </row>
    <row r="145" spans="2:65" s="1" customFormat="1" ht="25.5" customHeight="1">
      <c r="B145" s="42"/>
      <c r="C145" s="202" t="s">
        <v>530</v>
      </c>
      <c r="D145" s="202" t="s">
        <v>212</v>
      </c>
      <c r="E145" s="203" t="s">
        <v>3241</v>
      </c>
      <c r="F145" s="204" t="s">
        <v>3242</v>
      </c>
      <c r="G145" s="205" t="s">
        <v>2994</v>
      </c>
      <c r="H145" s="206">
        <v>19</v>
      </c>
      <c r="I145" s="207">
        <v>662.4</v>
      </c>
      <c r="J145" s="208">
        <f t="shared" si="10"/>
        <v>12585.6</v>
      </c>
      <c r="K145" s="204" t="s">
        <v>24</v>
      </c>
      <c r="L145" s="62"/>
      <c r="M145" s="209" t="s">
        <v>24</v>
      </c>
      <c r="N145" s="210" t="s">
        <v>49</v>
      </c>
      <c r="O145" s="43"/>
      <c r="P145" s="211">
        <f t="shared" si="11"/>
        <v>0</v>
      </c>
      <c r="Q145" s="211">
        <v>0</v>
      </c>
      <c r="R145" s="211">
        <f t="shared" si="12"/>
        <v>0</v>
      </c>
      <c r="S145" s="211">
        <v>0</v>
      </c>
      <c r="T145" s="212">
        <f t="shared" si="13"/>
        <v>0</v>
      </c>
      <c r="AR145" s="25" t="s">
        <v>142</v>
      </c>
      <c r="AT145" s="25" t="s">
        <v>212</v>
      </c>
      <c r="AU145" s="25" t="s">
        <v>87</v>
      </c>
      <c r="AY145" s="25" t="s">
        <v>210</v>
      </c>
      <c r="BE145" s="213">
        <f t="shared" si="14"/>
        <v>12585.6</v>
      </c>
      <c r="BF145" s="213">
        <f t="shared" si="15"/>
        <v>0</v>
      </c>
      <c r="BG145" s="213">
        <f t="shared" si="16"/>
        <v>0</v>
      </c>
      <c r="BH145" s="213">
        <f t="shared" si="17"/>
        <v>0</v>
      </c>
      <c r="BI145" s="213">
        <f t="shared" si="18"/>
        <v>0</v>
      </c>
      <c r="BJ145" s="25" t="s">
        <v>83</v>
      </c>
      <c r="BK145" s="213">
        <f t="shared" si="19"/>
        <v>12585.6</v>
      </c>
      <c r="BL145" s="25" t="s">
        <v>142</v>
      </c>
      <c r="BM145" s="25" t="s">
        <v>3243</v>
      </c>
    </row>
    <row r="146" spans="2:65" s="1" customFormat="1" ht="25.5" customHeight="1">
      <c r="B146" s="42"/>
      <c r="C146" s="202" t="s">
        <v>535</v>
      </c>
      <c r="D146" s="202" t="s">
        <v>212</v>
      </c>
      <c r="E146" s="203" t="s">
        <v>3244</v>
      </c>
      <c r="F146" s="204" t="s">
        <v>3245</v>
      </c>
      <c r="G146" s="205" t="s">
        <v>2994</v>
      </c>
      <c r="H146" s="206">
        <v>10</v>
      </c>
      <c r="I146" s="207">
        <v>882.2</v>
      </c>
      <c r="J146" s="208">
        <f t="shared" si="10"/>
        <v>8822</v>
      </c>
      <c r="K146" s="204" t="s">
        <v>24</v>
      </c>
      <c r="L146" s="62"/>
      <c r="M146" s="209" t="s">
        <v>24</v>
      </c>
      <c r="N146" s="210" t="s">
        <v>49</v>
      </c>
      <c r="O146" s="43"/>
      <c r="P146" s="211">
        <f t="shared" si="11"/>
        <v>0</v>
      </c>
      <c r="Q146" s="211">
        <v>0</v>
      </c>
      <c r="R146" s="211">
        <f t="shared" si="12"/>
        <v>0</v>
      </c>
      <c r="S146" s="211">
        <v>0</v>
      </c>
      <c r="T146" s="212">
        <f t="shared" si="13"/>
        <v>0</v>
      </c>
      <c r="AR146" s="25" t="s">
        <v>142</v>
      </c>
      <c r="AT146" s="25" t="s">
        <v>212</v>
      </c>
      <c r="AU146" s="25" t="s">
        <v>87</v>
      </c>
      <c r="AY146" s="25" t="s">
        <v>210</v>
      </c>
      <c r="BE146" s="213">
        <f t="shared" si="14"/>
        <v>8822</v>
      </c>
      <c r="BF146" s="213">
        <f t="shared" si="15"/>
        <v>0</v>
      </c>
      <c r="BG146" s="213">
        <f t="shared" si="16"/>
        <v>0</v>
      </c>
      <c r="BH146" s="213">
        <f t="shared" si="17"/>
        <v>0</v>
      </c>
      <c r="BI146" s="213">
        <f t="shared" si="18"/>
        <v>0</v>
      </c>
      <c r="BJ146" s="25" t="s">
        <v>83</v>
      </c>
      <c r="BK146" s="213">
        <f t="shared" si="19"/>
        <v>8822</v>
      </c>
      <c r="BL146" s="25" t="s">
        <v>142</v>
      </c>
      <c r="BM146" s="25" t="s">
        <v>3246</v>
      </c>
    </row>
    <row r="147" spans="2:65" s="1" customFormat="1" ht="16.5" customHeight="1">
      <c r="B147" s="42"/>
      <c r="C147" s="202" t="s">
        <v>540</v>
      </c>
      <c r="D147" s="202" t="s">
        <v>212</v>
      </c>
      <c r="E147" s="203" t="s">
        <v>3247</v>
      </c>
      <c r="F147" s="204" t="s">
        <v>3248</v>
      </c>
      <c r="G147" s="205" t="s">
        <v>2994</v>
      </c>
      <c r="H147" s="206">
        <v>25</v>
      </c>
      <c r="I147" s="207">
        <v>880.8</v>
      </c>
      <c r="J147" s="208">
        <f t="shared" si="10"/>
        <v>22020</v>
      </c>
      <c r="K147" s="204" t="s">
        <v>24</v>
      </c>
      <c r="L147" s="62"/>
      <c r="M147" s="209" t="s">
        <v>24</v>
      </c>
      <c r="N147" s="210" t="s">
        <v>49</v>
      </c>
      <c r="O147" s="43"/>
      <c r="P147" s="211">
        <f t="shared" si="11"/>
        <v>0</v>
      </c>
      <c r="Q147" s="211">
        <v>0</v>
      </c>
      <c r="R147" s="211">
        <f t="shared" si="12"/>
        <v>0</v>
      </c>
      <c r="S147" s="211">
        <v>0</v>
      </c>
      <c r="T147" s="212">
        <f t="shared" si="13"/>
        <v>0</v>
      </c>
      <c r="AR147" s="25" t="s">
        <v>142</v>
      </c>
      <c r="AT147" s="25" t="s">
        <v>212</v>
      </c>
      <c r="AU147" s="25" t="s">
        <v>87</v>
      </c>
      <c r="AY147" s="25" t="s">
        <v>210</v>
      </c>
      <c r="BE147" s="213">
        <f t="shared" si="14"/>
        <v>22020</v>
      </c>
      <c r="BF147" s="213">
        <f t="shared" si="15"/>
        <v>0</v>
      </c>
      <c r="BG147" s="213">
        <f t="shared" si="16"/>
        <v>0</v>
      </c>
      <c r="BH147" s="213">
        <f t="shared" si="17"/>
        <v>0</v>
      </c>
      <c r="BI147" s="213">
        <f t="shared" si="18"/>
        <v>0</v>
      </c>
      <c r="BJ147" s="25" t="s">
        <v>83</v>
      </c>
      <c r="BK147" s="213">
        <f t="shared" si="19"/>
        <v>22020</v>
      </c>
      <c r="BL147" s="25" t="s">
        <v>142</v>
      </c>
      <c r="BM147" s="25" t="s">
        <v>3249</v>
      </c>
    </row>
    <row r="148" spans="2:65" s="1" customFormat="1" ht="16.5" customHeight="1">
      <c r="B148" s="42"/>
      <c r="C148" s="202" t="s">
        <v>545</v>
      </c>
      <c r="D148" s="202" t="s">
        <v>212</v>
      </c>
      <c r="E148" s="203" t="s">
        <v>3250</v>
      </c>
      <c r="F148" s="204" t="s">
        <v>3251</v>
      </c>
      <c r="G148" s="205" t="s">
        <v>2994</v>
      </c>
      <c r="H148" s="206">
        <v>7</v>
      </c>
      <c r="I148" s="207">
        <v>1042.5</v>
      </c>
      <c r="J148" s="208">
        <f t="shared" si="10"/>
        <v>7297.5</v>
      </c>
      <c r="K148" s="204" t="s">
        <v>24</v>
      </c>
      <c r="L148" s="62"/>
      <c r="M148" s="209" t="s">
        <v>24</v>
      </c>
      <c r="N148" s="210" t="s">
        <v>49</v>
      </c>
      <c r="O148" s="43"/>
      <c r="P148" s="211">
        <f t="shared" si="11"/>
        <v>0</v>
      </c>
      <c r="Q148" s="211">
        <v>0</v>
      </c>
      <c r="R148" s="211">
        <f t="shared" si="12"/>
        <v>0</v>
      </c>
      <c r="S148" s="211">
        <v>0</v>
      </c>
      <c r="T148" s="212">
        <f t="shared" si="13"/>
        <v>0</v>
      </c>
      <c r="AR148" s="25" t="s">
        <v>142</v>
      </c>
      <c r="AT148" s="25" t="s">
        <v>212</v>
      </c>
      <c r="AU148" s="25" t="s">
        <v>87</v>
      </c>
      <c r="AY148" s="25" t="s">
        <v>210</v>
      </c>
      <c r="BE148" s="213">
        <f t="shared" si="14"/>
        <v>7297.5</v>
      </c>
      <c r="BF148" s="213">
        <f t="shared" si="15"/>
        <v>0</v>
      </c>
      <c r="BG148" s="213">
        <f t="shared" si="16"/>
        <v>0</v>
      </c>
      <c r="BH148" s="213">
        <f t="shared" si="17"/>
        <v>0</v>
      </c>
      <c r="BI148" s="213">
        <f t="shared" si="18"/>
        <v>0</v>
      </c>
      <c r="BJ148" s="25" t="s">
        <v>83</v>
      </c>
      <c r="BK148" s="213">
        <f t="shared" si="19"/>
        <v>7297.5</v>
      </c>
      <c r="BL148" s="25" t="s">
        <v>142</v>
      </c>
      <c r="BM148" s="25" t="s">
        <v>3252</v>
      </c>
    </row>
    <row r="149" spans="2:65" s="1" customFormat="1" ht="25.5" customHeight="1">
      <c r="B149" s="42"/>
      <c r="C149" s="202" t="s">
        <v>549</v>
      </c>
      <c r="D149" s="202" t="s">
        <v>212</v>
      </c>
      <c r="E149" s="203" t="s">
        <v>3253</v>
      </c>
      <c r="F149" s="204" t="s">
        <v>3068</v>
      </c>
      <c r="G149" s="205" t="s">
        <v>862</v>
      </c>
      <c r="H149" s="206">
        <v>248</v>
      </c>
      <c r="I149" s="207">
        <v>37.5</v>
      </c>
      <c r="J149" s="208">
        <f t="shared" si="10"/>
        <v>9300</v>
      </c>
      <c r="K149" s="204" t="s">
        <v>24</v>
      </c>
      <c r="L149" s="62"/>
      <c r="M149" s="209" t="s">
        <v>24</v>
      </c>
      <c r="N149" s="210" t="s">
        <v>49</v>
      </c>
      <c r="O149" s="43"/>
      <c r="P149" s="211">
        <f t="shared" si="11"/>
        <v>0</v>
      </c>
      <c r="Q149" s="211">
        <v>0</v>
      </c>
      <c r="R149" s="211">
        <f t="shared" si="12"/>
        <v>0</v>
      </c>
      <c r="S149" s="211">
        <v>0</v>
      </c>
      <c r="T149" s="212">
        <f t="shared" si="13"/>
        <v>0</v>
      </c>
      <c r="AR149" s="25" t="s">
        <v>142</v>
      </c>
      <c r="AT149" s="25" t="s">
        <v>212</v>
      </c>
      <c r="AU149" s="25" t="s">
        <v>87</v>
      </c>
      <c r="AY149" s="25" t="s">
        <v>210</v>
      </c>
      <c r="BE149" s="213">
        <f t="shared" si="14"/>
        <v>9300</v>
      </c>
      <c r="BF149" s="213">
        <f t="shared" si="15"/>
        <v>0</v>
      </c>
      <c r="BG149" s="213">
        <f t="shared" si="16"/>
        <v>0</v>
      </c>
      <c r="BH149" s="213">
        <f t="shared" si="17"/>
        <v>0</v>
      </c>
      <c r="BI149" s="213">
        <f t="shared" si="18"/>
        <v>0</v>
      </c>
      <c r="BJ149" s="25" t="s">
        <v>83</v>
      </c>
      <c r="BK149" s="213">
        <f t="shared" si="19"/>
        <v>9300</v>
      </c>
      <c r="BL149" s="25" t="s">
        <v>142</v>
      </c>
      <c r="BM149" s="25" t="s">
        <v>3254</v>
      </c>
    </row>
    <row r="150" spans="2:65" s="1" customFormat="1" ht="25.5" customHeight="1">
      <c r="B150" s="42"/>
      <c r="C150" s="202" t="s">
        <v>554</v>
      </c>
      <c r="D150" s="202" t="s">
        <v>212</v>
      </c>
      <c r="E150" s="203" t="s">
        <v>3070</v>
      </c>
      <c r="F150" s="204" t="s">
        <v>3255</v>
      </c>
      <c r="G150" s="205" t="s">
        <v>862</v>
      </c>
      <c r="H150" s="206">
        <v>218</v>
      </c>
      <c r="I150" s="207">
        <v>37.5</v>
      </c>
      <c r="J150" s="208">
        <f t="shared" si="10"/>
        <v>8175</v>
      </c>
      <c r="K150" s="204" t="s">
        <v>24</v>
      </c>
      <c r="L150" s="62"/>
      <c r="M150" s="209" t="s">
        <v>24</v>
      </c>
      <c r="N150" s="210" t="s">
        <v>49</v>
      </c>
      <c r="O150" s="43"/>
      <c r="P150" s="211">
        <f t="shared" si="11"/>
        <v>0</v>
      </c>
      <c r="Q150" s="211">
        <v>0</v>
      </c>
      <c r="R150" s="211">
        <f t="shared" si="12"/>
        <v>0</v>
      </c>
      <c r="S150" s="211">
        <v>0</v>
      </c>
      <c r="T150" s="212">
        <f t="shared" si="13"/>
        <v>0</v>
      </c>
      <c r="AR150" s="25" t="s">
        <v>142</v>
      </c>
      <c r="AT150" s="25" t="s">
        <v>212</v>
      </c>
      <c r="AU150" s="25" t="s">
        <v>87</v>
      </c>
      <c r="AY150" s="25" t="s">
        <v>210</v>
      </c>
      <c r="BE150" s="213">
        <f t="shared" si="14"/>
        <v>8175</v>
      </c>
      <c r="BF150" s="213">
        <f t="shared" si="15"/>
        <v>0</v>
      </c>
      <c r="BG150" s="213">
        <f t="shared" si="16"/>
        <v>0</v>
      </c>
      <c r="BH150" s="213">
        <f t="shared" si="17"/>
        <v>0</v>
      </c>
      <c r="BI150" s="213">
        <f t="shared" si="18"/>
        <v>0</v>
      </c>
      <c r="BJ150" s="25" t="s">
        <v>83</v>
      </c>
      <c r="BK150" s="213">
        <f t="shared" si="19"/>
        <v>8175</v>
      </c>
      <c r="BL150" s="25" t="s">
        <v>142</v>
      </c>
      <c r="BM150" s="25" t="s">
        <v>3256</v>
      </c>
    </row>
    <row r="151" spans="2:65" s="1" customFormat="1" ht="25.5" customHeight="1">
      <c r="B151" s="42"/>
      <c r="C151" s="202" t="s">
        <v>560</v>
      </c>
      <c r="D151" s="202" t="s">
        <v>212</v>
      </c>
      <c r="E151" s="203" t="s">
        <v>3257</v>
      </c>
      <c r="F151" s="204" t="s">
        <v>3258</v>
      </c>
      <c r="G151" s="205" t="s">
        <v>862</v>
      </c>
      <c r="H151" s="206">
        <v>180</v>
      </c>
      <c r="I151" s="207">
        <v>41.7</v>
      </c>
      <c r="J151" s="208">
        <f t="shared" si="10"/>
        <v>7506</v>
      </c>
      <c r="K151" s="204" t="s">
        <v>24</v>
      </c>
      <c r="L151" s="62"/>
      <c r="M151" s="209" t="s">
        <v>24</v>
      </c>
      <c r="N151" s="210" t="s">
        <v>49</v>
      </c>
      <c r="O151" s="43"/>
      <c r="P151" s="211">
        <f t="shared" si="11"/>
        <v>0</v>
      </c>
      <c r="Q151" s="211">
        <v>0</v>
      </c>
      <c r="R151" s="211">
        <f t="shared" si="12"/>
        <v>0</v>
      </c>
      <c r="S151" s="211">
        <v>0</v>
      </c>
      <c r="T151" s="212">
        <f t="shared" si="13"/>
        <v>0</v>
      </c>
      <c r="AR151" s="25" t="s">
        <v>142</v>
      </c>
      <c r="AT151" s="25" t="s">
        <v>212</v>
      </c>
      <c r="AU151" s="25" t="s">
        <v>87</v>
      </c>
      <c r="AY151" s="25" t="s">
        <v>210</v>
      </c>
      <c r="BE151" s="213">
        <f t="shared" si="14"/>
        <v>7506</v>
      </c>
      <c r="BF151" s="213">
        <f t="shared" si="15"/>
        <v>0</v>
      </c>
      <c r="BG151" s="213">
        <f t="shared" si="16"/>
        <v>0</v>
      </c>
      <c r="BH151" s="213">
        <f t="shared" si="17"/>
        <v>0</v>
      </c>
      <c r="BI151" s="213">
        <f t="shared" si="18"/>
        <v>0</v>
      </c>
      <c r="BJ151" s="25" t="s">
        <v>83</v>
      </c>
      <c r="BK151" s="213">
        <f t="shared" si="19"/>
        <v>7506</v>
      </c>
      <c r="BL151" s="25" t="s">
        <v>142</v>
      </c>
      <c r="BM151" s="25" t="s">
        <v>3259</v>
      </c>
    </row>
    <row r="152" spans="2:65" s="1" customFormat="1" ht="25.5" customHeight="1">
      <c r="B152" s="42"/>
      <c r="C152" s="202" t="s">
        <v>565</v>
      </c>
      <c r="D152" s="202" t="s">
        <v>212</v>
      </c>
      <c r="E152" s="203" t="s">
        <v>3260</v>
      </c>
      <c r="F152" s="204" t="s">
        <v>3261</v>
      </c>
      <c r="G152" s="205" t="s">
        <v>862</v>
      </c>
      <c r="H152" s="206">
        <v>96</v>
      </c>
      <c r="I152" s="207">
        <v>48.2</v>
      </c>
      <c r="J152" s="208">
        <f t="shared" si="10"/>
        <v>4627.2</v>
      </c>
      <c r="K152" s="204" t="s">
        <v>24</v>
      </c>
      <c r="L152" s="62"/>
      <c r="M152" s="209" t="s">
        <v>24</v>
      </c>
      <c r="N152" s="210" t="s">
        <v>49</v>
      </c>
      <c r="O152" s="43"/>
      <c r="P152" s="211">
        <f t="shared" si="11"/>
        <v>0</v>
      </c>
      <c r="Q152" s="211">
        <v>0</v>
      </c>
      <c r="R152" s="211">
        <f t="shared" si="12"/>
        <v>0</v>
      </c>
      <c r="S152" s="211">
        <v>0</v>
      </c>
      <c r="T152" s="212">
        <f t="shared" si="13"/>
        <v>0</v>
      </c>
      <c r="AR152" s="25" t="s">
        <v>142</v>
      </c>
      <c r="AT152" s="25" t="s">
        <v>212</v>
      </c>
      <c r="AU152" s="25" t="s">
        <v>87</v>
      </c>
      <c r="AY152" s="25" t="s">
        <v>210</v>
      </c>
      <c r="BE152" s="213">
        <f t="shared" si="14"/>
        <v>4627.2</v>
      </c>
      <c r="BF152" s="213">
        <f t="shared" si="15"/>
        <v>0</v>
      </c>
      <c r="BG152" s="213">
        <f t="shared" si="16"/>
        <v>0</v>
      </c>
      <c r="BH152" s="213">
        <f t="shared" si="17"/>
        <v>0</v>
      </c>
      <c r="BI152" s="213">
        <f t="shared" si="18"/>
        <v>0</v>
      </c>
      <c r="BJ152" s="25" t="s">
        <v>83</v>
      </c>
      <c r="BK152" s="213">
        <f t="shared" si="19"/>
        <v>4627.2</v>
      </c>
      <c r="BL152" s="25" t="s">
        <v>142</v>
      </c>
      <c r="BM152" s="25" t="s">
        <v>3262</v>
      </c>
    </row>
    <row r="153" spans="2:65" s="1" customFormat="1" ht="25.5" customHeight="1">
      <c r="B153" s="42"/>
      <c r="C153" s="202" t="s">
        <v>570</v>
      </c>
      <c r="D153" s="202" t="s">
        <v>212</v>
      </c>
      <c r="E153" s="203" t="s">
        <v>3263</v>
      </c>
      <c r="F153" s="204" t="s">
        <v>3264</v>
      </c>
      <c r="G153" s="205" t="s">
        <v>862</v>
      </c>
      <c r="H153" s="206">
        <v>52</v>
      </c>
      <c r="I153" s="207">
        <v>52.4</v>
      </c>
      <c r="J153" s="208">
        <f t="shared" si="10"/>
        <v>2724.8</v>
      </c>
      <c r="K153" s="204" t="s">
        <v>24</v>
      </c>
      <c r="L153" s="62"/>
      <c r="M153" s="209" t="s">
        <v>24</v>
      </c>
      <c r="N153" s="210" t="s">
        <v>49</v>
      </c>
      <c r="O153" s="43"/>
      <c r="P153" s="211">
        <f t="shared" si="11"/>
        <v>0</v>
      </c>
      <c r="Q153" s="211">
        <v>0</v>
      </c>
      <c r="R153" s="211">
        <f t="shared" si="12"/>
        <v>0</v>
      </c>
      <c r="S153" s="211">
        <v>0</v>
      </c>
      <c r="T153" s="212">
        <f t="shared" si="13"/>
        <v>0</v>
      </c>
      <c r="AR153" s="25" t="s">
        <v>142</v>
      </c>
      <c r="AT153" s="25" t="s">
        <v>212</v>
      </c>
      <c r="AU153" s="25" t="s">
        <v>87</v>
      </c>
      <c r="AY153" s="25" t="s">
        <v>210</v>
      </c>
      <c r="BE153" s="213">
        <f t="shared" si="14"/>
        <v>2724.8</v>
      </c>
      <c r="BF153" s="213">
        <f t="shared" si="15"/>
        <v>0</v>
      </c>
      <c r="BG153" s="213">
        <f t="shared" si="16"/>
        <v>0</v>
      </c>
      <c r="BH153" s="213">
        <f t="shared" si="17"/>
        <v>0</v>
      </c>
      <c r="BI153" s="213">
        <f t="shared" si="18"/>
        <v>0</v>
      </c>
      <c r="BJ153" s="25" t="s">
        <v>83</v>
      </c>
      <c r="BK153" s="213">
        <f t="shared" si="19"/>
        <v>2724.8</v>
      </c>
      <c r="BL153" s="25" t="s">
        <v>142</v>
      </c>
      <c r="BM153" s="25" t="s">
        <v>3265</v>
      </c>
    </row>
    <row r="154" spans="2:65" s="1" customFormat="1" ht="25.5" customHeight="1">
      <c r="B154" s="42"/>
      <c r="C154" s="202" t="s">
        <v>574</v>
      </c>
      <c r="D154" s="202" t="s">
        <v>212</v>
      </c>
      <c r="E154" s="203" t="s">
        <v>3266</v>
      </c>
      <c r="F154" s="204" t="s">
        <v>3267</v>
      </c>
      <c r="G154" s="205" t="s">
        <v>862</v>
      </c>
      <c r="H154" s="206">
        <v>30</v>
      </c>
      <c r="I154" s="207">
        <v>58.9</v>
      </c>
      <c r="J154" s="208">
        <f t="shared" si="10"/>
        <v>1767</v>
      </c>
      <c r="K154" s="204" t="s">
        <v>24</v>
      </c>
      <c r="L154" s="62"/>
      <c r="M154" s="209" t="s">
        <v>24</v>
      </c>
      <c r="N154" s="210" t="s">
        <v>49</v>
      </c>
      <c r="O154" s="43"/>
      <c r="P154" s="211">
        <f t="shared" si="11"/>
        <v>0</v>
      </c>
      <c r="Q154" s="211">
        <v>0</v>
      </c>
      <c r="R154" s="211">
        <f t="shared" si="12"/>
        <v>0</v>
      </c>
      <c r="S154" s="211">
        <v>0</v>
      </c>
      <c r="T154" s="212">
        <f t="shared" si="13"/>
        <v>0</v>
      </c>
      <c r="AR154" s="25" t="s">
        <v>142</v>
      </c>
      <c r="AT154" s="25" t="s">
        <v>212</v>
      </c>
      <c r="AU154" s="25" t="s">
        <v>87</v>
      </c>
      <c r="AY154" s="25" t="s">
        <v>210</v>
      </c>
      <c r="BE154" s="213">
        <f t="shared" si="14"/>
        <v>1767</v>
      </c>
      <c r="BF154" s="213">
        <f t="shared" si="15"/>
        <v>0</v>
      </c>
      <c r="BG154" s="213">
        <f t="shared" si="16"/>
        <v>0</v>
      </c>
      <c r="BH154" s="213">
        <f t="shared" si="17"/>
        <v>0</v>
      </c>
      <c r="BI154" s="213">
        <f t="shared" si="18"/>
        <v>0</v>
      </c>
      <c r="BJ154" s="25" t="s">
        <v>83</v>
      </c>
      <c r="BK154" s="213">
        <f t="shared" si="19"/>
        <v>1767</v>
      </c>
      <c r="BL154" s="25" t="s">
        <v>142</v>
      </c>
      <c r="BM154" s="25" t="s">
        <v>3268</v>
      </c>
    </row>
    <row r="155" spans="2:65" s="1" customFormat="1" ht="25.5" customHeight="1">
      <c r="B155" s="42"/>
      <c r="C155" s="202" t="s">
        <v>579</v>
      </c>
      <c r="D155" s="202" t="s">
        <v>212</v>
      </c>
      <c r="E155" s="203" t="s">
        <v>3269</v>
      </c>
      <c r="F155" s="204" t="s">
        <v>3270</v>
      </c>
      <c r="G155" s="205" t="s">
        <v>862</v>
      </c>
      <c r="H155" s="206">
        <v>50</v>
      </c>
      <c r="I155" s="207">
        <v>37.5</v>
      </c>
      <c r="J155" s="208">
        <f t="shared" si="10"/>
        <v>1875</v>
      </c>
      <c r="K155" s="204" t="s">
        <v>24</v>
      </c>
      <c r="L155" s="62"/>
      <c r="M155" s="209" t="s">
        <v>24</v>
      </c>
      <c r="N155" s="210" t="s">
        <v>49</v>
      </c>
      <c r="O155" s="43"/>
      <c r="P155" s="211">
        <f t="shared" si="11"/>
        <v>0</v>
      </c>
      <c r="Q155" s="211">
        <v>0</v>
      </c>
      <c r="R155" s="211">
        <f t="shared" si="12"/>
        <v>0</v>
      </c>
      <c r="S155" s="211">
        <v>0</v>
      </c>
      <c r="T155" s="212">
        <f t="shared" si="13"/>
        <v>0</v>
      </c>
      <c r="AR155" s="25" t="s">
        <v>142</v>
      </c>
      <c r="AT155" s="25" t="s">
        <v>212</v>
      </c>
      <c r="AU155" s="25" t="s">
        <v>87</v>
      </c>
      <c r="AY155" s="25" t="s">
        <v>210</v>
      </c>
      <c r="BE155" s="213">
        <f t="shared" si="14"/>
        <v>1875</v>
      </c>
      <c r="BF155" s="213">
        <f t="shared" si="15"/>
        <v>0</v>
      </c>
      <c r="BG155" s="213">
        <f t="shared" si="16"/>
        <v>0</v>
      </c>
      <c r="BH155" s="213">
        <f t="shared" si="17"/>
        <v>0</v>
      </c>
      <c r="BI155" s="213">
        <f t="shared" si="18"/>
        <v>0</v>
      </c>
      <c r="BJ155" s="25" t="s">
        <v>83</v>
      </c>
      <c r="BK155" s="213">
        <f t="shared" si="19"/>
        <v>1875</v>
      </c>
      <c r="BL155" s="25" t="s">
        <v>142</v>
      </c>
      <c r="BM155" s="25" t="s">
        <v>3271</v>
      </c>
    </row>
    <row r="156" spans="2:65" s="1" customFormat="1" ht="25.5" customHeight="1">
      <c r="B156" s="42"/>
      <c r="C156" s="202" t="s">
        <v>583</v>
      </c>
      <c r="D156" s="202" t="s">
        <v>212</v>
      </c>
      <c r="E156" s="203" t="s">
        <v>3272</v>
      </c>
      <c r="F156" s="204" t="s">
        <v>3273</v>
      </c>
      <c r="G156" s="205" t="s">
        <v>862</v>
      </c>
      <c r="H156" s="206">
        <v>14</v>
      </c>
      <c r="I156" s="207">
        <v>37.5</v>
      </c>
      <c r="J156" s="208">
        <f t="shared" si="10"/>
        <v>525</v>
      </c>
      <c r="K156" s="204" t="s">
        <v>24</v>
      </c>
      <c r="L156" s="62"/>
      <c r="M156" s="209" t="s">
        <v>24</v>
      </c>
      <c r="N156" s="210" t="s">
        <v>49</v>
      </c>
      <c r="O156" s="43"/>
      <c r="P156" s="211">
        <f t="shared" si="11"/>
        <v>0</v>
      </c>
      <c r="Q156" s="211">
        <v>0</v>
      </c>
      <c r="R156" s="211">
        <f t="shared" si="12"/>
        <v>0</v>
      </c>
      <c r="S156" s="211">
        <v>0</v>
      </c>
      <c r="T156" s="212">
        <f t="shared" si="13"/>
        <v>0</v>
      </c>
      <c r="AR156" s="25" t="s">
        <v>142</v>
      </c>
      <c r="AT156" s="25" t="s">
        <v>212</v>
      </c>
      <c r="AU156" s="25" t="s">
        <v>87</v>
      </c>
      <c r="AY156" s="25" t="s">
        <v>210</v>
      </c>
      <c r="BE156" s="213">
        <f t="shared" si="14"/>
        <v>525</v>
      </c>
      <c r="BF156" s="213">
        <f t="shared" si="15"/>
        <v>0</v>
      </c>
      <c r="BG156" s="213">
        <f t="shared" si="16"/>
        <v>0</v>
      </c>
      <c r="BH156" s="213">
        <f t="shared" si="17"/>
        <v>0</v>
      </c>
      <c r="BI156" s="213">
        <f t="shared" si="18"/>
        <v>0</v>
      </c>
      <c r="BJ156" s="25" t="s">
        <v>83</v>
      </c>
      <c r="BK156" s="213">
        <f t="shared" si="19"/>
        <v>525</v>
      </c>
      <c r="BL156" s="25" t="s">
        <v>142</v>
      </c>
      <c r="BM156" s="25" t="s">
        <v>3274</v>
      </c>
    </row>
    <row r="157" spans="2:65" s="1" customFormat="1" ht="25.5" customHeight="1">
      <c r="B157" s="42"/>
      <c r="C157" s="202" t="s">
        <v>588</v>
      </c>
      <c r="D157" s="202" t="s">
        <v>212</v>
      </c>
      <c r="E157" s="203" t="s">
        <v>3275</v>
      </c>
      <c r="F157" s="204" t="s">
        <v>3276</v>
      </c>
      <c r="G157" s="205" t="s">
        <v>862</v>
      </c>
      <c r="H157" s="206">
        <v>2</v>
      </c>
      <c r="I157" s="207">
        <v>4066</v>
      </c>
      <c r="J157" s="208">
        <f t="shared" si="10"/>
        <v>8132</v>
      </c>
      <c r="K157" s="204" t="s">
        <v>24</v>
      </c>
      <c r="L157" s="62"/>
      <c r="M157" s="209" t="s">
        <v>24</v>
      </c>
      <c r="N157" s="210" t="s">
        <v>49</v>
      </c>
      <c r="O157" s="43"/>
      <c r="P157" s="211">
        <f t="shared" si="11"/>
        <v>0</v>
      </c>
      <c r="Q157" s="211">
        <v>0</v>
      </c>
      <c r="R157" s="211">
        <f t="shared" si="12"/>
        <v>0</v>
      </c>
      <c r="S157" s="211">
        <v>0</v>
      </c>
      <c r="T157" s="212">
        <f t="shared" si="13"/>
        <v>0</v>
      </c>
      <c r="AR157" s="25" t="s">
        <v>142</v>
      </c>
      <c r="AT157" s="25" t="s">
        <v>212</v>
      </c>
      <c r="AU157" s="25" t="s">
        <v>87</v>
      </c>
      <c r="AY157" s="25" t="s">
        <v>210</v>
      </c>
      <c r="BE157" s="213">
        <f t="shared" si="14"/>
        <v>8132</v>
      </c>
      <c r="BF157" s="213">
        <f t="shared" si="15"/>
        <v>0</v>
      </c>
      <c r="BG157" s="213">
        <f t="shared" si="16"/>
        <v>0</v>
      </c>
      <c r="BH157" s="213">
        <f t="shared" si="17"/>
        <v>0</v>
      </c>
      <c r="BI157" s="213">
        <f t="shared" si="18"/>
        <v>0</v>
      </c>
      <c r="BJ157" s="25" t="s">
        <v>83</v>
      </c>
      <c r="BK157" s="213">
        <f t="shared" si="19"/>
        <v>8132</v>
      </c>
      <c r="BL157" s="25" t="s">
        <v>142</v>
      </c>
      <c r="BM157" s="25" t="s">
        <v>3277</v>
      </c>
    </row>
    <row r="158" spans="2:65" s="1" customFormat="1" ht="16.5" customHeight="1">
      <c r="B158" s="42"/>
      <c r="C158" s="202" t="s">
        <v>595</v>
      </c>
      <c r="D158" s="202" t="s">
        <v>212</v>
      </c>
      <c r="E158" s="203" t="s">
        <v>3278</v>
      </c>
      <c r="F158" s="204" t="s">
        <v>3279</v>
      </c>
      <c r="G158" s="205" t="s">
        <v>862</v>
      </c>
      <c r="H158" s="206">
        <v>40</v>
      </c>
      <c r="I158" s="207">
        <v>275</v>
      </c>
      <c r="J158" s="208">
        <f t="shared" si="10"/>
        <v>11000</v>
      </c>
      <c r="K158" s="204" t="s">
        <v>24</v>
      </c>
      <c r="L158" s="62"/>
      <c r="M158" s="209" t="s">
        <v>24</v>
      </c>
      <c r="N158" s="210" t="s">
        <v>49</v>
      </c>
      <c r="O158" s="43"/>
      <c r="P158" s="211">
        <f t="shared" si="11"/>
        <v>0</v>
      </c>
      <c r="Q158" s="211">
        <v>0</v>
      </c>
      <c r="R158" s="211">
        <f t="shared" si="12"/>
        <v>0</v>
      </c>
      <c r="S158" s="211">
        <v>0</v>
      </c>
      <c r="T158" s="212">
        <f t="shared" si="13"/>
        <v>0</v>
      </c>
      <c r="AR158" s="25" t="s">
        <v>142</v>
      </c>
      <c r="AT158" s="25" t="s">
        <v>212</v>
      </c>
      <c r="AU158" s="25" t="s">
        <v>87</v>
      </c>
      <c r="AY158" s="25" t="s">
        <v>210</v>
      </c>
      <c r="BE158" s="213">
        <f t="shared" si="14"/>
        <v>11000</v>
      </c>
      <c r="BF158" s="213">
        <f t="shared" si="15"/>
        <v>0</v>
      </c>
      <c r="BG158" s="213">
        <f t="shared" si="16"/>
        <v>0</v>
      </c>
      <c r="BH158" s="213">
        <f t="shared" si="17"/>
        <v>0</v>
      </c>
      <c r="BI158" s="213">
        <f t="shared" si="18"/>
        <v>0</v>
      </c>
      <c r="BJ158" s="25" t="s">
        <v>83</v>
      </c>
      <c r="BK158" s="213">
        <f t="shared" si="19"/>
        <v>11000</v>
      </c>
      <c r="BL158" s="25" t="s">
        <v>142</v>
      </c>
      <c r="BM158" s="25" t="s">
        <v>3280</v>
      </c>
    </row>
    <row r="159" spans="2:65" s="1" customFormat="1" ht="16.5" customHeight="1">
      <c r="B159" s="42"/>
      <c r="C159" s="202" t="s">
        <v>602</v>
      </c>
      <c r="D159" s="202" t="s">
        <v>212</v>
      </c>
      <c r="E159" s="203" t="s">
        <v>3281</v>
      </c>
      <c r="F159" s="204" t="s">
        <v>3282</v>
      </c>
      <c r="G159" s="205" t="s">
        <v>862</v>
      </c>
      <c r="H159" s="206">
        <v>8</v>
      </c>
      <c r="I159" s="207">
        <v>286.8</v>
      </c>
      <c r="J159" s="208">
        <f t="shared" si="10"/>
        <v>2294.4</v>
      </c>
      <c r="K159" s="204" t="s">
        <v>24</v>
      </c>
      <c r="L159" s="62"/>
      <c r="M159" s="209" t="s">
        <v>24</v>
      </c>
      <c r="N159" s="210" t="s">
        <v>49</v>
      </c>
      <c r="O159" s="43"/>
      <c r="P159" s="211">
        <f t="shared" si="11"/>
        <v>0</v>
      </c>
      <c r="Q159" s="211">
        <v>0</v>
      </c>
      <c r="R159" s="211">
        <f t="shared" si="12"/>
        <v>0</v>
      </c>
      <c r="S159" s="211">
        <v>0</v>
      </c>
      <c r="T159" s="212">
        <f t="shared" si="13"/>
        <v>0</v>
      </c>
      <c r="AR159" s="25" t="s">
        <v>142</v>
      </c>
      <c r="AT159" s="25" t="s">
        <v>212</v>
      </c>
      <c r="AU159" s="25" t="s">
        <v>87</v>
      </c>
      <c r="AY159" s="25" t="s">
        <v>210</v>
      </c>
      <c r="BE159" s="213">
        <f t="shared" si="14"/>
        <v>2294.4</v>
      </c>
      <c r="BF159" s="213">
        <f t="shared" si="15"/>
        <v>0</v>
      </c>
      <c r="BG159" s="213">
        <f t="shared" si="16"/>
        <v>0</v>
      </c>
      <c r="BH159" s="213">
        <f t="shared" si="17"/>
        <v>0</v>
      </c>
      <c r="BI159" s="213">
        <f t="shared" si="18"/>
        <v>0</v>
      </c>
      <c r="BJ159" s="25" t="s">
        <v>83</v>
      </c>
      <c r="BK159" s="213">
        <f t="shared" si="19"/>
        <v>2294.4</v>
      </c>
      <c r="BL159" s="25" t="s">
        <v>142</v>
      </c>
      <c r="BM159" s="25" t="s">
        <v>3283</v>
      </c>
    </row>
    <row r="160" spans="2:65" s="1" customFormat="1" ht="16.5" customHeight="1">
      <c r="B160" s="42"/>
      <c r="C160" s="202" t="s">
        <v>607</v>
      </c>
      <c r="D160" s="202" t="s">
        <v>212</v>
      </c>
      <c r="E160" s="203" t="s">
        <v>3284</v>
      </c>
      <c r="F160" s="204" t="s">
        <v>3285</v>
      </c>
      <c r="G160" s="205" t="s">
        <v>862</v>
      </c>
      <c r="H160" s="206">
        <v>1</v>
      </c>
      <c r="I160" s="207">
        <v>315.7</v>
      </c>
      <c r="J160" s="208">
        <f t="shared" si="10"/>
        <v>315.7</v>
      </c>
      <c r="K160" s="204" t="s">
        <v>24</v>
      </c>
      <c r="L160" s="62"/>
      <c r="M160" s="209" t="s">
        <v>24</v>
      </c>
      <c r="N160" s="210" t="s">
        <v>49</v>
      </c>
      <c r="O160" s="43"/>
      <c r="P160" s="211">
        <f t="shared" si="11"/>
        <v>0</v>
      </c>
      <c r="Q160" s="211">
        <v>0</v>
      </c>
      <c r="R160" s="211">
        <f t="shared" si="12"/>
        <v>0</v>
      </c>
      <c r="S160" s="211">
        <v>0</v>
      </c>
      <c r="T160" s="212">
        <f t="shared" si="13"/>
        <v>0</v>
      </c>
      <c r="AR160" s="25" t="s">
        <v>142</v>
      </c>
      <c r="AT160" s="25" t="s">
        <v>212</v>
      </c>
      <c r="AU160" s="25" t="s">
        <v>87</v>
      </c>
      <c r="AY160" s="25" t="s">
        <v>210</v>
      </c>
      <c r="BE160" s="213">
        <f t="shared" si="14"/>
        <v>315.7</v>
      </c>
      <c r="BF160" s="213">
        <f t="shared" si="15"/>
        <v>0</v>
      </c>
      <c r="BG160" s="213">
        <f t="shared" si="16"/>
        <v>0</v>
      </c>
      <c r="BH160" s="213">
        <f t="shared" si="17"/>
        <v>0</v>
      </c>
      <c r="BI160" s="213">
        <f t="shared" si="18"/>
        <v>0</v>
      </c>
      <c r="BJ160" s="25" t="s">
        <v>83</v>
      </c>
      <c r="BK160" s="213">
        <f t="shared" si="19"/>
        <v>315.7</v>
      </c>
      <c r="BL160" s="25" t="s">
        <v>142</v>
      </c>
      <c r="BM160" s="25" t="s">
        <v>3286</v>
      </c>
    </row>
    <row r="161" spans="2:65" s="1" customFormat="1" ht="16.5" customHeight="1">
      <c r="B161" s="42"/>
      <c r="C161" s="202" t="s">
        <v>612</v>
      </c>
      <c r="D161" s="202" t="s">
        <v>212</v>
      </c>
      <c r="E161" s="203" t="s">
        <v>3287</v>
      </c>
      <c r="F161" s="204" t="s">
        <v>3288</v>
      </c>
      <c r="G161" s="205" t="s">
        <v>862</v>
      </c>
      <c r="H161" s="206">
        <v>1</v>
      </c>
      <c r="I161" s="207">
        <v>309.2</v>
      </c>
      <c r="J161" s="208">
        <f t="shared" si="10"/>
        <v>309.2</v>
      </c>
      <c r="K161" s="204" t="s">
        <v>24</v>
      </c>
      <c r="L161" s="62"/>
      <c r="M161" s="209" t="s">
        <v>24</v>
      </c>
      <c r="N161" s="210" t="s">
        <v>49</v>
      </c>
      <c r="O161" s="43"/>
      <c r="P161" s="211">
        <f t="shared" si="11"/>
        <v>0</v>
      </c>
      <c r="Q161" s="211">
        <v>0</v>
      </c>
      <c r="R161" s="211">
        <f t="shared" si="12"/>
        <v>0</v>
      </c>
      <c r="S161" s="211">
        <v>0</v>
      </c>
      <c r="T161" s="212">
        <f t="shared" si="13"/>
        <v>0</v>
      </c>
      <c r="AR161" s="25" t="s">
        <v>142</v>
      </c>
      <c r="AT161" s="25" t="s">
        <v>212</v>
      </c>
      <c r="AU161" s="25" t="s">
        <v>87</v>
      </c>
      <c r="AY161" s="25" t="s">
        <v>210</v>
      </c>
      <c r="BE161" s="213">
        <f t="shared" si="14"/>
        <v>309.2</v>
      </c>
      <c r="BF161" s="213">
        <f t="shared" si="15"/>
        <v>0</v>
      </c>
      <c r="BG161" s="213">
        <f t="shared" si="16"/>
        <v>0</v>
      </c>
      <c r="BH161" s="213">
        <f t="shared" si="17"/>
        <v>0</v>
      </c>
      <c r="BI161" s="213">
        <f t="shared" si="18"/>
        <v>0</v>
      </c>
      <c r="BJ161" s="25" t="s">
        <v>83</v>
      </c>
      <c r="BK161" s="213">
        <f t="shared" si="19"/>
        <v>309.2</v>
      </c>
      <c r="BL161" s="25" t="s">
        <v>142</v>
      </c>
      <c r="BM161" s="25" t="s">
        <v>3289</v>
      </c>
    </row>
    <row r="162" spans="2:65" s="1" customFormat="1" ht="16.5" customHeight="1">
      <c r="B162" s="42"/>
      <c r="C162" s="202" t="s">
        <v>617</v>
      </c>
      <c r="D162" s="202" t="s">
        <v>212</v>
      </c>
      <c r="E162" s="203" t="s">
        <v>3290</v>
      </c>
      <c r="F162" s="204" t="s">
        <v>3291</v>
      </c>
      <c r="G162" s="205" t="s">
        <v>862</v>
      </c>
      <c r="H162" s="206">
        <v>2</v>
      </c>
      <c r="I162" s="207">
        <v>670.9</v>
      </c>
      <c r="J162" s="208">
        <f t="shared" si="10"/>
        <v>1341.8</v>
      </c>
      <c r="K162" s="204" t="s">
        <v>24</v>
      </c>
      <c r="L162" s="62"/>
      <c r="M162" s="209" t="s">
        <v>24</v>
      </c>
      <c r="N162" s="210" t="s">
        <v>49</v>
      </c>
      <c r="O162" s="43"/>
      <c r="P162" s="211">
        <f t="shared" si="11"/>
        <v>0</v>
      </c>
      <c r="Q162" s="211">
        <v>0</v>
      </c>
      <c r="R162" s="211">
        <f t="shared" si="12"/>
        <v>0</v>
      </c>
      <c r="S162" s="211">
        <v>0</v>
      </c>
      <c r="T162" s="212">
        <f t="shared" si="13"/>
        <v>0</v>
      </c>
      <c r="AR162" s="25" t="s">
        <v>142</v>
      </c>
      <c r="AT162" s="25" t="s">
        <v>212</v>
      </c>
      <c r="AU162" s="25" t="s">
        <v>87</v>
      </c>
      <c r="AY162" s="25" t="s">
        <v>210</v>
      </c>
      <c r="BE162" s="213">
        <f t="shared" si="14"/>
        <v>1341.8</v>
      </c>
      <c r="BF162" s="213">
        <f t="shared" si="15"/>
        <v>0</v>
      </c>
      <c r="BG162" s="213">
        <f t="shared" si="16"/>
        <v>0</v>
      </c>
      <c r="BH162" s="213">
        <f t="shared" si="17"/>
        <v>0</v>
      </c>
      <c r="BI162" s="213">
        <f t="shared" si="18"/>
        <v>0</v>
      </c>
      <c r="BJ162" s="25" t="s">
        <v>83</v>
      </c>
      <c r="BK162" s="213">
        <f t="shared" si="19"/>
        <v>1341.8</v>
      </c>
      <c r="BL162" s="25" t="s">
        <v>142</v>
      </c>
      <c r="BM162" s="25" t="s">
        <v>3292</v>
      </c>
    </row>
    <row r="163" spans="2:65" s="1" customFormat="1" ht="16.5" customHeight="1">
      <c r="B163" s="42"/>
      <c r="C163" s="202" t="s">
        <v>622</v>
      </c>
      <c r="D163" s="202" t="s">
        <v>212</v>
      </c>
      <c r="E163" s="203" t="s">
        <v>3293</v>
      </c>
      <c r="F163" s="204" t="s">
        <v>3294</v>
      </c>
      <c r="G163" s="205" t="s">
        <v>862</v>
      </c>
      <c r="H163" s="206">
        <v>22</v>
      </c>
      <c r="I163" s="207">
        <v>202.2</v>
      </c>
      <c r="J163" s="208">
        <f t="shared" si="10"/>
        <v>4448.3999999999996</v>
      </c>
      <c r="K163" s="204" t="s">
        <v>24</v>
      </c>
      <c r="L163" s="62"/>
      <c r="M163" s="209" t="s">
        <v>24</v>
      </c>
      <c r="N163" s="210" t="s">
        <v>49</v>
      </c>
      <c r="O163" s="43"/>
      <c r="P163" s="211">
        <f t="shared" si="11"/>
        <v>0</v>
      </c>
      <c r="Q163" s="211">
        <v>0</v>
      </c>
      <c r="R163" s="211">
        <f t="shared" si="12"/>
        <v>0</v>
      </c>
      <c r="S163" s="211">
        <v>0</v>
      </c>
      <c r="T163" s="212">
        <f t="shared" si="13"/>
        <v>0</v>
      </c>
      <c r="AR163" s="25" t="s">
        <v>142</v>
      </c>
      <c r="AT163" s="25" t="s">
        <v>212</v>
      </c>
      <c r="AU163" s="25" t="s">
        <v>87</v>
      </c>
      <c r="AY163" s="25" t="s">
        <v>210</v>
      </c>
      <c r="BE163" s="213">
        <f t="shared" si="14"/>
        <v>4448.3999999999996</v>
      </c>
      <c r="BF163" s="213">
        <f t="shared" si="15"/>
        <v>0</v>
      </c>
      <c r="BG163" s="213">
        <f t="shared" si="16"/>
        <v>0</v>
      </c>
      <c r="BH163" s="213">
        <f t="shared" si="17"/>
        <v>0</v>
      </c>
      <c r="BI163" s="213">
        <f t="shared" si="18"/>
        <v>0</v>
      </c>
      <c r="BJ163" s="25" t="s">
        <v>83</v>
      </c>
      <c r="BK163" s="213">
        <f t="shared" si="19"/>
        <v>4448.3999999999996</v>
      </c>
      <c r="BL163" s="25" t="s">
        <v>142</v>
      </c>
      <c r="BM163" s="25" t="s">
        <v>3295</v>
      </c>
    </row>
    <row r="164" spans="2:65" s="1" customFormat="1" ht="16.5" customHeight="1">
      <c r="B164" s="42"/>
      <c r="C164" s="202" t="s">
        <v>628</v>
      </c>
      <c r="D164" s="202" t="s">
        <v>212</v>
      </c>
      <c r="E164" s="203" t="s">
        <v>3296</v>
      </c>
      <c r="F164" s="204" t="s">
        <v>3297</v>
      </c>
      <c r="G164" s="205" t="s">
        <v>862</v>
      </c>
      <c r="H164" s="206">
        <v>9</v>
      </c>
      <c r="I164" s="207">
        <v>210.8</v>
      </c>
      <c r="J164" s="208">
        <f t="shared" si="10"/>
        <v>1897.2</v>
      </c>
      <c r="K164" s="204" t="s">
        <v>24</v>
      </c>
      <c r="L164" s="62"/>
      <c r="M164" s="209" t="s">
        <v>24</v>
      </c>
      <c r="N164" s="210" t="s">
        <v>49</v>
      </c>
      <c r="O164" s="43"/>
      <c r="P164" s="211">
        <f t="shared" si="11"/>
        <v>0</v>
      </c>
      <c r="Q164" s="211">
        <v>0</v>
      </c>
      <c r="R164" s="211">
        <f t="shared" si="12"/>
        <v>0</v>
      </c>
      <c r="S164" s="211">
        <v>0</v>
      </c>
      <c r="T164" s="212">
        <f t="shared" si="13"/>
        <v>0</v>
      </c>
      <c r="AR164" s="25" t="s">
        <v>142</v>
      </c>
      <c r="AT164" s="25" t="s">
        <v>212</v>
      </c>
      <c r="AU164" s="25" t="s">
        <v>87</v>
      </c>
      <c r="AY164" s="25" t="s">
        <v>210</v>
      </c>
      <c r="BE164" s="213">
        <f t="shared" si="14"/>
        <v>1897.2</v>
      </c>
      <c r="BF164" s="213">
        <f t="shared" si="15"/>
        <v>0</v>
      </c>
      <c r="BG164" s="213">
        <f t="shared" si="16"/>
        <v>0</v>
      </c>
      <c r="BH164" s="213">
        <f t="shared" si="17"/>
        <v>0</v>
      </c>
      <c r="BI164" s="213">
        <f t="shared" si="18"/>
        <v>0</v>
      </c>
      <c r="BJ164" s="25" t="s">
        <v>83</v>
      </c>
      <c r="BK164" s="213">
        <f t="shared" si="19"/>
        <v>1897.2</v>
      </c>
      <c r="BL164" s="25" t="s">
        <v>142</v>
      </c>
      <c r="BM164" s="25" t="s">
        <v>3298</v>
      </c>
    </row>
    <row r="165" spans="2:65" s="1" customFormat="1" ht="16.5" customHeight="1">
      <c r="B165" s="42"/>
      <c r="C165" s="202" t="s">
        <v>633</v>
      </c>
      <c r="D165" s="202" t="s">
        <v>212</v>
      </c>
      <c r="E165" s="203" t="s">
        <v>3299</v>
      </c>
      <c r="F165" s="204" t="s">
        <v>3300</v>
      </c>
      <c r="G165" s="205" t="s">
        <v>862</v>
      </c>
      <c r="H165" s="206">
        <v>3</v>
      </c>
      <c r="I165" s="207">
        <v>278.2</v>
      </c>
      <c r="J165" s="208">
        <f t="shared" si="10"/>
        <v>834.6</v>
      </c>
      <c r="K165" s="204" t="s">
        <v>24</v>
      </c>
      <c r="L165" s="62"/>
      <c r="M165" s="209" t="s">
        <v>24</v>
      </c>
      <c r="N165" s="210" t="s">
        <v>49</v>
      </c>
      <c r="O165" s="43"/>
      <c r="P165" s="211">
        <f t="shared" si="11"/>
        <v>0</v>
      </c>
      <c r="Q165" s="211">
        <v>0</v>
      </c>
      <c r="R165" s="211">
        <f t="shared" si="12"/>
        <v>0</v>
      </c>
      <c r="S165" s="211">
        <v>0</v>
      </c>
      <c r="T165" s="212">
        <f t="shared" si="13"/>
        <v>0</v>
      </c>
      <c r="AR165" s="25" t="s">
        <v>142</v>
      </c>
      <c r="AT165" s="25" t="s">
        <v>212</v>
      </c>
      <c r="AU165" s="25" t="s">
        <v>87</v>
      </c>
      <c r="AY165" s="25" t="s">
        <v>210</v>
      </c>
      <c r="BE165" s="213">
        <f t="shared" si="14"/>
        <v>834.6</v>
      </c>
      <c r="BF165" s="213">
        <f t="shared" si="15"/>
        <v>0</v>
      </c>
      <c r="BG165" s="213">
        <f t="shared" si="16"/>
        <v>0</v>
      </c>
      <c r="BH165" s="213">
        <f t="shared" si="17"/>
        <v>0</v>
      </c>
      <c r="BI165" s="213">
        <f t="shared" si="18"/>
        <v>0</v>
      </c>
      <c r="BJ165" s="25" t="s">
        <v>83</v>
      </c>
      <c r="BK165" s="213">
        <f t="shared" si="19"/>
        <v>834.6</v>
      </c>
      <c r="BL165" s="25" t="s">
        <v>142</v>
      </c>
      <c r="BM165" s="25" t="s">
        <v>3301</v>
      </c>
    </row>
    <row r="166" spans="2:65" s="1" customFormat="1" ht="16.5" customHeight="1">
      <c r="B166" s="42"/>
      <c r="C166" s="202" t="s">
        <v>638</v>
      </c>
      <c r="D166" s="202" t="s">
        <v>212</v>
      </c>
      <c r="E166" s="203" t="s">
        <v>3302</v>
      </c>
      <c r="F166" s="204" t="s">
        <v>3303</v>
      </c>
      <c r="G166" s="205" t="s">
        <v>862</v>
      </c>
      <c r="H166" s="206">
        <v>1</v>
      </c>
      <c r="I166" s="207">
        <v>422.7</v>
      </c>
      <c r="J166" s="208">
        <f t="shared" si="10"/>
        <v>422.7</v>
      </c>
      <c r="K166" s="204" t="s">
        <v>24</v>
      </c>
      <c r="L166" s="62"/>
      <c r="M166" s="209" t="s">
        <v>24</v>
      </c>
      <c r="N166" s="210" t="s">
        <v>49</v>
      </c>
      <c r="O166" s="43"/>
      <c r="P166" s="211">
        <f t="shared" si="11"/>
        <v>0</v>
      </c>
      <c r="Q166" s="211">
        <v>0</v>
      </c>
      <c r="R166" s="211">
        <f t="shared" si="12"/>
        <v>0</v>
      </c>
      <c r="S166" s="211">
        <v>0</v>
      </c>
      <c r="T166" s="212">
        <f t="shared" si="13"/>
        <v>0</v>
      </c>
      <c r="AR166" s="25" t="s">
        <v>142</v>
      </c>
      <c r="AT166" s="25" t="s">
        <v>212</v>
      </c>
      <c r="AU166" s="25" t="s">
        <v>87</v>
      </c>
      <c r="AY166" s="25" t="s">
        <v>210</v>
      </c>
      <c r="BE166" s="213">
        <f t="shared" si="14"/>
        <v>422.7</v>
      </c>
      <c r="BF166" s="213">
        <f t="shared" si="15"/>
        <v>0</v>
      </c>
      <c r="BG166" s="213">
        <f t="shared" si="16"/>
        <v>0</v>
      </c>
      <c r="BH166" s="213">
        <f t="shared" si="17"/>
        <v>0</v>
      </c>
      <c r="BI166" s="213">
        <f t="shared" si="18"/>
        <v>0</v>
      </c>
      <c r="BJ166" s="25" t="s">
        <v>83</v>
      </c>
      <c r="BK166" s="213">
        <f t="shared" si="19"/>
        <v>422.7</v>
      </c>
      <c r="BL166" s="25" t="s">
        <v>142</v>
      </c>
      <c r="BM166" s="25" t="s">
        <v>3304</v>
      </c>
    </row>
    <row r="167" spans="2:65" s="1" customFormat="1" ht="16.5" customHeight="1">
      <c r="B167" s="42"/>
      <c r="C167" s="202" t="s">
        <v>643</v>
      </c>
      <c r="D167" s="202" t="s">
        <v>212</v>
      </c>
      <c r="E167" s="203" t="s">
        <v>3305</v>
      </c>
      <c r="F167" s="204" t="s">
        <v>3306</v>
      </c>
      <c r="G167" s="205" t="s">
        <v>862</v>
      </c>
      <c r="H167" s="206">
        <v>1</v>
      </c>
      <c r="I167" s="207">
        <v>612</v>
      </c>
      <c r="J167" s="208">
        <f t="shared" si="10"/>
        <v>612</v>
      </c>
      <c r="K167" s="204" t="s">
        <v>24</v>
      </c>
      <c r="L167" s="62"/>
      <c r="M167" s="209" t="s">
        <v>24</v>
      </c>
      <c r="N167" s="210" t="s">
        <v>49</v>
      </c>
      <c r="O167" s="43"/>
      <c r="P167" s="211">
        <f t="shared" si="11"/>
        <v>0</v>
      </c>
      <c r="Q167" s="211">
        <v>0</v>
      </c>
      <c r="R167" s="211">
        <f t="shared" si="12"/>
        <v>0</v>
      </c>
      <c r="S167" s="211">
        <v>0</v>
      </c>
      <c r="T167" s="212">
        <f t="shared" si="13"/>
        <v>0</v>
      </c>
      <c r="AR167" s="25" t="s">
        <v>142</v>
      </c>
      <c r="AT167" s="25" t="s">
        <v>212</v>
      </c>
      <c r="AU167" s="25" t="s">
        <v>87</v>
      </c>
      <c r="AY167" s="25" t="s">
        <v>210</v>
      </c>
      <c r="BE167" s="213">
        <f t="shared" si="14"/>
        <v>612</v>
      </c>
      <c r="BF167" s="213">
        <f t="shared" si="15"/>
        <v>0</v>
      </c>
      <c r="BG167" s="213">
        <f t="shared" si="16"/>
        <v>0</v>
      </c>
      <c r="BH167" s="213">
        <f t="shared" si="17"/>
        <v>0</v>
      </c>
      <c r="BI167" s="213">
        <f t="shared" si="18"/>
        <v>0</v>
      </c>
      <c r="BJ167" s="25" t="s">
        <v>83</v>
      </c>
      <c r="BK167" s="213">
        <f t="shared" si="19"/>
        <v>612</v>
      </c>
      <c r="BL167" s="25" t="s">
        <v>142</v>
      </c>
      <c r="BM167" s="25" t="s">
        <v>3307</v>
      </c>
    </row>
    <row r="168" spans="2:65" s="1" customFormat="1" ht="16.5" customHeight="1">
      <c r="B168" s="42"/>
      <c r="C168" s="202" t="s">
        <v>651</v>
      </c>
      <c r="D168" s="202" t="s">
        <v>212</v>
      </c>
      <c r="E168" s="203" t="s">
        <v>3308</v>
      </c>
      <c r="F168" s="204" t="s">
        <v>3309</v>
      </c>
      <c r="G168" s="205" t="s">
        <v>862</v>
      </c>
      <c r="H168" s="206">
        <v>4</v>
      </c>
      <c r="I168" s="207">
        <v>952.3</v>
      </c>
      <c r="J168" s="208">
        <f t="shared" ref="J168:J188" si="20">ROUND(I168*H168,2)</f>
        <v>3809.2</v>
      </c>
      <c r="K168" s="204" t="s">
        <v>24</v>
      </c>
      <c r="L168" s="62"/>
      <c r="M168" s="209" t="s">
        <v>24</v>
      </c>
      <c r="N168" s="210" t="s">
        <v>49</v>
      </c>
      <c r="O168" s="43"/>
      <c r="P168" s="211">
        <f t="shared" ref="P168:P188" si="21">O168*H168</f>
        <v>0</v>
      </c>
      <c r="Q168" s="211">
        <v>0</v>
      </c>
      <c r="R168" s="211">
        <f t="shared" ref="R168:R188" si="22">Q168*H168</f>
        <v>0</v>
      </c>
      <c r="S168" s="211">
        <v>0</v>
      </c>
      <c r="T168" s="212">
        <f t="shared" ref="T168:T188" si="23">S168*H168</f>
        <v>0</v>
      </c>
      <c r="AR168" s="25" t="s">
        <v>142</v>
      </c>
      <c r="AT168" s="25" t="s">
        <v>212</v>
      </c>
      <c r="AU168" s="25" t="s">
        <v>87</v>
      </c>
      <c r="AY168" s="25" t="s">
        <v>210</v>
      </c>
      <c r="BE168" s="213">
        <f t="shared" ref="BE168:BE188" si="24">IF(N168="základní",J168,0)</f>
        <v>3809.2</v>
      </c>
      <c r="BF168" s="213">
        <f t="shared" ref="BF168:BF188" si="25">IF(N168="snížená",J168,0)</f>
        <v>0</v>
      </c>
      <c r="BG168" s="213">
        <f t="shared" ref="BG168:BG188" si="26">IF(N168="zákl. přenesená",J168,0)</f>
        <v>0</v>
      </c>
      <c r="BH168" s="213">
        <f t="shared" ref="BH168:BH188" si="27">IF(N168="sníž. přenesená",J168,0)</f>
        <v>0</v>
      </c>
      <c r="BI168" s="213">
        <f t="shared" ref="BI168:BI188" si="28">IF(N168="nulová",J168,0)</f>
        <v>0</v>
      </c>
      <c r="BJ168" s="25" t="s">
        <v>83</v>
      </c>
      <c r="BK168" s="213">
        <f t="shared" ref="BK168:BK188" si="29">ROUND(I168*H168,2)</f>
        <v>3809.2</v>
      </c>
      <c r="BL168" s="25" t="s">
        <v>142</v>
      </c>
      <c r="BM168" s="25" t="s">
        <v>3310</v>
      </c>
    </row>
    <row r="169" spans="2:65" s="1" customFormat="1" ht="16.5" customHeight="1">
      <c r="B169" s="42"/>
      <c r="C169" s="202" t="s">
        <v>655</v>
      </c>
      <c r="D169" s="202" t="s">
        <v>212</v>
      </c>
      <c r="E169" s="203" t="s">
        <v>3311</v>
      </c>
      <c r="F169" s="204" t="s">
        <v>3312</v>
      </c>
      <c r="G169" s="205" t="s">
        <v>862</v>
      </c>
      <c r="H169" s="206">
        <v>1</v>
      </c>
      <c r="I169" s="207">
        <v>262.2</v>
      </c>
      <c r="J169" s="208">
        <f t="shared" si="20"/>
        <v>262.2</v>
      </c>
      <c r="K169" s="204" t="s">
        <v>24</v>
      </c>
      <c r="L169" s="62"/>
      <c r="M169" s="209" t="s">
        <v>24</v>
      </c>
      <c r="N169" s="210" t="s">
        <v>49</v>
      </c>
      <c r="O169" s="43"/>
      <c r="P169" s="211">
        <f t="shared" si="21"/>
        <v>0</v>
      </c>
      <c r="Q169" s="211">
        <v>0</v>
      </c>
      <c r="R169" s="211">
        <f t="shared" si="22"/>
        <v>0</v>
      </c>
      <c r="S169" s="211">
        <v>0</v>
      </c>
      <c r="T169" s="212">
        <f t="shared" si="23"/>
        <v>0</v>
      </c>
      <c r="AR169" s="25" t="s">
        <v>142</v>
      </c>
      <c r="AT169" s="25" t="s">
        <v>212</v>
      </c>
      <c r="AU169" s="25" t="s">
        <v>87</v>
      </c>
      <c r="AY169" s="25" t="s">
        <v>210</v>
      </c>
      <c r="BE169" s="213">
        <f t="shared" si="24"/>
        <v>262.2</v>
      </c>
      <c r="BF169" s="213">
        <f t="shared" si="25"/>
        <v>0</v>
      </c>
      <c r="BG169" s="213">
        <f t="shared" si="26"/>
        <v>0</v>
      </c>
      <c r="BH169" s="213">
        <f t="shared" si="27"/>
        <v>0</v>
      </c>
      <c r="BI169" s="213">
        <f t="shared" si="28"/>
        <v>0</v>
      </c>
      <c r="BJ169" s="25" t="s">
        <v>83</v>
      </c>
      <c r="BK169" s="213">
        <f t="shared" si="29"/>
        <v>262.2</v>
      </c>
      <c r="BL169" s="25" t="s">
        <v>142</v>
      </c>
      <c r="BM169" s="25" t="s">
        <v>3313</v>
      </c>
    </row>
    <row r="170" spans="2:65" s="1" customFormat="1" ht="16.5" customHeight="1">
      <c r="B170" s="42"/>
      <c r="C170" s="202" t="s">
        <v>659</v>
      </c>
      <c r="D170" s="202" t="s">
        <v>212</v>
      </c>
      <c r="E170" s="203" t="s">
        <v>3314</v>
      </c>
      <c r="F170" s="204" t="s">
        <v>3315</v>
      </c>
      <c r="G170" s="205" t="s">
        <v>862</v>
      </c>
      <c r="H170" s="206">
        <v>1</v>
      </c>
      <c r="I170" s="207">
        <v>315.7</v>
      </c>
      <c r="J170" s="208">
        <f t="shared" si="20"/>
        <v>315.7</v>
      </c>
      <c r="K170" s="204" t="s">
        <v>24</v>
      </c>
      <c r="L170" s="62"/>
      <c r="M170" s="209" t="s">
        <v>24</v>
      </c>
      <c r="N170" s="210" t="s">
        <v>49</v>
      </c>
      <c r="O170" s="43"/>
      <c r="P170" s="211">
        <f t="shared" si="21"/>
        <v>0</v>
      </c>
      <c r="Q170" s="211">
        <v>0</v>
      </c>
      <c r="R170" s="211">
        <f t="shared" si="22"/>
        <v>0</v>
      </c>
      <c r="S170" s="211">
        <v>0</v>
      </c>
      <c r="T170" s="212">
        <f t="shared" si="23"/>
        <v>0</v>
      </c>
      <c r="AR170" s="25" t="s">
        <v>142</v>
      </c>
      <c r="AT170" s="25" t="s">
        <v>212</v>
      </c>
      <c r="AU170" s="25" t="s">
        <v>87</v>
      </c>
      <c r="AY170" s="25" t="s">
        <v>210</v>
      </c>
      <c r="BE170" s="213">
        <f t="shared" si="24"/>
        <v>315.7</v>
      </c>
      <c r="BF170" s="213">
        <f t="shared" si="25"/>
        <v>0</v>
      </c>
      <c r="BG170" s="213">
        <f t="shared" si="26"/>
        <v>0</v>
      </c>
      <c r="BH170" s="213">
        <f t="shared" si="27"/>
        <v>0</v>
      </c>
      <c r="BI170" s="213">
        <f t="shared" si="28"/>
        <v>0</v>
      </c>
      <c r="BJ170" s="25" t="s">
        <v>83</v>
      </c>
      <c r="BK170" s="213">
        <f t="shared" si="29"/>
        <v>315.7</v>
      </c>
      <c r="BL170" s="25" t="s">
        <v>142</v>
      </c>
      <c r="BM170" s="25" t="s">
        <v>3316</v>
      </c>
    </row>
    <row r="171" spans="2:65" s="1" customFormat="1" ht="16.5" customHeight="1">
      <c r="B171" s="42"/>
      <c r="C171" s="202" t="s">
        <v>663</v>
      </c>
      <c r="D171" s="202" t="s">
        <v>212</v>
      </c>
      <c r="E171" s="203" t="s">
        <v>3317</v>
      </c>
      <c r="F171" s="204" t="s">
        <v>3318</v>
      </c>
      <c r="G171" s="205" t="s">
        <v>862</v>
      </c>
      <c r="H171" s="206">
        <v>1</v>
      </c>
      <c r="I171" s="207">
        <v>452.6</v>
      </c>
      <c r="J171" s="208">
        <f t="shared" si="20"/>
        <v>452.6</v>
      </c>
      <c r="K171" s="204" t="s">
        <v>24</v>
      </c>
      <c r="L171" s="62"/>
      <c r="M171" s="209" t="s">
        <v>24</v>
      </c>
      <c r="N171" s="210" t="s">
        <v>49</v>
      </c>
      <c r="O171" s="43"/>
      <c r="P171" s="211">
        <f t="shared" si="21"/>
        <v>0</v>
      </c>
      <c r="Q171" s="211">
        <v>0</v>
      </c>
      <c r="R171" s="211">
        <f t="shared" si="22"/>
        <v>0</v>
      </c>
      <c r="S171" s="211">
        <v>0</v>
      </c>
      <c r="T171" s="212">
        <f t="shared" si="23"/>
        <v>0</v>
      </c>
      <c r="AR171" s="25" t="s">
        <v>142</v>
      </c>
      <c r="AT171" s="25" t="s">
        <v>212</v>
      </c>
      <c r="AU171" s="25" t="s">
        <v>87</v>
      </c>
      <c r="AY171" s="25" t="s">
        <v>210</v>
      </c>
      <c r="BE171" s="213">
        <f t="shared" si="24"/>
        <v>452.6</v>
      </c>
      <c r="BF171" s="213">
        <f t="shared" si="25"/>
        <v>0</v>
      </c>
      <c r="BG171" s="213">
        <f t="shared" si="26"/>
        <v>0</v>
      </c>
      <c r="BH171" s="213">
        <f t="shared" si="27"/>
        <v>0</v>
      </c>
      <c r="BI171" s="213">
        <f t="shared" si="28"/>
        <v>0</v>
      </c>
      <c r="BJ171" s="25" t="s">
        <v>83</v>
      </c>
      <c r="BK171" s="213">
        <f t="shared" si="29"/>
        <v>452.6</v>
      </c>
      <c r="BL171" s="25" t="s">
        <v>142</v>
      </c>
      <c r="BM171" s="25" t="s">
        <v>3319</v>
      </c>
    </row>
    <row r="172" spans="2:65" s="1" customFormat="1" ht="16.5" customHeight="1">
      <c r="B172" s="42"/>
      <c r="C172" s="202" t="s">
        <v>667</v>
      </c>
      <c r="D172" s="202" t="s">
        <v>212</v>
      </c>
      <c r="E172" s="203" t="s">
        <v>3320</v>
      </c>
      <c r="F172" s="204" t="s">
        <v>3321</v>
      </c>
      <c r="G172" s="205" t="s">
        <v>862</v>
      </c>
      <c r="H172" s="206">
        <v>1</v>
      </c>
      <c r="I172" s="207">
        <v>652.70000000000005</v>
      </c>
      <c r="J172" s="208">
        <f t="shared" si="20"/>
        <v>652.70000000000005</v>
      </c>
      <c r="K172" s="204" t="s">
        <v>24</v>
      </c>
      <c r="L172" s="62"/>
      <c r="M172" s="209" t="s">
        <v>24</v>
      </c>
      <c r="N172" s="210" t="s">
        <v>49</v>
      </c>
      <c r="O172" s="43"/>
      <c r="P172" s="211">
        <f t="shared" si="21"/>
        <v>0</v>
      </c>
      <c r="Q172" s="211">
        <v>0</v>
      </c>
      <c r="R172" s="211">
        <f t="shared" si="22"/>
        <v>0</v>
      </c>
      <c r="S172" s="211">
        <v>0</v>
      </c>
      <c r="T172" s="212">
        <f t="shared" si="23"/>
        <v>0</v>
      </c>
      <c r="AR172" s="25" t="s">
        <v>142</v>
      </c>
      <c r="AT172" s="25" t="s">
        <v>212</v>
      </c>
      <c r="AU172" s="25" t="s">
        <v>87</v>
      </c>
      <c r="AY172" s="25" t="s">
        <v>210</v>
      </c>
      <c r="BE172" s="213">
        <f t="shared" si="24"/>
        <v>652.70000000000005</v>
      </c>
      <c r="BF172" s="213">
        <f t="shared" si="25"/>
        <v>0</v>
      </c>
      <c r="BG172" s="213">
        <f t="shared" si="26"/>
        <v>0</v>
      </c>
      <c r="BH172" s="213">
        <f t="shared" si="27"/>
        <v>0</v>
      </c>
      <c r="BI172" s="213">
        <f t="shared" si="28"/>
        <v>0</v>
      </c>
      <c r="BJ172" s="25" t="s">
        <v>83</v>
      </c>
      <c r="BK172" s="213">
        <f t="shared" si="29"/>
        <v>652.70000000000005</v>
      </c>
      <c r="BL172" s="25" t="s">
        <v>142</v>
      </c>
      <c r="BM172" s="25" t="s">
        <v>3322</v>
      </c>
    </row>
    <row r="173" spans="2:65" s="1" customFormat="1" ht="16.5" customHeight="1">
      <c r="B173" s="42"/>
      <c r="C173" s="202" t="s">
        <v>671</v>
      </c>
      <c r="D173" s="202" t="s">
        <v>212</v>
      </c>
      <c r="E173" s="203" t="s">
        <v>3323</v>
      </c>
      <c r="F173" s="204" t="s">
        <v>3324</v>
      </c>
      <c r="G173" s="205" t="s">
        <v>862</v>
      </c>
      <c r="H173" s="206">
        <v>1</v>
      </c>
      <c r="I173" s="207">
        <v>627.70000000000005</v>
      </c>
      <c r="J173" s="208">
        <f t="shared" si="20"/>
        <v>627.70000000000005</v>
      </c>
      <c r="K173" s="204" t="s">
        <v>24</v>
      </c>
      <c r="L173" s="62"/>
      <c r="M173" s="209" t="s">
        <v>24</v>
      </c>
      <c r="N173" s="210" t="s">
        <v>49</v>
      </c>
      <c r="O173" s="43"/>
      <c r="P173" s="211">
        <f t="shared" si="21"/>
        <v>0</v>
      </c>
      <c r="Q173" s="211">
        <v>0</v>
      </c>
      <c r="R173" s="211">
        <f t="shared" si="22"/>
        <v>0</v>
      </c>
      <c r="S173" s="211">
        <v>0</v>
      </c>
      <c r="T173" s="212">
        <f t="shared" si="23"/>
        <v>0</v>
      </c>
      <c r="AR173" s="25" t="s">
        <v>142</v>
      </c>
      <c r="AT173" s="25" t="s">
        <v>212</v>
      </c>
      <c r="AU173" s="25" t="s">
        <v>87</v>
      </c>
      <c r="AY173" s="25" t="s">
        <v>210</v>
      </c>
      <c r="BE173" s="213">
        <f t="shared" si="24"/>
        <v>627.70000000000005</v>
      </c>
      <c r="BF173" s="213">
        <f t="shared" si="25"/>
        <v>0</v>
      </c>
      <c r="BG173" s="213">
        <f t="shared" si="26"/>
        <v>0</v>
      </c>
      <c r="BH173" s="213">
        <f t="shared" si="27"/>
        <v>0</v>
      </c>
      <c r="BI173" s="213">
        <f t="shared" si="28"/>
        <v>0</v>
      </c>
      <c r="BJ173" s="25" t="s">
        <v>83</v>
      </c>
      <c r="BK173" s="213">
        <f t="shared" si="29"/>
        <v>627.70000000000005</v>
      </c>
      <c r="BL173" s="25" t="s">
        <v>142</v>
      </c>
      <c r="BM173" s="25" t="s">
        <v>3325</v>
      </c>
    </row>
    <row r="174" spans="2:65" s="1" customFormat="1" ht="16.5" customHeight="1">
      <c r="B174" s="42"/>
      <c r="C174" s="202" t="s">
        <v>675</v>
      </c>
      <c r="D174" s="202" t="s">
        <v>212</v>
      </c>
      <c r="E174" s="203" t="s">
        <v>3326</v>
      </c>
      <c r="F174" s="204" t="s">
        <v>3327</v>
      </c>
      <c r="G174" s="205" t="s">
        <v>862</v>
      </c>
      <c r="H174" s="206">
        <v>1</v>
      </c>
      <c r="I174" s="207">
        <v>2027.3</v>
      </c>
      <c r="J174" s="208">
        <f t="shared" si="20"/>
        <v>2027.3</v>
      </c>
      <c r="K174" s="204" t="s">
        <v>24</v>
      </c>
      <c r="L174" s="62"/>
      <c r="M174" s="209" t="s">
        <v>24</v>
      </c>
      <c r="N174" s="210" t="s">
        <v>49</v>
      </c>
      <c r="O174" s="43"/>
      <c r="P174" s="211">
        <f t="shared" si="21"/>
        <v>0</v>
      </c>
      <c r="Q174" s="211">
        <v>0</v>
      </c>
      <c r="R174" s="211">
        <f t="shared" si="22"/>
        <v>0</v>
      </c>
      <c r="S174" s="211">
        <v>0</v>
      </c>
      <c r="T174" s="212">
        <f t="shared" si="23"/>
        <v>0</v>
      </c>
      <c r="AR174" s="25" t="s">
        <v>142</v>
      </c>
      <c r="AT174" s="25" t="s">
        <v>212</v>
      </c>
      <c r="AU174" s="25" t="s">
        <v>87</v>
      </c>
      <c r="AY174" s="25" t="s">
        <v>210</v>
      </c>
      <c r="BE174" s="213">
        <f t="shared" si="24"/>
        <v>2027.3</v>
      </c>
      <c r="BF174" s="213">
        <f t="shared" si="25"/>
        <v>0</v>
      </c>
      <c r="BG174" s="213">
        <f t="shared" si="26"/>
        <v>0</v>
      </c>
      <c r="BH174" s="213">
        <f t="shared" si="27"/>
        <v>0</v>
      </c>
      <c r="BI174" s="213">
        <f t="shared" si="28"/>
        <v>0</v>
      </c>
      <c r="BJ174" s="25" t="s">
        <v>83</v>
      </c>
      <c r="BK174" s="213">
        <f t="shared" si="29"/>
        <v>2027.3</v>
      </c>
      <c r="BL174" s="25" t="s">
        <v>142</v>
      </c>
      <c r="BM174" s="25" t="s">
        <v>3328</v>
      </c>
    </row>
    <row r="175" spans="2:65" s="1" customFormat="1" ht="16.5" customHeight="1">
      <c r="B175" s="42"/>
      <c r="C175" s="202" t="s">
        <v>679</v>
      </c>
      <c r="D175" s="202" t="s">
        <v>212</v>
      </c>
      <c r="E175" s="203" t="s">
        <v>3329</v>
      </c>
      <c r="F175" s="204" t="s">
        <v>3330</v>
      </c>
      <c r="G175" s="205" t="s">
        <v>862</v>
      </c>
      <c r="H175" s="206">
        <v>16</v>
      </c>
      <c r="I175" s="207">
        <v>5125.3999999999996</v>
      </c>
      <c r="J175" s="208">
        <f t="shared" si="20"/>
        <v>82006.399999999994</v>
      </c>
      <c r="K175" s="204" t="s">
        <v>24</v>
      </c>
      <c r="L175" s="62"/>
      <c r="M175" s="209" t="s">
        <v>24</v>
      </c>
      <c r="N175" s="210" t="s">
        <v>49</v>
      </c>
      <c r="O175" s="43"/>
      <c r="P175" s="211">
        <f t="shared" si="21"/>
        <v>0</v>
      </c>
      <c r="Q175" s="211">
        <v>0</v>
      </c>
      <c r="R175" s="211">
        <f t="shared" si="22"/>
        <v>0</v>
      </c>
      <c r="S175" s="211">
        <v>0</v>
      </c>
      <c r="T175" s="212">
        <f t="shared" si="23"/>
        <v>0</v>
      </c>
      <c r="AR175" s="25" t="s">
        <v>142</v>
      </c>
      <c r="AT175" s="25" t="s">
        <v>212</v>
      </c>
      <c r="AU175" s="25" t="s">
        <v>87</v>
      </c>
      <c r="AY175" s="25" t="s">
        <v>210</v>
      </c>
      <c r="BE175" s="213">
        <f t="shared" si="24"/>
        <v>82006.399999999994</v>
      </c>
      <c r="BF175" s="213">
        <f t="shared" si="25"/>
        <v>0</v>
      </c>
      <c r="BG175" s="213">
        <f t="shared" si="26"/>
        <v>0</v>
      </c>
      <c r="BH175" s="213">
        <f t="shared" si="27"/>
        <v>0</v>
      </c>
      <c r="BI175" s="213">
        <f t="shared" si="28"/>
        <v>0</v>
      </c>
      <c r="BJ175" s="25" t="s">
        <v>83</v>
      </c>
      <c r="BK175" s="213">
        <f t="shared" si="29"/>
        <v>82006.399999999994</v>
      </c>
      <c r="BL175" s="25" t="s">
        <v>142</v>
      </c>
      <c r="BM175" s="25" t="s">
        <v>3331</v>
      </c>
    </row>
    <row r="176" spans="2:65" s="1" customFormat="1" ht="16.5" customHeight="1">
      <c r="B176" s="42"/>
      <c r="C176" s="202" t="s">
        <v>683</v>
      </c>
      <c r="D176" s="202" t="s">
        <v>212</v>
      </c>
      <c r="E176" s="203" t="s">
        <v>3332</v>
      </c>
      <c r="F176" s="204" t="s">
        <v>3333</v>
      </c>
      <c r="G176" s="205" t="s">
        <v>862</v>
      </c>
      <c r="H176" s="206">
        <v>1</v>
      </c>
      <c r="I176" s="207">
        <v>6259.5</v>
      </c>
      <c r="J176" s="208">
        <f t="shared" si="20"/>
        <v>6259.5</v>
      </c>
      <c r="K176" s="204" t="s">
        <v>24</v>
      </c>
      <c r="L176" s="62"/>
      <c r="M176" s="209" t="s">
        <v>24</v>
      </c>
      <c r="N176" s="210" t="s">
        <v>49</v>
      </c>
      <c r="O176" s="43"/>
      <c r="P176" s="211">
        <f t="shared" si="21"/>
        <v>0</v>
      </c>
      <c r="Q176" s="211">
        <v>0</v>
      </c>
      <c r="R176" s="211">
        <f t="shared" si="22"/>
        <v>0</v>
      </c>
      <c r="S176" s="211">
        <v>0</v>
      </c>
      <c r="T176" s="212">
        <f t="shared" si="23"/>
        <v>0</v>
      </c>
      <c r="AR176" s="25" t="s">
        <v>142</v>
      </c>
      <c r="AT176" s="25" t="s">
        <v>212</v>
      </c>
      <c r="AU176" s="25" t="s">
        <v>87</v>
      </c>
      <c r="AY176" s="25" t="s">
        <v>210</v>
      </c>
      <c r="BE176" s="213">
        <f t="shared" si="24"/>
        <v>6259.5</v>
      </c>
      <c r="BF176" s="213">
        <f t="shared" si="25"/>
        <v>0</v>
      </c>
      <c r="BG176" s="213">
        <f t="shared" si="26"/>
        <v>0</v>
      </c>
      <c r="BH176" s="213">
        <f t="shared" si="27"/>
        <v>0</v>
      </c>
      <c r="BI176" s="213">
        <f t="shared" si="28"/>
        <v>0</v>
      </c>
      <c r="BJ176" s="25" t="s">
        <v>83</v>
      </c>
      <c r="BK176" s="213">
        <f t="shared" si="29"/>
        <v>6259.5</v>
      </c>
      <c r="BL176" s="25" t="s">
        <v>142</v>
      </c>
      <c r="BM176" s="25" t="s">
        <v>3334</v>
      </c>
    </row>
    <row r="177" spans="2:65" s="1" customFormat="1" ht="25.5" customHeight="1">
      <c r="B177" s="42"/>
      <c r="C177" s="202" t="s">
        <v>687</v>
      </c>
      <c r="D177" s="202" t="s">
        <v>212</v>
      </c>
      <c r="E177" s="203" t="s">
        <v>3335</v>
      </c>
      <c r="F177" s="204" t="s">
        <v>3336</v>
      </c>
      <c r="G177" s="205" t="s">
        <v>862</v>
      </c>
      <c r="H177" s="206">
        <v>8</v>
      </c>
      <c r="I177" s="207">
        <v>406.6</v>
      </c>
      <c r="J177" s="208">
        <f t="shared" si="20"/>
        <v>3252.8</v>
      </c>
      <c r="K177" s="204" t="s">
        <v>24</v>
      </c>
      <c r="L177" s="62"/>
      <c r="M177" s="209" t="s">
        <v>24</v>
      </c>
      <c r="N177" s="210" t="s">
        <v>49</v>
      </c>
      <c r="O177" s="43"/>
      <c r="P177" s="211">
        <f t="shared" si="21"/>
        <v>0</v>
      </c>
      <c r="Q177" s="211">
        <v>0</v>
      </c>
      <c r="R177" s="211">
        <f t="shared" si="22"/>
        <v>0</v>
      </c>
      <c r="S177" s="211">
        <v>0</v>
      </c>
      <c r="T177" s="212">
        <f t="shared" si="23"/>
        <v>0</v>
      </c>
      <c r="AR177" s="25" t="s">
        <v>142</v>
      </c>
      <c r="AT177" s="25" t="s">
        <v>212</v>
      </c>
      <c r="AU177" s="25" t="s">
        <v>87</v>
      </c>
      <c r="AY177" s="25" t="s">
        <v>210</v>
      </c>
      <c r="BE177" s="213">
        <f t="shared" si="24"/>
        <v>3252.8</v>
      </c>
      <c r="BF177" s="213">
        <f t="shared" si="25"/>
        <v>0</v>
      </c>
      <c r="BG177" s="213">
        <f t="shared" si="26"/>
        <v>0</v>
      </c>
      <c r="BH177" s="213">
        <f t="shared" si="27"/>
        <v>0</v>
      </c>
      <c r="BI177" s="213">
        <f t="shared" si="28"/>
        <v>0</v>
      </c>
      <c r="BJ177" s="25" t="s">
        <v>83</v>
      </c>
      <c r="BK177" s="213">
        <f t="shared" si="29"/>
        <v>3252.8</v>
      </c>
      <c r="BL177" s="25" t="s">
        <v>142</v>
      </c>
      <c r="BM177" s="25" t="s">
        <v>3337</v>
      </c>
    </row>
    <row r="178" spans="2:65" s="1" customFormat="1" ht="25.5" customHeight="1">
      <c r="B178" s="42"/>
      <c r="C178" s="202" t="s">
        <v>691</v>
      </c>
      <c r="D178" s="202" t="s">
        <v>212</v>
      </c>
      <c r="E178" s="203" t="s">
        <v>3338</v>
      </c>
      <c r="F178" s="204" t="s">
        <v>3339</v>
      </c>
      <c r="G178" s="205" t="s">
        <v>862</v>
      </c>
      <c r="H178" s="206">
        <v>12</v>
      </c>
      <c r="I178" s="207">
        <v>428</v>
      </c>
      <c r="J178" s="208">
        <f t="shared" si="20"/>
        <v>5136</v>
      </c>
      <c r="K178" s="204" t="s">
        <v>24</v>
      </c>
      <c r="L178" s="62"/>
      <c r="M178" s="209" t="s">
        <v>24</v>
      </c>
      <c r="N178" s="210" t="s">
        <v>49</v>
      </c>
      <c r="O178" s="43"/>
      <c r="P178" s="211">
        <f t="shared" si="21"/>
        <v>0</v>
      </c>
      <c r="Q178" s="211">
        <v>0</v>
      </c>
      <c r="R178" s="211">
        <f t="shared" si="22"/>
        <v>0</v>
      </c>
      <c r="S178" s="211">
        <v>0</v>
      </c>
      <c r="T178" s="212">
        <f t="shared" si="23"/>
        <v>0</v>
      </c>
      <c r="AR178" s="25" t="s">
        <v>142</v>
      </c>
      <c r="AT178" s="25" t="s">
        <v>212</v>
      </c>
      <c r="AU178" s="25" t="s">
        <v>87</v>
      </c>
      <c r="AY178" s="25" t="s">
        <v>210</v>
      </c>
      <c r="BE178" s="213">
        <f t="shared" si="24"/>
        <v>5136</v>
      </c>
      <c r="BF178" s="213">
        <f t="shared" si="25"/>
        <v>0</v>
      </c>
      <c r="BG178" s="213">
        <f t="shared" si="26"/>
        <v>0</v>
      </c>
      <c r="BH178" s="213">
        <f t="shared" si="27"/>
        <v>0</v>
      </c>
      <c r="BI178" s="213">
        <f t="shared" si="28"/>
        <v>0</v>
      </c>
      <c r="BJ178" s="25" t="s">
        <v>83</v>
      </c>
      <c r="BK178" s="213">
        <f t="shared" si="29"/>
        <v>5136</v>
      </c>
      <c r="BL178" s="25" t="s">
        <v>142</v>
      </c>
      <c r="BM178" s="25" t="s">
        <v>3340</v>
      </c>
    </row>
    <row r="179" spans="2:65" s="1" customFormat="1" ht="25.5" customHeight="1">
      <c r="B179" s="42"/>
      <c r="C179" s="202" t="s">
        <v>696</v>
      </c>
      <c r="D179" s="202" t="s">
        <v>212</v>
      </c>
      <c r="E179" s="203" t="s">
        <v>3341</v>
      </c>
      <c r="F179" s="204" t="s">
        <v>3342</v>
      </c>
      <c r="G179" s="205" t="s">
        <v>862</v>
      </c>
      <c r="H179" s="206">
        <v>4</v>
      </c>
      <c r="I179" s="207">
        <v>481.5</v>
      </c>
      <c r="J179" s="208">
        <f t="shared" si="20"/>
        <v>1926</v>
      </c>
      <c r="K179" s="204" t="s">
        <v>24</v>
      </c>
      <c r="L179" s="62"/>
      <c r="M179" s="209" t="s">
        <v>24</v>
      </c>
      <c r="N179" s="210" t="s">
        <v>49</v>
      </c>
      <c r="O179" s="43"/>
      <c r="P179" s="211">
        <f t="shared" si="21"/>
        <v>0</v>
      </c>
      <c r="Q179" s="211">
        <v>0</v>
      </c>
      <c r="R179" s="211">
        <f t="shared" si="22"/>
        <v>0</v>
      </c>
      <c r="S179" s="211">
        <v>0</v>
      </c>
      <c r="T179" s="212">
        <f t="shared" si="23"/>
        <v>0</v>
      </c>
      <c r="AR179" s="25" t="s">
        <v>142</v>
      </c>
      <c r="AT179" s="25" t="s">
        <v>212</v>
      </c>
      <c r="AU179" s="25" t="s">
        <v>87</v>
      </c>
      <c r="AY179" s="25" t="s">
        <v>210</v>
      </c>
      <c r="BE179" s="213">
        <f t="shared" si="24"/>
        <v>1926</v>
      </c>
      <c r="BF179" s="213">
        <f t="shared" si="25"/>
        <v>0</v>
      </c>
      <c r="BG179" s="213">
        <f t="shared" si="26"/>
        <v>0</v>
      </c>
      <c r="BH179" s="213">
        <f t="shared" si="27"/>
        <v>0</v>
      </c>
      <c r="BI179" s="213">
        <f t="shared" si="28"/>
        <v>0</v>
      </c>
      <c r="BJ179" s="25" t="s">
        <v>83</v>
      </c>
      <c r="BK179" s="213">
        <f t="shared" si="29"/>
        <v>1926</v>
      </c>
      <c r="BL179" s="25" t="s">
        <v>142</v>
      </c>
      <c r="BM179" s="25" t="s">
        <v>3343</v>
      </c>
    </row>
    <row r="180" spans="2:65" s="1" customFormat="1" ht="25.5" customHeight="1">
      <c r="B180" s="42"/>
      <c r="C180" s="202" t="s">
        <v>701</v>
      </c>
      <c r="D180" s="202" t="s">
        <v>212</v>
      </c>
      <c r="E180" s="203" t="s">
        <v>3344</v>
      </c>
      <c r="F180" s="204" t="s">
        <v>3071</v>
      </c>
      <c r="G180" s="205" t="s">
        <v>2994</v>
      </c>
      <c r="H180" s="206">
        <v>124</v>
      </c>
      <c r="I180" s="207">
        <v>160.5</v>
      </c>
      <c r="J180" s="208">
        <f t="shared" si="20"/>
        <v>19902</v>
      </c>
      <c r="K180" s="204" t="s">
        <v>24</v>
      </c>
      <c r="L180" s="62"/>
      <c r="M180" s="209" t="s">
        <v>24</v>
      </c>
      <c r="N180" s="210" t="s">
        <v>49</v>
      </c>
      <c r="O180" s="43"/>
      <c r="P180" s="211">
        <f t="shared" si="21"/>
        <v>0</v>
      </c>
      <c r="Q180" s="211">
        <v>0</v>
      </c>
      <c r="R180" s="211">
        <f t="shared" si="22"/>
        <v>0</v>
      </c>
      <c r="S180" s="211">
        <v>0</v>
      </c>
      <c r="T180" s="212">
        <f t="shared" si="23"/>
        <v>0</v>
      </c>
      <c r="AR180" s="25" t="s">
        <v>142</v>
      </c>
      <c r="AT180" s="25" t="s">
        <v>212</v>
      </c>
      <c r="AU180" s="25" t="s">
        <v>87</v>
      </c>
      <c r="AY180" s="25" t="s">
        <v>210</v>
      </c>
      <c r="BE180" s="213">
        <f t="shared" si="24"/>
        <v>19902</v>
      </c>
      <c r="BF180" s="213">
        <f t="shared" si="25"/>
        <v>0</v>
      </c>
      <c r="BG180" s="213">
        <f t="shared" si="26"/>
        <v>0</v>
      </c>
      <c r="BH180" s="213">
        <f t="shared" si="27"/>
        <v>0</v>
      </c>
      <c r="BI180" s="213">
        <f t="shared" si="28"/>
        <v>0</v>
      </c>
      <c r="BJ180" s="25" t="s">
        <v>83</v>
      </c>
      <c r="BK180" s="213">
        <f t="shared" si="29"/>
        <v>19902</v>
      </c>
      <c r="BL180" s="25" t="s">
        <v>142</v>
      </c>
      <c r="BM180" s="25" t="s">
        <v>3345</v>
      </c>
    </row>
    <row r="181" spans="2:65" s="1" customFormat="1" ht="25.5" customHeight="1">
      <c r="B181" s="42"/>
      <c r="C181" s="202" t="s">
        <v>707</v>
      </c>
      <c r="D181" s="202" t="s">
        <v>212</v>
      </c>
      <c r="E181" s="203" t="s">
        <v>3346</v>
      </c>
      <c r="F181" s="204" t="s">
        <v>3347</v>
      </c>
      <c r="G181" s="205" t="s">
        <v>2994</v>
      </c>
      <c r="H181" s="206">
        <v>109</v>
      </c>
      <c r="I181" s="207">
        <v>160.5</v>
      </c>
      <c r="J181" s="208">
        <f t="shared" si="20"/>
        <v>17494.5</v>
      </c>
      <c r="K181" s="204" t="s">
        <v>24</v>
      </c>
      <c r="L181" s="62"/>
      <c r="M181" s="209" t="s">
        <v>24</v>
      </c>
      <c r="N181" s="210" t="s">
        <v>49</v>
      </c>
      <c r="O181" s="43"/>
      <c r="P181" s="211">
        <f t="shared" si="21"/>
        <v>0</v>
      </c>
      <c r="Q181" s="211">
        <v>0</v>
      </c>
      <c r="R181" s="211">
        <f t="shared" si="22"/>
        <v>0</v>
      </c>
      <c r="S181" s="211">
        <v>0</v>
      </c>
      <c r="T181" s="212">
        <f t="shared" si="23"/>
        <v>0</v>
      </c>
      <c r="AR181" s="25" t="s">
        <v>142</v>
      </c>
      <c r="AT181" s="25" t="s">
        <v>212</v>
      </c>
      <c r="AU181" s="25" t="s">
        <v>87</v>
      </c>
      <c r="AY181" s="25" t="s">
        <v>210</v>
      </c>
      <c r="BE181" s="213">
        <f t="shared" si="24"/>
        <v>17494.5</v>
      </c>
      <c r="BF181" s="213">
        <f t="shared" si="25"/>
        <v>0</v>
      </c>
      <c r="BG181" s="213">
        <f t="shared" si="26"/>
        <v>0</v>
      </c>
      <c r="BH181" s="213">
        <f t="shared" si="27"/>
        <v>0</v>
      </c>
      <c r="BI181" s="213">
        <f t="shared" si="28"/>
        <v>0</v>
      </c>
      <c r="BJ181" s="25" t="s">
        <v>83</v>
      </c>
      <c r="BK181" s="213">
        <f t="shared" si="29"/>
        <v>17494.5</v>
      </c>
      <c r="BL181" s="25" t="s">
        <v>142</v>
      </c>
      <c r="BM181" s="25" t="s">
        <v>3348</v>
      </c>
    </row>
    <row r="182" spans="2:65" s="1" customFormat="1" ht="25.5" customHeight="1">
      <c r="B182" s="42"/>
      <c r="C182" s="202" t="s">
        <v>712</v>
      </c>
      <c r="D182" s="202" t="s">
        <v>212</v>
      </c>
      <c r="E182" s="203" t="s">
        <v>3349</v>
      </c>
      <c r="F182" s="204" t="s">
        <v>3350</v>
      </c>
      <c r="G182" s="205" t="s">
        <v>2994</v>
      </c>
      <c r="H182" s="206">
        <v>90</v>
      </c>
      <c r="I182" s="207">
        <v>192.6</v>
      </c>
      <c r="J182" s="208">
        <f t="shared" si="20"/>
        <v>17334</v>
      </c>
      <c r="K182" s="204" t="s">
        <v>24</v>
      </c>
      <c r="L182" s="62"/>
      <c r="M182" s="209" t="s">
        <v>24</v>
      </c>
      <c r="N182" s="210" t="s">
        <v>49</v>
      </c>
      <c r="O182" s="43"/>
      <c r="P182" s="211">
        <f t="shared" si="21"/>
        <v>0</v>
      </c>
      <c r="Q182" s="211">
        <v>0</v>
      </c>
      <c r="R182" s="211">
        <f t="shared" si="22"/>
        <v>0</v>
      </c>
      <c r="S182" s="211">
        <v>0</v>
      </c>
      <c r="T182" s="212">
        <f t="shared" si="23"/>
        <v>0</v>
      </c>
      <c r="AR182" s="25" t="s">
        <v>142</v>
      </c>
      <c r="AT182" s="25" t="s">
        <v>212</v>
      </c>
      <c r="AU182" s="25" t="s">
        <v>87</v>
      </c>
      <c r="AY182" s="25" t="s">
        <v>210</v>
      </c>
      <c r="BE182" s="213">
        <f t="shared" si="24"/>
        <v>17334</v>
      </c>
      <c r="BF182" s="213">
        <f t="shared" si="25"/>
        <v>0</v>
      </c>
      <c r="BG182" s="213">
        <f t="shared" si="26"/>
        <v>0</v>
      </c>
      <c r="BH182" s="213">
        <f t="shared" si="27"/>
        <v>0</v>
      </c>
      <c r="BI182" s="213">
        <f t="shared" si="28"/>
        <v>0</v>
      </c>
      <c r="BJ182" s="25" t="s">
        <v>83</v>
      </c>
      <c r="BK182" s="213">
        <f t="shared" si="29"/>
        <v>17334</v>
      </c>
      <c r="BL182" s="25" t="s">
        <v>142</v>
      </c>
      <c r="BM182" s="25" t="s">
        <v>3351</v>
      </c>
    </row>
    <row r="183" spans="2:65" s="1" customFormat="1" ht="25.5" customHeight="1">
      <c r="B183" s="42"/>
      <c r="C183" s="202" t="s">
        <v>717</v>
      </c>
      <c r="D183" s="202" t="s">
        <v>212</v>
      </c>
      <c r="E183" s="203" t="s">
        <v>3352</v>
      </c>
      <c r="F183" s="204" t="s">
        <v>3353</v>
      </c>
      <c r="G183" s="205" t="s">
        <v>2994</v>
      </c>
      <c r="H183" s="206">
        <v>48</v>
      </c>
      <c r="I183" s="207">
        <v>214</v>
      </c>
      <c r="J183" s="208">
        <f t="shared" si="20"/>
        <v>10272</v>
      </c>
      <c r="K183" s="204" t="s">
        <v>24</v>
      </c>
      <c r="L183" s="62"/>
      <c r="M183" s="209" t="s">
        <v>24</v>
      </c>
      <c r="N183" s="210" t="s">
        <v>49</v>
      </c>
      <c r="O183" s="43"/>
      <c r="P183" s="211">
        <f t="shared" si="21"/>
        <v>0</v>
      </c>
      <c r="Q183" s="211">
        <v>0</v>
      </c>
      <c r="R183" s="211">
        <f t="shared" si="22"/>
        <v>0</v>
      </c>
      <c r="S183" s="211">
        <v>0</v>
      </c>
      <c r="T183" s="212">
        <f t="shared" si="23"/>
        <v>0</v>
      </c>
      <c r="AR183" s="25" t="s">
        <v>142</v>
      </c>
      <c r="AT183" s="25" t="s">
        <v>212</v>
      </c>
      <c r="AU183" s="25" t="s">
        <v>87</v>
      </c>
      <c r="AY183" s="25" t="s">
        <v>210</v>
      </c>
      <c r="BE183" s="213">
        <f t="shared" si="24"/>
        <v>10272</v>
      </c>
      <c r="BF183" s="213">
        <f t="shared" si="25"/>
        <v>0</v>
      </c>
      <c r="BG183" s="213">
        <f t="shared" si="26"/>
        <v>0</v>
      </c>
      <c r="BH183" s="213">
        <f t="shared" si="27"/>
        <v>0</v>
      </c>
      <c r="BI183" s="213">
        <f t="shared" si="28"/>
        <v>0</v>
      </c>
      <c r="BJ183" s="25" t="s">
        <v>83</v>
      </c>
      <c r="BK183" s="213">
        <f t="shared" si="29"/>
        <v>10272</v>
      </c>
      <c r="BL183" s="25" t="s">
        <v>142</v>
      </c>
      <c r="BM183" s="25" t="s">
        <v>3354</v>
      </c>
    </row>
    <row r="184" spans="2:65" s="1" customFormat="1" ht="25.5" customHeight="1">
      <c r="B184" s="42"/>
      <c r="C184" s="202" t="s">
        <v>724</v>
      </c>
      <c r="D184" s="202" t="s">
        <v>212</v>
      </c>
      <c r="E184" s="203" t="s">
        <v>3355</v>
      </c>
      <c r="F184" s="204" t="s">
        <v>3356</v>
      </c>
      <c r="G184" s="205" t="s">
        <v>2994</v>
      </c>
      <c r="H184" s="206">
        <v>25</v>
      </c>
      <c r="I184" s="207">
        <v>160.5</v>
      </c>
      <c r="J184" s="208">
        <f t="shared" si="20"/>
        <v>4012.5</v>
      </c>
      <c r="K184" s="204" t="s">
        <v>24</v>
      </c>
      <c r="L184" s="62"/>
      <c r="M184" s="209" t="s">
        <v>24</v>
      </c>
      <c r="N184" s="210" t="s">
        <v>49</v>
      </c>
      <c r="O184" s="43"/>
      <c r="P184" s="211">
        <f t="shared" si="21"/>
        <v>0</v>
      </c>
      <c r="Q184" s="211">
        <v>0</v>
      </c>
      <c r="R184" s="211">
        <f t="shared" si="22"/>
        <v>0</v>
      </c>
      <c r="S184" s="211">
        <v>0</v>
      </c>
      <c r="T184" s="212">
        <f t="shared" si="23"/>
        <v>0</v>
      </c>
      <c r="AR184" s="25" t="s">
        <v>142</v>
      </c>
      <c r="AT184" s="25" t="s">
        <v>212</v>
      </c>
      <c r="AU184" s="25" t="s">
        <v>87</v>
      </c>
      <c r="AY184" s="25" t="s">
        <v>210</v>
      </c>
      <c r="BE184" s="213">
        <f t="shared" si="24"/>
        <v>4012.5</v>
      </c>
      <c r="BF184" s="213">
        <f t="shared" si="25"/>
        <v>0</v>
      </c>
      <c r="BG184" s="213">
        <f t="shared" si="26"/>
        <v>0</v>
      </c>
      <c r="BH184" s="213">
        <f t="shared" si="27"/>
        <v>0</v>
      </c>
      <c r="BI184" s="213">
        <f t="shared" si="28"/>
        <v>0</v>
      </c>
      <c r="BJ184" s="25" t="s">
        <v>83</v>
      </c>
      <c r="BK184" s="213">
        <f t="shared" si="29"/>
        <v>4012.5</v>
      </c>
      <c r="BL184" s="25" t="s">
        <v>142</v>
      </c>
      <c r="BM184" s="25" t="s">
        <v>3357</v>
      </c>
    </row>
    <row r="185" spans="2:65" s="1" customFormat="1" ht="16.5" customHeight="1">
      <c r="B185" s="42"/>
      <c r="C185" s="202" t="s">
        <v>729</v>
      </c>
      <c r="D185" s="202" t="s">
        <v>212</v>
      </c>
      <c r="E185" s="203" t="s">
        <v>3358</v>
      </c>
      <c r="F185" s="204" t="s">
        <v>3359</v>
      </c>
      <c r="G185" s="205" t="s">
        <v>862</v>
      </c>
      <c r="H185" s="206">
        <v>12</v>
      </c>
      <c r="I185" s="207">
        <v>321</v>
      </c>
      <c r="J185" s="208">
        <f t="shared" si="20"/>
        <v>3852</v>
      </c>
      <c r="K185" s="204" t="s">
        <v>24</v>
      </c>
      <c r="L185" s="62"/>
      <c r="M185" s="209" t="s">
        <v>24</v>
      </c>
      <c r="N185" s="210" t="s">
        <v>49</v>
      </c>
      <c r="O185" s="43"/>
      <c r="P185" s="211">
        <f t="shared" si="21"/>
        <v>0</v>
      </c>
      <c r="Q185" s="211">
        <v>0</v>
      </c>
      <c r="R185" s="211">
        <f t="shared" si="22"/>
        <v>0</v>
      </c>
      <c r="S185" s="211">
        <v>0</v>
      </c>
      <c r="T185" s="212">
        <f t="shared" si="23"/>
        <v>0</v>
      </c>
      <c r="AR185" s="25" t="s">
        <v>142</v>
      </c>
      <c r="AT185" s="25" t="s">
        <v>212</v>
      </c>
      <c r="AU185" s="25" t="s">
        <v>87</v>
      </c>
      <c r="AY185" s="25" t="s">
        <v>210</v>
      </c>
      <c r="BE185" s="213">
        <f t="shared" si="24"/>
        <v>3852</v>
      </c>
      <c r="BF185" s="213">
        <f t="shared" si="25"/>
        <v>0</v>
      </c>
      <c r="BG185" s="213">
        <f t="shared" si="26"/>
        <v>0</v>
      </c>
      <c r="BH185" s="213">
        <f t="shared" si="27"/>
        <v>0</v>
      </c>
      <c r="BI185" s="213">
        <f t="shared" si="28"/>
        <v>0</v>
      </c>
      <c r="BJ185" s="25" t="s">
        <v>83</v>
      </c>
      <c r="BK185" s="213">
        <f t="shared" si="29"/>
        <v>3852</v>
      </c>
      <c r="BL185" s="25" t="s">
        <v>142</v>
      </c>
      <c r="BM185" s="25" t="s">
        <v>3360</v>
      </c>
    </row>
    <row r="186" spans="2:65" s="1" customFormat="1" ht="38.25" customHeight="1">
      <c r="B186" s="42"/>
      <c r="C186" s="202" t="s">
        <v>734</v>
      </c>
      <c r="D186" s="202" t="s">
        <v>212</v>
      </c>
      <c r="E186" s="203" t="s">
        <v>3361</v>
      </c>
      <c r="F186" s="204" t="s">
        <v>3362</v>
      </c>
      <c r="G186" s="205" t="s">
        <v>862</v>
      </c>
      <c r="H186" s="206">
        <v>12</v>
      </c>
      <c r="I186" s="207">
        <v>877.4</v>
      </c>
      <c r="J186" s="208">
        <f t="shared" si="20"/>
        <v>10528.8</v>
      </c>
      <c r="K186" s="204" t="s">
        <v>24</v>
      </c>
      <c r="L186" s="62"/>
      <c r="M186" s="209" t="s">
        <v>24</v>
      </c>
      <c r="N186" s="210" t="s">
        <v>49</v>
      </c>
      <c r="O186" s="43"/>
      <c r="P186" s="211">
        <f t="shared" si="21"/>
        <v>0</v>
      </c>
      <c r="Q186" s="211">
        <v>0</v>
      </c>
      <c r="R186" s="211">
        <f t="shared" si="22"/>
        <v>0</v>
      </c>
      <c r="S186" s="211">
        <v>0</v>
      </c>
      <c r="T186" s="212">
        <f t="shared" si="23"/>
        <v>0</v>
      </c>
      <c r="AR186" s="25" t="s">
        <v>142</v>
      </c>
      <c r="AT186" s="25" t="s">
        <v>212</v>
      </c>
      <c r="AU186" s="25" t="s">
        <v>87</v>
      </c>
      <c r="AY186" s="25" t="s">
        <v>210</v>
      </c>
      <c r="BE186" s="213">
        <f t="shared" si="24"/>
        <v>10528.8</v>
      </c>
      <c r="BF186" s="213">
        <f t="shared" si="25"/>
        <v>0</v>
      </c>
      <c r="BG186" s="213">
        <f t="shared" si="26"/>
        <v>0</v>
      </c>
      <c r="BH186" s="213">
        <f t="shared" si="27"/>
        <v>0</v>
      </c>
      <c r="BI186" s="213">
        <f t="shared" si="28"/>
        <v>0</v>
      </c>
      <c r="BJ186" s="25" t="s">
        <v>83</v>
      </c>
      <c r="BK186" s="213">
        <f t="shared" si="29"/>
        <v>10528.8</v>
      </c>
      <c r="BL186" s="25" t="s">
        <v>142</v>
      </c>
      <c r="BM186" s="25" t="s">
        <v>3363</v>
      </c>
    </row>
    <row r="187" spans="2:65" s="1" customFormat="1" ht="16.5" customHeight="1">
      <c r="B187" s="42"/>
      <c r="C187" s="202" t="s">
        <v>738</v>
      </c>
      <c r="D187" s="202" t="s">
        <v>212</v>
      </c>
      <c r="E187" s="203" t="s">
        <v>3364</v>
      </c>
      <c r="F187" s="204" t="s">
        <v>3211</v>
      </c>
      <c r="G187" s="205" t="s">
        <v>2743</v>
      </c>
      <c r="H187" s="206">
        <v>1</v>
      </c>
      <c r="I187" s="207">
        <v>2675</v>
      </c>
      <c r="J187" s="208">
        <f t="shared" si="20"/>
        <v>2675</v>
      </c>
      <c r="K187" s="204" t="s">
        <v>24</v>
      </c>
      <c r="L187" s="62"/>
      <c r="M187" s="209" t="s">
        <v>24</v>
      </c>
      <c r="N187" s="210" t="s">
        <v>49</v>
      </c>
      <c r="O187" s="43"/>
      <c r="P187" s="211">
        <f t="shared" si="21"/>
        <v>0</v>
      </c>
      <c r="Q187" s="211">
        <v>0</v>
      </c>
      <c r="R187" s="211">
        <f t="shared" si="22"/>
        <v>0</v>
      </c>
      <c r="S187" s="211">
        <v>0</v>
      </c>
      <c r="T187" s="212">
        <f t="shared" si="23"/>
        <v>0</v>
      </c>
      <c r="AR187" s="25" t="s">
        <v>142</v>
      </c>
      <c r="AT187" s="25" t="s">
        <v>212</v>
      </c>
      <c r="AU187" s="25" t="s">
        <v>87</v>
      </c>
      <c r="AY187" s="25" t="s">
        <v>210</v>
      </c>
      <c r="BE187" s="213">
        <f t="shared" si="24"/>
        <v>2675</v>
      </c>
      <c r="BF187" s="213">
        <f t="shared" si="25"/>
        <v>0</v>
      </c>
      <c r="BG187" s="213">
        <f t="shared" si="26"/>
        <v>0</v>
      </c>
      <c r="BH187" s="213">
        <f t="shared" si="27"/>
        <v>0</v>
      </c>
      <c r="BI187" s="213">
        <f t="shared" si="28"/>
        <v>0</v>
      </c>
      <c r="BJ187" s="25" t="s">
        <v>83</v>
      </c>
      <c r="BK187" s="213">
        <f t="shared" si="29"/>
        <v>2675</v>
      </c>
      <c r="BL187" s="25" t="s">
        <v>142</v>
      </c>
      <c r="BM187" s="25" t="s">
        <v>3365</v>
      </c>
    </row>
    <row r="188" spans="2:65" s="1" customFormat="1" ht="16.5" customHeight="1">
      <c r="B188" s="42"/>
      <c r="C188" s="202" t="s">
        <v>742</v>
      </c>
      <c r="D188" s="202" t="s">
        <v>212</v>
      </c>
      <c r="E188" s="203" t="s">
        <v>3366</v>
      </c>
      <c r="F188" s="204" t="s">
        <v>3214</v>
      </c>
      <c r="G188" s="205" t="s">
        <v>2743</v>
      </c>
      <c r="H188" s="206">
        <v>1</v>
      </c>
      <c r="I188" s="207">
        <v>12305</v>
      </c>
      <c r="J188" s="208">
        <f t="shared" si="20"/>
        <v>12305</v>
      </c>
      <c r="K188" s="204" t="s">
        <v>24</v>
      </c>
      <c r="L188" s="62"/>
      <c r="M188" s="209" t="s">
        <v>24</v>
      </c>
      <c r="N188" s="210" t="s">
        <v>49</v>
      </c>
      <c r="O188" s="43"/>
      <c r="P188" s="211">
        <f t="shared" si="21"/>
        <v>0</v>
      </c>
      <c r="Q188" s="211">
        <v>0</v>
      </c>
      <c r="R188" s="211">
        <f t="shared" si="22"/>
        <v>0</v>
      </c>
      <c r="S188" s="211">
        <v>0</v>
      </c>
      <c r="T188" s="212">
        <f t="shared" si="23"/>
        <v>0</v>
      </c>
      <c r="AR188" s="25" t="s">
        <v>142</v>
      </c>
      <c r="AT188" s="25" t="s">
        <v>212</v>
      </c>
      <c r="AU188" s="25" t="s">
        <v>87</v>
      </c>
      <c r="AY188" s="25" t="s">
        <v>210</v>
      </c>
      <c r="BE188" s="213">
        <f t="shared" si="24"/>
        <v>12305</v>
      </c>
      <c r="BF188" s="213">
        <f t="shared" si="25"/>
        <v>0</v>
      </c>
      <c r="BG188" s="213">
        <f t="shared" si="26"/>
        <v>0</v>
      </c>
      <c r="BH188" s="213">
        <f t="shared" si="27"/>
        <v>0</v>
      </c>
      <c r="BI188" s="213">
        <f t="shared" si="28"/>
        <v>0</v>
      </c>
      <c r="BJ188" s="25" t="s">
        <v>83</v>
      </c>
      <c r="BK188" s="213">
        <f t="shared" si="29"/>
        <v>12305</v>
      </c>
      <c r="BL188" s="25" t="s">
        <v>142</v>
      </c>
      <c r="BM188" s="25" t="s">
        <v>3367</v>
      </c>
    </row>
    <row r="189" spans="2:65" s="11" customFormat="1" ht="29.85" customHeight="1">
      <c r="B189" s="186"/>
      <c r="C189" s="187"/>
      <c r="D189" s="188" t="s">
        <v>77</v>
      </c>
      <c r="E189" s="200" t="s">
        <v>3368</v>
      </c>
      <c r="F189" s="200" t="s">
        <v>3369</v>
      </c>
      <c r="G189" s="187"/>
      <c r="H189" s="187"/>
      <c r="I189" s="190"/>
      <c r="J189" s="201">
        <f>BK189</f>
        <v>235186</v>
      </c>
      <c r="K189" s="187"/>
      <c r="L189" s="192"/>
      <c r="M189" s="193"/>
      <c r="N189" s="194"/>
      <c r="O189" s="194"/>
      <c r="P189" s="195">
        <f>SUM(P190:P194)</f>
        <v>0</v>
      </c>
      <c r="Q189" s="194"/>
      <c r="R189" s="195">
        <f>SUM(R190:R194)</f>
        <v>0</v>
      </c>
      <c r="S189" s="194"/>
      <c r="T189" s="196">
        <f>SUM(T190:T194)</f>
        <v>0</v>
      </c>
      <c r="AR189" s="197" t="s">
        <v>87</v>
      </c>
      <c r="AT189" s="198" t="s">
        <v>77</v>
      </c>
      <c r="AU189" s="198" t="s">
        <v>83</v>
      </c>
      <c r="AY189" s="197" t="s">
        <v>210</v>
      </c>
      <c r="BK189" s="199">
        <f>SUM(BK190:BK194)</f>
        <v>235186</v>
      </c>
    </row>
    <row r="190" spans="2:65" s="1" customFormat="1" ht="51" customHeight="1">
      <c r="B190" s="42"/>
      <c r="C190" s="202" t="s">
        <v>748</v>
      </c>
      <c r="D190" s="202" t="s">
        <v>212</v>
      </c>
      <c r="E190" s="203" t="s">
        <v>3073</v>
      </c>
      <c r="F190" s="204" t="s">
        <v>3074</v>
      </c>
      <c r="G190" s="205" t="s">
        <v>862</v>
      </c>
      <c r="H190" s="206">
        <v>8</v>
      </c>
      <c r="I190" s="207">
        <v>8346</v>
      </c>
      <c r="J190" s="208">
        <f>ROUND(I190*H190,2)</f>
        <v>66768</v>
      </c>
      <c r="K190" s="204" t="s">
        <v>24</v>
      </c>
      <c r="L190" s="62"/>
      <c r="M190" s="209" t="s">
        <v>24</v>
      </c>
      <c r="N190" s="210" t="s">
        <v>49</v>
      </c>
      <c r="O190" s="43"/>
      <c r="P190" s="211">
        <f>O190*H190</f>
        <v>0</v>
      </c>
      <c r="Q190" s="211">
        <v>0</v>
      </c>
      <c r="R190" s="211">
        <f>Q190*H190</f>
        <v>0</v>
      </c>
      <c r="S190" s="211">
        <v>0</v>
      </c>
      <c r="T190" s="212">
        <f>S190*H190</f>
        <v>0</v>
      </c>
      <c r="AR190" s="25" t="s">
        <v>142</v>
      </c>
      <c r="AT190" s="25" t="s">
        <v>212</v>
      </c>
      <c r="AU190" s="25" t="s">
        <v>87</v>
      </c>
      <c r="AY190" s="25" t="s">
        <v>210</v>
      </c>
      <c r="BE190" s="213">
        <f>IF(N190="základní",J190,0)</f>
        <v>66768</v>
      </c>
      <c r="BF190" s="213">
        <f>IF(N190="snížená",J190,0)</f>
        <v>0</v>
      </c>
      <c r="BG190" s="213">
        <f>IF(N190="zákl. přenesená",J190,0)</f>
        <v>0</v>
      </c>
      <c r="BH190" s="213">
        <f>IF(N190="sníž. přenesená",J190,0)</f>
        <v>0</v>
      </c>
      <c r="BI190" s="213">
        <f>IF(N190="nulová",J190,0)</f>
        <v>0</v>
      </c>
      <c r="BJ190" s="25" t="s">
        <v>83</v>
      </c>
      <c r="BK190" s="213">
        <f>ROUND(I190*H190,2)</f>
        <v>66768</v>
      </c>
      <c r="BL190" s="25" t="s">
        <v>142</v>
      </c>
      <c r="BM190" s="25" t="s">
        <v>3370</v>
      </c>
    </row>
    <row r="191" spans="2:65" s="1" customFormat="1" ht="51" customHeight="1">
      <c r="B191" s="42"/>
      <c r="C191" s="202" t="s">
        <v>754</v>
      </c>
      <c r="D191" s="202" t="s">
        <v>212</v>
      </c>
      <c r="E191" s="203" t="s">
        <v>3076</v>
      </c>
      <c r="F191" s="204" t="s">
        <v>3077</v>
      </c>
      <c r="G191" s="205" t="s">
        <v>24</v>
      </c>
      <c r="H191" s="206">
        <v>8</v>
      </c>
      <c r="I191" s="207">
        <v>6206</v>
      </c>
      <c r="J191" s="208">
        <f>ROUND(I191*H191,2)</f>
        <v>49648</v>
      </c>
      <c r="K191" s="204" t="s">
        <v>24</v>
      </c>
      <c r="L191" s="62"/>
      <c r="M191" s="209" t="s">
        <v>24</v>
      </c>
      <c r="N191" s="210" t="s">
        <v>49</v>
      </c>
      <c r="O191" s="43"/>
      <c r="P191" s="211">
        <f>O191*H191</f>
        <v>0</v>
      </c>
      <c r="Q191" s="211">
        <v>0</v>
      </c>
      <c r="R191" s="211">
        <f>Q191*H191</f>
        <v>0</v>
      </c>
      <c r="S191" s="211">
        <v>0</v>
      </c>
      <c r="T191" s="212">
        <f>S191*H191</f>
        <v>0</v>
      </c>
      <c r="AR191" s="25" t="s">
        <v>142</v>
      </c>
      <c r="AT191" s="25" t="s">
        <v>212</v>
      </c>
      <c r="AU191" s="25" t="s">
        <v>87</v>
      </c>
      <c r="AY191" s="25" t="s">
        <v>210</v>
      </c>
      <c r="BE191" s="213">
        <f>IF(N191="základní",J191,0)</f>
        <v>49648</v>
      </c>
      <c r="BF191" s="213">
        <f>IF(N191="snížená",J191,0)</f>
        <v>0</v>
      </c>
      <c r="BG191" s="213">
        <f>IF(N191="zákl. přenesená",J191,0)</f>
        <v>0</v>
      </c>
      <c r="BH191" s="213">
        <f>IF(N191="sníž. přenesená",J191,0)</f>
        <v>0</v>
      </c>
      <c r="BI191" s="213">
        <f>IF(N191="nulová",J191,0)</f>
        <v>0</v>
      </c>
      <c r="BJ191" s="25" t="s">
        <v>83</v>
      </c>
      <c r="BK191" s="213">
        <f>ROUND(I191*H191,2)</f>
        <v>49648</v>
      </c>
      <c r="BL191" s="25" t="s">
        <v>142</v>
      </c>
      <c r="BM191" s="25" t="s">
        <v>3371</v>
      </c>
    </row>
    <row r="192" spans="2:65" s="1" customFormat="1" ht="38.25" customHeight="1">
      <c r="B192" s="42"/>
      <c r="C192" s="202" t="s">
        <v>761</v>
      </c>
      <c r="D192" s="202" t="s">
        <v>212</v>
      </c>
      <c r="E192" s="203" t="s">
        <v>3372</v>
      </c>
      <c r="F192" s="204" t="s">
        <v>3373</v>
      </c>
      <c r="G192" s="205" t="s">
        <v>862</v>
      </c>
      <c r="H192" s="206">
        <v>1</v>
      </c>
      <c r="I192" s="207">
        <v>6955</v>
      </c>
      <c r="J192" s="208">
        <f>ROUND(I192*H192,2)</f>
        <v>6955</v>
      </c>
      <c r="K192" s="204" t="s">
        <v>24</v>
      </c>
      <c r="L192" s="62"/>
      <c r="M192" s="209" t="s">
        <v>24</v>
      </c>
      <c r="N192" s="210" t="s">
        <v>49</v>
      </c>
      <c r="O192" s="43"/>
      <c r="P192" s="211">
        <f>O192*H192</f>
        <v>0</v>
      </c>
      <c r="Q192" s="211">
        <v>0</v>
      </c>
      <c r="R192" s="211">
        <f>Q192*H192</f>
        <v>0</v>
      </c>
      <c r="S192" s="211">
        <v>0</v>
      </c>
      <c r="T192" s="212">
        <f>S192*H192</f>
        <v>0</v>
      </c>
      <c r="AR192" s="25" t="s">
        <v>142</v>
      </c>
      <c r="AT192" s="25" t="s">
        <v>212</v>
      </c>
      <c r="AU192" s="25" t="s">
        <v>87</v>
      </c>
      <c r="AY192" s="25" t="s">
        <v>210</v>
      </c>
      <c r="BE192" s="213">
        <f>IF(N192="základní",J192,0)</f>
        <v>6955</v>
      </c>
      <c r="BF192" s="213">
        <f>IF(N192="snížená",J192,0)</f>
        <v>0</v>
      </c>
      <c r="BG192" s="213">
        <f>IF(N192="zákl. přenesená",J192,0)</f>
        <v>0</v>
      </c>
      <c r="BH192" s="213">
        <f>IF(N192="sníž. přenesená",J192,0)</f>
        <v>0</v>
      </c>
      <c r="BI192" s="213">
        <f>IF(N192="nulová",J192,0)</f>
        <v>0</v>
      </c>
      <c r="BJ192" s="25" t="s">
        <v>83</v>
      </c>
      <c r="BK192" s="213">
        <f>ROUND(I192*H192,2)</f>
        <v>6955</v>
      </c>
      <c r="BL192" s="25" t="s">
        <v>142</v>
      </c>
      <c r="BM192" s="25" t="s">
        <v>3374</v>
      </c>
    </row>
    <row r="193" spans="2:65" s="1" customFormat="1" ht="51" customHeight="1">
      <c r="B193" s="42"/>
      <c r="C193" s="202" t="s">
        <v>766</v>
      </c>
      <c r="D193" s="202" t="s">
        <v>212</v>
      </c>
      <c r="E193" s="203" t="s">
        <v>3375</v>
      </c>
      <c r="F193" s="204" t="s">
        <v>3376</v>
      </c>
      <c r="G193" s="205" t="s">
        <v>862</v>
      </c>
      <c r="H193" s="206">
        <v>5</v>
      </c>
      <c r="I193" s="207">
        <v>16906</v>
      </c>
      <c r="J193" s="208">
        <f>ROUND(I193*H193,2)</f>
        <v>84530</v>
      </c>
      <c r="K193" s="204" t="s">
        <v>24</v>
      </c>
      <c r="L193" s="62"/>
      <c r="M193" s="209" t="s">
        <v>24</v>
      </c>
      <c r="N193" s="210" t="s">
        <v>49</v>
      </c>
      <c r="O193" s="43"/>
      <c r="P193" s="211">
        <f>O193*H193</f>
        <v>0</v>
      </c>
      <c r="Q193" s="211">
        <v>0</v>
      </c>
      <c r="R193" s="211">
        <f>Q193*H193</f>
        <v>0</v>
      </c>
      <c r="S193" s="211">
        <v>0</v>
      </c>
      <c r="T193" s="212">
        <f>S193*H193</f>
        <v>0</v>
      </c>
      <c r="AR193" s="25" t="s">
        <v>142</v>
      </c>
      <c r="AT193" s="25" t="s">
        <v>212</v>
      </c>
      <c r="AU193" s="25" t="s">
        <v>87</v>
      </c>
      <c r="AY193" s="25" t="s">
        <v>210</v>
      </c>
      <c r="BE193" s="213">
        <f>IF(N193="základní",J193,0)</f>
        <v>84530</v>
      </c>
      <c r="BF193" s="213">
        <f>IF(N193="snížená",J193,0)</f>
        <v>0</v>
      </c>
      <c r="BG193" s="213">
        <f>IF(N193="zákl. přenesená",J193,0)</f>
        <v>0</v>
      </c>
      <c r="BH193" s="213">
        <f>IF(N193="sníž. přenesená",J193,0)</f>
        <v>0</v>
      </c>
      <c r="BI193" s="213">
        <f>IF(N193="nulová",J193,0)</f>
        <v>0</v>
      </c>
      <c r="BJ193" s="25" t="s">
        <v>83</v>
      </c>
      <c r="BK193" s="213">
        <f>ROUND(I193*H193,2)</f>
        <v>84530</v>
      </c>
      <c r="BL193" s="25" t="s">
        <v>142</v>
      </c>
      <c r="BM193" s="25" t="s">
        <v>3377</v>
      </c>
    </row>
    <row r="194" spans="2:65" s="1" customFormat="1" ht="51" customHeight="1">
      <c r="B194" s="42"/>
      <c r="C194" s="202" t="s">
        <v>770</v>
      </c>
      <c r="D194" s="202" t="s">
        <v>212</v>
      </c>
      <c r="E194" s="203" t="s">
        <v>3378</v>
      </c>
      <c r="F194" s="204" t="s">
        <v>3379</v>
      </c>
      <c r="G194" s="205" t="s">
        <v>862</v>
      </c>
      <c r="H194" s="206">
        <v>3</v>
      </c>
      <c r="I194" s="207">
        <v>9095</v>
      </c>
      <c r="J194" s="208">
        <f>ROUND(I194*H194,2)</f>
        <v>27285</v>
      </c>
      <c r="K194" s="204" t="s">
        <v>24</v>
      </c>
      <c r="L194" s="62"/>
      <c r="M194" s="209" t="s">
        <v>24</v>
      </c>
      <c r="N194" s="277" t="s">
        <v>49</v>
      </c>
      <c r="O194" s="278"/>
      <c r="P194" s="279">
        <f>O194*H194</f>
        <v>0</v>
      </c>
      <c r="Q194" s="279">
        <v>0</v>
      </c>
      <c r="R194" s="279">
        <f>Q194*H194</f>
        <v>0</v>
      </c>
      <c r="S194" s="279">
        <v>0</v>
      </c>
      <c r="T194" s="280">
        <f>S194*H194</f>
        <v>0</v>
      </c>
      <c r="AR194" s="25" t="s">
        <v>142</v>
      </c>
      <c r="AT194" s="25" t="s">
        <v>212</v>
      </c>
      <c r="AU194" s="25" t="s">
        <v>87</v>
      </c>
      <c r="AY194" s="25" t="s">
        <v>210</v>
      </c>
      <c r="BE194" s="213">
        <f>IF(N194="základní",J194,0)</f>
        <v>27285</v>
      </c>
      <c r="BF194" s="213">
        <f>IF(N194="snížená",J194,0)</f>
        <v>0</v>
      </c>
      <c r="BG194" s="213">
        <f>IF(N194="zákl. přenesená",J194,0)</f>
        <v>0</v>
      </c>
      <c r="BH194" s="213">
        <f>IF(N194="sníž. přenesená",J194,0)</f>
        <v>0</v>
      </c>
      <c r="BI194" s="213">
        <f>IF(N194="nulová",J194,0)</f>
        <v>0</v>
      </c>
      <c r="BJ194" s="25" t="s">
        <v>83</v>
      </c>
      <c r="BK194" s="213">
        <f>ROUND(I194*H194,2)</f>
        <v>27285</v>
      </c>
      <c r="BL194" s="25" t="s">
        <v>142</v>
      </c>
      <c r="BM194" s="25" t="s">
        <v>3380</v>
      </c>
    </row>
    <row r="195" spans="2:65" s="1" customFormat="1" ht="6.95" customHeight="1">
      <c r="B195" s="57"/>
      <c r="C195" s="58"/>
      <c r="D195" s="58"/>
      <c r="E195" s="58"/>
      <c r="F195" s="58"/>
      <c r="G195" s="58"/>
      <c r="H195" s="58"/>
      <c r="I195" s="149"/>
      <c r="J195" s="58"/>
      <c r="K195" s="58"/>
      <c r="L195" s="62"/>
    </row>
  </sheetData>
  <sheetProtection algorithmName="SHA-512" hashValue="6+030SI3ObB/ySjwI65ibqC2YDJhw2DwSeWiLK2UWzDpbif48jwtPNTU+cubXVku6T67DjwpySiH3oNHheQYaA==" saltValue="ceonkcQtZIL4b1Z1/TF4IGIq2GXnD+XZx8U8HpV56STjE4nEPLRvi7ju0oI56KMRPK6otoDpF+Gde7NgI5pUFg==" spinCount="100000" sheet="1" objects="1" scenarios="1" formatColumns="0" formatRows="0" autoFilter="0"/>
  <autoFilter ref="C85:K194" xr:uid="{00000000-0009-0000-0000-000007000000}"/>
  <mergeCells count="13">
    <mergeCell ref="E78:H78"/>
    <mergeCell ref="G1:H1"/>
    <mergeCell ref="L2:V2"/>
    <mergeCell ref="E49:H49"/>
    <mergeCell ref="E51:H51"/>
    <mergeCell ref="J55:J56"/>
    <mergeCell ref="E74:H74"/>
    <mergeCell ref="E76:H76"/>
    <mergeCell ref="E7:H7"/>
    <mergeCell ref="E9:H9"/>
    <mergeCell ref="E11:H11"/>
    <mergeCell ref="E26:H26"/>
    <mergeCell ref="E47:H47"/>
  </mergeCells>
  <hyperlinks>
    <hyperlink ref="F1:G1" location="C2" display="1) Krycí list soupisu" xr:uid="{00000000-0004-0000-0700-000000000000}"/>
    <hyperlink ref="G1:H1" location="C58" display="2) Rekapitulace" xr:uid="{00000000-0004-0000-0700-000001000000}"/>
    <hyperlink ref="J1" location="C85" display="3) Soupis prací" xr:uid="{00000000-0004-0000-0700-000002000000}"/>
    <hyperlink ref="L1:V1" location="'Rekapitulace stavby'!C2" display="Rekapitulace stavby" xr:uid="{00000000-0004-0000-07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R153"/>
  <sheetViews>
    <sheetView showGridLines="0" workbookViewId="0">
      <pane ySplit="1" topLeftCell="A15" activePane="bottomLeft" state="frozen"/>
      <selection pane="bottomLeft" activeCell="I153" sqref="I153"/>
    </sheetView>
  </sheetViews>
  <sheetFormatPr defaultRowHeight="13.5"/>
  <cols>
    <col min="1" max="1" width="8.33203125" customWidth="1"/>
    <col min="2" max="2" width="1.6640625" customWidth="1"/>
    <col min="3" max="3" width="4.1640625" customWidth="1"/>
    <col min="4" max="4" width="4.33203125" customWidth="1"/>
    <col min="5" max="5" width="17.1640625" customWidth="1"/>
    <col min="6" max="6" width="75" customWidth="1"/>
    <col min="7" max="7" width="8.6640625" customWidth="1"/>
    <col min="8" max="8" width="11.1640625" customWidth="1"/>
    <col min="9" max="9" width="12.6640625" style="121" customWidth="1"/>
    <col min="10" max="10" width="23.5" customWidth="1"/>
    <col min="11" max="11" width="15.5" customWidth="1"/>
    <col min="13" max="18" width="9.33203125" hidden="1"/>
    <col min="19" max="19" width="8.1640625" hidden="1" customWidth="1"/>
    <col min="20" max="20" width="29.6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1" spans="1:70" ht="21.75" customHeight="1">
      <c r="A1" s="22"/>
      <c r="B1" s="122"/>
      <c r="C1" s="122"/>
      <c r="D1" s="123" t="s">
        <v>1</v>
      </c>
      <c r="E1" s="122"/>
      <c r="F1" s="124" t="s">
        <v>150</v>
      </c>
      <c r="G1" s="409" t="s">
        <v>151</v>
      </c>
      <c r="H1" s="409"/>
      <c r="I1" s="125"/>
      <c r="J1" s="124" t="s">
        <v>152</v>
      </c>
      <c r="K1" s="123" t="s">
        <v>153</v>
      </c>
      <c r="L1" s="124" t="s">
        <v>154</v>
      </c>
      <c r="M1" s="124"/>
      <c r="N1" s="124"/>
      <c r="O1" s="124"/>
      <c r="P1" s="124"/>
      <c r="Q1" s="124"/>
      <c r="R1" s="124"/>
      <c r="S1" s="124"/>
      <c r="T1" s="124"/>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spans="1:70" ht="36.950000000000003" customHeight="1">
      <c r="L2" s="404"/>
      <c r="M2" s="404"/>
      <c r="N2" s="404"/>
      <c r="O2" s="404"/>
      <c r="P2" s="404"/>
      <c r="Q2" s="404"/>
      <c r="R2" s="404"/>
      <c r="S2" s="404"/>
      <c r="T2" s="404"/>
      <c r="U2" s="404"/>
      <c r="V2" s="404"/>
      <c r="AT2" s="25" t="s">
        <v>109</v>
      </c>
    </row>
    <row r="3" spans="1:70" ht="6.95" customHeight="1">
      <c r="B3" s="26"/>
      <c r="C3" s="27"/>
      <c r="D3" s="27"/>
      <c r="E3" s="27"/>
      <c r="F3" s="27"/>
      <c r="G3" s="27"/>
      <c r="H3" s="27"/>
      <c r="I3" s="126"/>
      <c r="J3" s="27"/>
      <c r="K3" s="28"/>
      <c r="AT3" s="25" t="s">
        <v>87</v>
      </c>
    </row>
    <row r="4" spans="1:70" ht="36.950000000000003" customHeight="1">
      <c r="B4" s="29"/>
      <c r="C4" s="30"/>
      <c r="D4" s="31" t="s">
        <v>155</v>
      </c>
      <c r="E4" s="30"/>
      <c r="F4" s="30"/>
      <c r="G4" s="30"/>
      <c r="H4" s="30"/>
      <c r="I4" s="127"/>
      <c r="J4" s="30"/>
      <c r="K4" s="32"/>
      <c r="M4" s="33" t="s">
        <v>12</v>
      </c>
      <c r="AT4" s="25" t="s">
        <v>6</v>
      </c>
    </row>
    <row r="5" spans="1:70" ht="6.95" customHeight="1">
      <c r="B5" s="29"/>
      <c r="C5" s="30"/>
      <c r="D5" s="30"/>
      <c r="E5" s="30"/>
      <c r="F5" s="30"/>
      <c r="G5" s="30"/>
      <c r="H5" s="30"/>
      <c r="I5" s="127"/>
      <c r="J5" s="30"/>
      <c r="K5" s="32"/>
    </row>
    <row r="6" spans="1:70" ht="15">
      <c r="B6" s="29"/>
      <c r="C6" s="30"/>
      <c r="D6" s="38" t="s">
        <v>18</v>
      </c>
      <c r="E6" s="30"/>
      <c r="F6" s="30"/>
      <c r="G6" s="30"/>
      <c r="H6" s="30"/>
      <c r="I6" s="127"/>
      <c r="J6" s="30"/>
      <c r="K6" s="32"/>
    </row>
    <row r="7" spans="1:70" ht="16.5" customHeight="1">
      <c r="B7" s="29"/>
      <c r="C7" s="30"/>
      <c r="D7" s="30"/>
      <c r="E7" s="410" t="str">
        <f>'Rekapitulace stavby'!K6</f>
        <v>Rekonstrukce bytového domu (použita tatabáze URS 2017)</v>
      </c>
      <c r="F7" s="411"/>
      <c r="G7" s="411"/>
      <c r="H7" s="411"/>
      <c r="I7" s="127"/>
      <c r="J7" s="30"/>
      <c r="K7" s="32"/>
    </row>
    <row r="8" spans="1:70" ht="15">
      <c r="B8" s="29"/>
      <c r="C8" s="30"/>
      <c r="D8" s="38" t="s">
        <v>156</v>
      </c>
      <c r="E8" s="30"/>
      <c r="F8" s="30"/>
      <c r="G8" s="30"/>
      <c r="H8" s="30"/>
      <c r="I8" s="127"/>
      <c r="J8" s="30"/>
      <c r="K8" s="32"/>
    </row>
    <row r="9" spans="1:70" s="1" customFormat="1" ht="16.5" customHeight="1">
      <c r="B9" s="42"/>
      <c r="C9" s="43"/>
      <c r="D9" s="43"/>
      <c r="E9" s="410" t="s">
        <v>3110</v>
      </c>
      <c r="F9" s="413"/>
      <c r="G9" s="413"/>
      <c r="H9" s="413"/>
      <c r="I9" s="128"/>
      <c r="J9" s="43"/>
      <c r="K9" s="46"/>
    </row>
    <row r="10" spans="1:70" s="1" customFormat="1" ht="15">
      <c r="B10" s="42"/>
      <c r="C10" s="43"/>
      <c r="D10" s="38" t="s">
        <v>3111</v>
      </c>
      <c r="E10" s="43"/>
      <c r="F10" s="43"/>
      <c r="G10" s="43"/>
      <c r="H10" s="43"/>
      <c r="I10" s="128"/>
      <c r="J10" s="43"/>
      <c r="K10" s="46"/>
    </row>
    <row r="11" spans="1:70" s="1" customFormat="1" ht="36.950000000000003" customHeight="1">
      <c r="B11" s="42"/>
      <c r="C11" s="43"/>
      <c r="D11" s="43"/>
      <c r="E11" s="412" t="s">
        <v>3381</v>
      </c>
      <c r="F11" s="413"/>
      <c r="G11" s="413"/>
      <c r="H11" s="413"/>
      <c r="I11" s="128"/>
      <c r="J11" s="43"/>
      <c r="K11" s="46"/>
    </row>
    <row r="12" spans="1:70" s="1" customFormat="1">
      <c r="B12" s="42"/>
      <c r="C12" s="43"/>
      <c r="D12" s="43"/>
      <c r="E12" s="43"/>
      <c r="F12" s="43"/>
      <c r="G12" s="43"/>
      <c r="H12" s="43"/>
      <c r="I12" s="128"/>
      <c r="J12" s="43"/>
      <c r="K12" s="46"/>
    </row>
    <row r="13" spans="1:70" s="1" customFormat="1" ht="14.45" customHeight="1">
      <c r="B13" s="42"/>
      <c r="C13" s="43"/>
      <c r="D13" s="38" t="s">
        <v>21</v>
      </c>
      <c r="E13" s="43"/>
      <c r="F13" s="36" t="s">
        <v>24</v>
      </c>
      <c r="G13" s="43"/>
      <c r="H13" s="43"/>
      <c r="I13" s="129" t="s">
        <v>23</v>
      </c>
      <c r="J13" s="36" t="s">
        <v>24</v>
      </c>
      <c r="K13" s="46"/>
    </row>
    <row r="14" spans="1:70" s="1" customFormat="1" ht="14.45" customHeight="1">
      <c r="B14" s="42"/>
      <c r="C14" s="43"/>
      <c r="D14" s="38" t="s">
        <v>25</v>
      </c>
      <c r="E14" s="43"/>
      <c r="F14" s="36" t="s">
        <v>26</v>
      </c>
      <c r="G14" s="43"/>
      <c r="H14" s="43"/>
      <c r="I14" s="129" t="s">
        <v>27</v>
      </c>
      <c r="J14" s="130" t="str">
        <f>'Rekapitulace stavby'!AN8</f>
        <v>15. 12. 2016</v>
      </c>
      <c r="K14" s="46"/>
    </row>
    <row r="15" spans="1:70" s="1" customFormat="1" ht="10.9" customHeight="1">
      <c r="B15" s="42"/>
      <c r="C15" s="43"/>
      <c r="D15" s="43"/>
      <c r="E15" s="43"/>
      <c r="F15" s="43"/>
      <c r="G15" s="43"/>
      <c r="H15" s="43"/>
      <c r="I15" s="128"/>
      <c r="J15" s="43"/>
      <c r="K15" s="46"/>
    </row>
    <row r="16" spans="1:70" s="1" customFormat="1" ht="14.45" customHeight="1">
      <c r="B16" s="42"/>
      <c r="C16" s="43"/>
      <c r="D16" s="38" t="s">
        <v>29</v>
      </c>
      <c r="E16" s="43"/>
      <c r="F16" s="43"/>
      <c r="G16" s="43"/>
      <c r="H16" s="43"/>
      <c r="I16" s="129" t="s">
        <v>30</v>
      </c>
      <c r="J16" s="36" t="s">
        <v>31</v>
      </c>
      <c r="K16" s="46"/>
    </row>
    <row r="17" spans="2:11" s="1" customFormat="1" ht="18" customHeight="1">
      <c r="B17" s="42"/>
      <c r="C17" s="43"/>
      <c r="D17" s="43"/>
      <c r="E17" s="36" t="s">
        <v>32</v>
      </c>
      <c r="F17" s="43"/>
      <c r="G17" s="43"/>
      <c r="H17" s="43"/>
      <c r="I17" s="129" t="s">
        <v>33</v>
      </c>
      <c r="J17" s="36" t="s">
        <v>34</v>
      </c>
      <c r="K17" s="46"/>
    </row>
    <row r="18" spans="2:11" s="1" customFormat="1" ht="6.95" customHeight="1">
      <c r="B18" s="42"/>
      <c r="C18" s="43"/>
      <c r="D18" s="43"/>
      <c r="E18" s="43"/>
      <c r="F18" s="43"/>
      <c r="G18" s="43"/>
      <c r="H18" s="43"/>
      <c r="I18" s="128"/>
      <c r="J18" s="43"/>
      <c r="K18" s="46"/>
    </row>
    <row r="19" spans="2:11" s="1" customFormat="1" ht="14.45" customHeight="1">
      <c r="B19" s="42"/>
      <c r="C19" s="43"/>
      <c r="D19" s="38" t="s">
        <v>35</v>
      </c>
      <c r="E19" s="43"/>
      <c r="F19" s="43"/>
      <c r="G19" s="43"/>
      <c r="H19" s="43"/>
      <c r="I19" s="129" t="s">
        <v>30</v>
      </c>
      <c r="J19" s="36" t="str">
        <f>IF('Rekapitulace stavby'!AN13="Vyplň údaj","",IF('Rekapitulace stavby'!AN13="","",'Rekapitulace stavby'!AN13))</f>
        <v/>
      </c>
      <c r="K19" s="46"/>
    </row>
    <row r="20" spans="2:11" s="1" customFormat="1" ht="18" customHeight="1">
      <c r="B20" s="42"/>
      <c r="C20" s="43"/>
      <c r="D20" s="43"/>
      <c r="E20" s="36" t="str">
        <f>IF('Rekapitulace stavby'!E14="Vyplň údaj","",IF('Rekapitulace stavby'!E14="","",'Rekapitulace stavby'!E14))</f>
        <v/>
      </c>
      <c r="F20" s="43"/>
      <c r="G20" s="43"/>
      <c r="H20" s="43"/>
      <c r="I20" s="129" t="s">
        <v>33</v>
      </c>
      <c r="J20" s="36" t="str">
        <f>IF('Rekapitulace stavby'!AN14="Vyplň údaj","",IF('Rekapitulace stavby'!AN14="","",'Rekapitulace stavby'!AN14))</f>
        <v/>
      </c>
      <c r="K20" s="46"/>
    </row>
    <row r="21" spans="2:11" s="1" customFormat="1" ht="6.95" customHeight="1">
      <c r="B21" s="42"/>
      <c r="C21" s="43"/>
      <c r="D21" s="43"/>
      <c r="E21" s="43"/>
      <c r="F21" s="43"/>
      <c r="G21" s="43"/>
      <c r="H21" s="43"/>
      <c r="I21" s="128"/>
      <c r="J21" s="43"/>
      <c r="K21" s="46"/>
    </row>
    <row r="22" spans="2:11" s="1" customFormat="1" ht="14.45" customHeight="1">
      <c r="B22" s="42"/>
      <c r="C22" s="43"/>
      <c r="D22" s="38" t="s">
        <v>37</v>
      </c>
      <c r="E22" s="43"/>
      <c r="F22" s="43"/>
      <c r="G22" s="43"/>
      <c r="H22" s="43"/>
      <c r="I22" s="129" t="s">
        <v>30</v>
      </c>
      <c r="J22" s="36" t="s">
        <v>38</v>
      </c>
      <c r="K22" s="46"/>
    </row>
    <row r="23" spans="2:11" s="1" customFormat="1" ht="18" customHeight="1">
      <c r="B23" s="42"/>
      <c r="C23" s="43"/>
      <c r="D23" s="43"/>
      <c r="E23" s="36" t="s">
        <v>39</v>
      </c>
      <c r="F23" s="43"/>
      <c r="G23" s="43"/>
      <c r="H23" s="43"/>
      <c r="I23" s="129" t="s">
        <v>33</v>
      </c>
      <c r="J23" s="36" t="s">
        <v>40</v>
      </c>
      <c r="K23" s="46"/>
    </row>
    <row r="24" spans="2:11" s="1" customFormat="1" ht="6.95" customHeight="1">
      <c r="B24" s="42"/>
      <c r="C24" s="43"/>
      <c r="D24" s="43"/>
      <c r="E24" s="43"/>
      <c r="F24" s="43"/>
      <c r="G24" s="43"/>
      <c r="H24" s="43"/>
      <c r="I24" s="128"/>
      <c r="J24" s="43"/>
      <c r="K24" s="46"/>
    </row>
    <row r="25" spans="2:11" s="1" customFormat="1" ht="14.45" customHeight="1">
      <c r="B25" s="42"/>
      <c r="C25" s="43"/>
      <c r="D25" s="38" t="s">
        <v>42</v>
      </c>
      <c r="E25" s="43"/>
      <c r="F25" s="43"/>
      <c r="G25" s="43"/>
      <c r="H25" s="43"/>
      <c r="I25" s="128"/>
      <c r="J25" s="43"/>
      <c r="K25" s="46"/>
    </row>
    <row r="26" spans="2:11" s="7" customFormat="1" ht="16.5" customHeight="1">
      <c r="B26" s="131"/>
      <c r="C26" s="132"/>
      <c r="D26" s="132"/>
      <c r="E26" s="370" t="s">
        <v>24</v>
      </c>
      <c r="F26" s="370"/>
      <c r="G26" s="370"/>
      <c r="H26" s="370"/>
      <c r="I26" s="133"/>
      <c r="J26" s="132"/>
      <c r="K26" s="134"/>
    </row>
    <row r="27" spans="2:11" s="1" customFormat="1" ht="6.95" customHeight="1">
      <c r="B27" s="42"/>
      <c r="C27" s="43"/>
      <c r="D27" s="43"/>
      <c r="E27" s="43"/>
      <c r="F27" s="43"/>
      <c r="G27" s="43"/>
      <c r="H27" s="43"/>
      <c r="I27" s="128"/>
      <c r="J27" s="43"/>
      <c r="K27" s="46"/>
    </row>
    <row r="28" spans="2:11" s="1" customFormat="1" ht="6.95" customHeight="1">
      <c r="B28" s="42"/>
      <c r="C28" s="43"/>
      <c r="D28" s="86"/>
      <c r="E28" s="86"/>
      <c r="F28" s="86"/>
      <c r="G28" s="86"/>
      <c r="H28" s="86"/>
      <c r="I28" s="135"/>
      <c r="J28" s="86"/>
      <c r="K28" s="136"/>
    </row>
    <row r="29" spans="2:11" s="1" customFormat="1" ht="25.35" customHeight="1">
      <c r="B29" s="42"/>
      <c r="C29" s="43"/>
      <c r="D29" s="137" t="s">
        <v>44</v>
      </c>
      <c r="E29" s="43"/>
      <c r="F29" s="43"/>
      <c r="G29" s="43"/>
      <c r="H29" s="43"/>
      <c r="I29" s="128"/>
      <c r="J29" s="138">
        <f>ROUND(J82,2)</f>
        <v>398568.54</v>
      </c>
      <c r="K29" s="46"/>
    </row>
    <row r="30" spans="2:11" s="1" customFormat="1" ht="6.95" customHeight="1">
      <c r="B30" s="42"/>
      <c r="C30" s="43"/>
      <c r="D30" s="86"/>
      <c r="E30" s="86"/>
      <c r="F30" s="86"/>
      <c r="G30" s="86"/>
      <c r="H30" s="86"/>
      <c r="I30" s="135"/>
      <c r="J30" s="86"/>
      <c r="K30" s="136"/>
    </row>
    <row r="31" spans="2:11" s="1" customFormat="1" ht="14.45" customHeight="1">
      <c r="B31" s="42"/>
      <c r="C31" s="43"/>
      <c r="D31" s="43"/>
      <c r="E31" s="43"/>
      <c r="F31" s="47" t="s">
        <v>46</v>
      </c>
      <c r="G31" s="43"/>
      <c r="H31" s="43"/>
      <c r="I31" s="139" t="s">
        <v>45</v>
      </c>
      <c r="J31" s="47" t="s">
        <v>47</v>
      </c>
      <c r="K31" s="46"/>
    </row>
    <row r="32" spans="2:11" s="1" customFormat="1" ht="14.45" customHeight="1">
      <c r="B32" s="42"/>
      <c r="C32" s="43"/>
      <c r="D32" s="50" t="s">
        <v>48</v>
      </c>
      <c r="E32" s="50" t="s">
        <v>49</v>
      </c>
      <c r="F32" s="140">
        <f>ROUND(SUM(BE82:BE152), 2)</f>
        <v>398568.54</v>
      </c>
      <c r="G32" s="43"/>
      <c r="H32" s="43"/>
      <c r="I32" s="141">
        <v>0.21</v>
      </c>
      <c r="J32" s="140">
        <f>ROUND(ROUND((SUM(BE82:BE152)), 2)*I32, 2)</f>
        <v>83699.39</v>
      </c>
      <c r="K32" s="46"/>
    </row>
    <row r="33" spans="2:11" s="1" customFormat="1" ht="14.45" customHeight="1">
      <c r="B33" s="42"/>
      <c r="C33" s="43"/>
      <c r="D33" s="43"/>
      <c r="E33" s="50" t="s">
        <v>50</v>
      </c>
      <c r="F33" s="140">
        <f>ROUND(SUM(BF82:BF152), 2)</f>
        <v>0</v>
      </c>
      <c r="G33" s="43"/>
      <c r="H33" s="43"/>
      <c r="I33" s="141">
        <v>0.15</v>
      </c>
      <c r="J33" s="140">
        <f>ROUND(ROUND((SUM(BF82:BF152)), 2)*I33, 2)</f>
        <v>0</v>
      </c>
      <c r="K33" s="46"/>
    </row>
    <row r="34" spans="2:11" s="1" customFormat="1" ht="14.45" hidden="1" customHeight="1">
      <c r="B34" s="42"/>
      <c r="C34" s="43"/>
      <c r="D34" s="43"/>
      <c r="E34" s="50" t="s">
        <v>51</v>
      </c>
      <c r="F34" s="140">
        <f>ROUND(SUM(BG82:BG152), 2)</f>
        <v>0</v>
      </c>
      <c r="G34" s="43"/>
      <c r="H34" s="43"/>
      <c r="I34" s="141">
        <v>0.21</v>
      </c>
      <c r="J34" s="140">
        <v>0</v>
      </c>
      <c r="K34" s="46"/>
    </row>
    <row r="35" spans="2:11" s="1" customFormat="1" ht="14.45" hidden="1" customHeight="1">
      <c r="B35" s="42"/>
      <c r="C35" s="43"/>
      <c r="D35" s="43"/>
      <c r="E35" s="50" t="s">
        <v>52</v>
      </c>
      <c r="F35" s="140">
        <f>ROUND(SUM(BH82:BH152), 2)</f>
        <v>0</v>
      </c>
      <c r="G35" s="43"/>
      <c r="H35" s="43"/>
      <c r="I35" s="141">
        <v>0.15</v>
      </c>
      <c r="J35" s="140">
        <v>0</v>
      </c>
      <c r="K35" s="46"/>
    </row>
    <row r="36" spans="2:11" s="1" customFormat="1" ht="14.45" hidden="1" customHeight="1">
      <c r="B36" s="42"/>
      <c r="C36" s="43"/>
      <c r="D36" s="43"/>
      <c r="E36" s="50" t="s">
        <v>53</v>
      </c>
      <c r="F36" s="140">
        <f>ROUND(SUM(BI82:BI152), 2)</f>
        <v>0</v>
      </c>
      <c r="G36" s="43"/>
      <c r="H36" s="43"/>
      <c r="I36" s="141">
        <v>0</v>
      </c>
      <c r="J36" s="140">
        <v>0</v>
      </c>
      <c r="K36" s="46"/>
    </row>
    <row r="37" spans="2:11" s="1" customFormat="1" ht="6.95" customHeight="1">
      <c r="B37" s="42"/>
      <c r="C37" s="43"/>
      <c r="D37" s="43"/>
      <c r="E37" s="43"/>
      <c r="F37" s="43"/>
      <c r="G37" s="43"/>
      <c r="H37" s="43"/>
      <c r="I37" s="128"/>
      <c r="J37" s="43"/>
      <c r="K37" s="46"/>
    </row>
    <row r="38" spans="2:11" s="1" customFormat="1" ht="25.35" customHeight="1">
      <c r="B38" s="42"/>
      <c r="C38" s="142"/>
      <c r="D38" s="143" t="s">
        <v>54</v>
      </c>
      <c r="E38" s="80"/>
      <c r="F38" s="80"/>
      <c r="G38" s="144" t="s">
        <v>55</v>
      </c>
      <c r="H38" s="145" t="s">
        <v>56</v>
      </c>
      <c r="I38" s="146"/>
      <c r="J38" s="147">
        <f>SUM(J29:J36)</f>
        <v>482267.93</v>
      </c>
      <c r="K38" s="148"/>
    </row>
    <row r="39" spans="2:11" s="1" customFormat="1" ht="14.45" customHeight="1">
      <c r="B39" s="57"/>
      <c r="C39" s="58"/>
      <c r="D39" s="58"/>
      <c r="E39" s="58"/>
      <c r="F39" s="58"/>
      <c r="G39" s="58"/>
      <c r="H39" s="58"/>
      <c r="I39" s="149"/>
      <c r="J39" s="58"/>
      <c r="K39" s="59"/>
    </row>
    <row r="43" spans="2:11" s="1" customFormat="1" ht="6.95" customHeight="1">
      <c r="B43" s="150"/>
      <c r="C43" s="151"/>
      <c r="D43" s="151"/>
      <c r="E43" s="151"/>
      <c r="F43" s="151"/>
      <c r="G43" s="151"/>
      <c r="H43" s="151"/>
      <c r="I43" s="152"/>
      <c r="J43" s="151"/>
      <c r="K43" s="153"/>
    </row>
    <row r="44" spans="2:11" s="1" customFormat="1" ht="36.950000000000003" customHeight="1">
      <c r="B44" s="42"/>
      <c r="C44" s="31" t="s">
        <v>162</v>
      </c>
      <c r="D44" s="43"/>
      <c r="E44" s="43"/>
      <c r="F44" s="43"/>
      <c r="G44" s="43"/>
      <c r="H44" s="43"/>
      <c r="I44" s="128"/>
      <c r="J44" s="43"/>
      <c r="K44" s="46"/>
    </row>
    <row r="45" spans="2:11" s="1" customFormat="1" ht="6.95" customHeight="1">
      <c r="B45" s="42"/>
      <c r="C45" s="43"/>
      <c r="D45" s="43"/>
      <c r="E45" s="43"/>
      <c r="F45" s="43"/>
      <c r="G45" s="43"/>
      <c r="H45" s="43"/>
      <c r="I45" s="128"/>
      <c r="J45" s="43"/>
      <c r="K45" s="46"/>
    </row>
    <row r="46" spans="2:11" s="1" customFormat="1" ht="14.45" customHeight="1">
      <c r="B46" s="42"/>
      <c r="C46" s="38" t="s">
        <v>18</v>
      </c>
      <c r="D46" s="43"/>
      <c r="E46" s="43"/>
      <c r="F46" s="43"/>
      <c r="G46" s="43"/>
      <c r="H46" s="43"/>
      <c r="I46" s="128"/>
      <c r="J46" s="43"/>
      <c r="K46" s="46"/>
    </row>
    <row r="47" spans="2:11" s="1" customFormat="1" ht="16.5" customHeight="1">
      <c r="B47" s="42"/>
      <c r="C47" s="43"/>
      <c r="D47" s="43"/>
      <c r="E47" s="410" t="str">
        <f>E7</f>
        <v>Rekonstrukce bytového domu (použita tatabáze URS 2017)</v>
      </c>
      <c r="F47" s="411"/>
      <c r="G47" s="411"/>
      <c r="H47" s="411"/>
      <c r="I47" s="128"/>
      <c r="J47" s="43"/>
      <c r="K47" s="46"/>
    </row>
    <row r="48" spans="2:11" ht="15">
      <c r="B48" s="29"/>
      <c r="C48" s="38" t="s">
        <v>156</v>
      </c>
      <c r="D48" s="30"/>
      <c r="E48" s="30"/>
      <c r="F48" s="30"/>
      <c r="G48" s="30"/>
      <c r="H48" s="30"/>
      <c r="I48" s="127"/>
      <c r="J48" s="30"/>
      <c r="K48" s="32"/>
    </row>
    <row r="49" spans="2:47" s="1" customFormat="1" ht="16.5" customHeight="1">
      <c r="B49" s="42"/>
      <c r="C49" s="43"/>
      <c r="D49" s="43"/>
      <c r="E49" s="410" t="s">
        <v>3110</v>
      </c>
      <c r="F49" s="413"/>
      <c r="G49" s="413"/>
      <c r="H49" s="413"/>
      <c r="I49" s="128"/>
      <c r="J49" s="43"/>
      <c r="K49" s="46"/>
    </row>
    <row r="50" spans="2:47" s="1" customFormat="1" ht="14.45" customHeight="1">
      <c r="B50" s="42"/>
      <c r="C50" s="38" t="s">
        <v>3111</v>
      </c>
      <c r="D50" s="43"/>
      <c r="E50" s="43"/>
      <c r="F50" s="43"/>
      <c r="G50" s="43"/>
      <c r="H50" s="43"/>
      <c r="I50" s="128"/>
      <c r="J50" s="43"/>
      <c r="K50" s="46"/>
    </row>
    <row r="51" spans="2:47" s="1" customFormat="1" ht="17.25" customHeight="1">
      <c r="B51" s="42"/>
      <c r="C51" s="43"/>
      <c r="D51" s="43"/>
      <c r="E51" s="412" t="str">
        <f>E11</f>
        <v>2 - ZTI-D143-nebyt.prostory</v>
      </c>
      <c r="F51" s="413"/>
      <c r="G51" s="413"/>
      <c r="H51" s="413"/>
      <c r="I51" s="128"/>
      <c r="J51" s="43"/>
      <c r="K51" s="46"/>
    </row>
    <row r="52" spans="2:47" s="1" customFormat="1" ht="6.95" customHeight="1">
      <c r="B52" s="42"/>
      <c r="C52" s="43"/>
      <c r="D52" s="43"/>
      <c r="E52" s="43"/>
      <c r="F52" s="43"/>
      <c r="G52" s="43"/>
      <c r="H52" s="43"/>
      <c r="I52" s="128"/>
      <c r="J52" s="43"/>
      <c r="K52" s="46"/>
    </row>
    <row r="53" spans="2:47" s="1" customFormat="1" ht="18" customHeight="1">
      <c r="B53" s="42"/>
      <c r="C53" s="38" t="s">
        <v>25</v>
      </c>
      <c r="D53" s="43"/>
      <c r="E53" s="43"/>
      <c r="F53" s="36" t="str">
        <f>F14</f>
        <v>Na Františku 253/9,Lysá nad Labem.p.p.č.297/1</v>
      </c>
      <c r="G53" s="43"/>
      <c r="H53" s="43"/>
      <c r="I53" s="129" t="s">
        <v>27</v>
      </c>
      <c r="J53" s="130" t="str">
        <f>IF(J14="","",J14)</f>
        <v>15. 12. 2016</v>
      </c>
      <c r="K53" s="46"/>
    </row>
    <row r="54" spans="2:47" s="1" customFormat="1" ht="6.95" customHeight="1">
      <c r="B54" s="42"/>
      <c r="C54" s="43"/>
      <c r="D54" s="43"/>
      <c r="E54" s="43"/>
      <c r="F54" s="43"/>
      <c r="G54" s="43"/>
      <c r="H54" s="43"/>
      <c r="I54" s="128"/>
      <c r="J54" s="43"/>
      <c r="K54" s="46"/>
    </row>
    <row r="55" spans="2:47" s="1" customFormat="1" ht="15">
      <c r="B55" s="42"/>
      <c r="C55" s="38" t="s">
        <v>29</v>
      </c>
      <c r="D55" s="43"/>
      <c r="E55" s="43"/>
      <c r="F55" s="36" t="str">
        <f>E17</f>
        <v>Město Lysá n.L.,Husovo nám.23,</v>
      </c>
      <c r="G55" s="43"/>
      <c r="H55" s="43"/>
      <c r="I55" s="129" t="s">
        <v>37</v>
      </c>
      <c r="J55" s="370" t="str">
        <f>E23</f>
        <v>AGORA s,arch astaveb atelier s .r.o. Liberec</v>
      </c>
      <c r="K55" s="46"/>
    </row>
    <row r="56" spans="2:47" s="1" customFormat="1" ht="14.45" customHeight="1">
      <c r="B56" s="42"/>
      <c r="C56" s="38" t="s">
        <v>35</v>
      </c>
      <c r="D56" s="43"/>
      <c r="E56" s="43"/>
      <c r="F56" s="36" t="str">
        <f>IF(E20="","",E20)</f>
        <v/>
      </c>
      <c r="G56" s="43"/>
      <c r="H56" s="43"/>
      <c r="I56" s="128"/>
      <c r="J56" s="405"/>
      <c r="K56" s="46"/>
    </row>
    <row r="57" spans="2:47" s="1" customFormat="1" ht="10.35" customHeight="1">
      <c r="B57" s="42"/>
      <c r="C57" s="43"/>
      <c r="D57" s="43"/>
      <c r="E57" s="43"/>
      <c r="F57" s="43"/>
      <c r="G57" s="43"/>
      <c r="H57" s="43"/>
      <c r="I57" s="128"/>
      <c r="J57" s="43"/>
      <c r="K57" s="46"/>
    </row>
    <row r="58" spans="2:47" s="1" customFormat="1" ht="29.25" customHeight="1">
      <c r="B58" s="42"/>
      <c r="C58" s="154" t="s">
        <v>163</v>
      </c>
      <c r="D58" s="142"/>
      <c r="E58" s="142"/>
      <c r="F58" s="142"/>
      <c r="G58" s="142"/>
      <c r="H58" s="142"/>
      <c r="I58" s="155"/>
      <c r="J58" s="156" t="s">
        <v>164</v>
      </c>
      <c r="K58" s="157"/>
    </row>
    <row r="59" spans="2:47" s="1" customFormat="1" ht="10.35" customHeight="1">
      <c r="B59" s="42"/>
      <c r="C59" s="43"/>
      <c r="D59" s="43"/>
      <c r="E59" s="43"/>
      <c r="F59" s="43"/>
      <c r="G59" s="43"/>
      <c r="H59" s="43"/>
      <c r="I59" s="128"/>
      <c r="J59" s="43"/>
      <c r="K59" s="46"/>
    </row>
    <row r="60" spans="2:47" s="1" customFormat="1" ht="29.25" customHeight="1">
      <c r="B60" s="42"/>
      <c r="C60" s="158" t="s">
        <v>165</v>
      </c>
      <c r="D60" s="43"/>
      <c r="E60" s="43"/>
      <c r="F60" s="43"/>
      <c r="G60" s="43"/>
      <c r="H60" s="43"/>
      <c r="I60" s="128"/>
      <c r="J60" s="138">
        <f>J82</f>
        <v>398568.54</v>
      </c>
      <c r="K60" s="46"/>
      <c r="AU60" s="25" t="s">
        <v>166</v>
      </c>
    </row>
    <row r="61" spans="2:47" s="1" customFormat="1" ht="21.75" customHeight="1">
      <c r="B61" s="42"/>
      <c r="C61" s="43"/>
      <c r="D61" s="43"/>
      <c r="E61" s="43"/>
      <c r="F61" s="43"/>
      <c r="G61" s="43"/>
      <c r="H61" s="43"/>
      <c r="I61" s="128"/>
      <c r="J61" s="43"/>
      <c r="K61" s="46"/>
    </row>
    <row r="62" spans="2:47" s="1" customFormat="1" ht="6.95" customHeight="1">
      <c r="B62" s="57"/>
      <c r="C62" s="58"/>
      <c r="D62" s="58"/>
      <c r="E62" s="58"/>
      <c r="F62" s="58"/>
      <c r="G62" s="58"/>
      <c r="H62" s="58"/>
      <c r="I62" s="149"/>
      <c r="J62" s="58"/>
      <c r="K62" s="59"/>
    </row>
    <row r="66" spans="2:12" s="1" customFormat="1" ht="6.95" customHeight="1">
      <c r="B66" s="60"/>
      <c r="C66" s="61"/>
      <c r="D66" s="61"/>
      <c r="E66" s="61"/>
      <c r="F66" s="61"/>
      <c r="G66" s="61"/>
      <c r="H66" s="61"/>
      <c r="I66" s="152"/>
      <c r="J66" s="61"/>
      <c r="K66" s="61"/>
      <c r="L66" s="62"/>
    </row>
    <row r="67" spans="2:12" s="1" customFormat="1" ht="36.950000000000003" customHeight="1">
      <c r="B67" s="42"/>
      <c r="C67" s="63" t="s">
        <v>194</v>
      </c>
      <c r="D67" s="64"/>
      <c r="E67" s="64"/>
      <c r="F67" s="64"/>
      <c r="G67" s="64"/>
      <c r="H67" s="64"/>
      <c r="I67" s="173"/>
      <c r="J67" s="64"/>
      <c r="K67" s="64"/>
      <c r="L67" s="62"/>
    </row>
    <row r="68" spans="2:12" s="1" customFormat="1" ht="6.95" customHeight="1">
      <c r="B68" s="42"/>
      <c r="C68" s="64"/>
      <c r="D68" s="64"/>
      <c r="E68" s="64"/>
      <c r="F68" s="64"/>
      <c r="G68" s="64"/>
      <c r="H68" s="64"/>
      <c r="I68" s="173"/>
      <c r="J68" s="64"/>
      <c r="K68" s="64"/>
      <c r="L68" s="62"/>
    </row>
    <row r="69" spans="2:12" s="1" customFormat="1" ht="14.45" customHeight="1">
      <c r="B69" s="42"/>
      <c r="C69" s="66" t="s">
        <v>18</v>
      </c>
      <c r="D69" s="64"/>
      <c r="E69" s="64"/>
      <c r="F69" s="64"/>
      <c r="G69" s="64"/>
      <c r="H69" s="64"/>
      <c r="I69" s="173"/>
      <c r="J69" s="64"/>
      <c r="K69" s="64"/>
      <c r="L69" s="62"/>
    </row>
    <row r="70" spans="2:12" s="1" customFormat="1" ht="16.5" customHeight="1">
      <c r="B70" s="42"/>
      <c r="C70" s="64"/>
      <c r="D70" s="64"/>
      <c r="E70" s="406" t="str">
        <f>E7</f>
        <v>Rekonstrukce bytového domu (použita tatabáze URS 2017)</v>
      </c>
      <c r="F70" s="407"/>
      <c r="G70" s="407"/>
      <c r="H70" s="407"/>
      <c r="I70" s="173"/>
      <c r="J70" s="64"/>
      <c r="K70" s="64"/>
      <c r="L70" s="62"/>
    </row>
    <row r="71" spans="2:12" ht="15">
      <c r="B71" s="29"/>
      <c r="C71" s="66" t="s">
        <v>156</v>
      </c>
      <c r="D71" s="281"/>
      <c r="E71" s="281"/>
      <c r="F71" s="281"/>
      <c r="G71" s="281"/>
      <c r="H71" s="281"/>
      <c r="J71" s="281"/>
      <c r="K71" s="281"/>
      <c r="L71" s="282"/>
    </row>
    <row r="72" spans="2:12" s="1" customFormat="1" ht="16.5" customHeight="1">
      <c r="B72" s="42"/>
      <c r="C72" s="64"/>
      <c r="D72" s="64"/>
      <c r="E72" s="406" t="s">
        <v>3110</v>
      </c>
      <c r="F72" s="408"/>
      <c r="G72" s="408"/>
      <c r="H72" s="408"/>
      <c r="I72" s="173"/>
      <c r="J72" s="64"/>
      <c r="K72" s="64"/>
      <c r="L72" s="62"/>
    </row>
    <row r="73" spans="2:12" s="1" customFormat="1" ht="14.45" customHeight="1">
      <c r="B73" s="42"/>
      <c r="C73" s="66" t="s">
        <v>3111</v>
      </c>
      <c r="D73" s="64"/>
      <c r="E73" s="64"/>
      <c r="F73" s="64"/>
      <c r="G73" s="64"/>
      <c r="H73" s="64"/>
      <c r="I73" s="173"/>
      <c r="J73" s="64"/>
      <c r="K73" s="64"/>
      <c r="L73" s="62"/>
    </row>
    <row r="74" spans="2:12" s="1" customFormat="1" ht="17.25" customHeight="1">
      <c r="B74" s="42"/>
      <c r="C74" s="64"/>
      <c r="D74" s="64"/>
      <c r="E74" s="381" t="str">
        <f>E11</f>
        <v>2 - ZTI-D143-nebyt.prostory</v>
      </c>
      <c r="F74" s="408"/>
      <c r="G74" s="408"/>
      <c r="H74" s="408"/>
      <c r="I74" s="173"/>
      <c r="J74" s="64"/>
      <c r="K74" s="64"/>
      <c r="L74" s="62"/>
    </row>
    <row r="75" spans="2:12" s="1" customFormat="1" ht="6.95" customHeight="1">
      <c r="B75" s="42"/>
      <c r="C75" s="64"/>
      <c r="D75" s="64"/>
      <c r="E75" s="64"/>
      <c r="F75" s="64"/>
      <c r="G75" s="64"/>
      <c r="H75" s="64"/>
      <c r="I75" s="173"/>
      <c r="J75" s="64"/>
      <c r="K75" s="64"/>
      <c r="L75" s="62"/>
    </row>
    <row r="76" spans="2:12" s="1" customFormat="1" ht="18" customHeight="1">
      <c r="B76" s="42"/>
      <c r="C76" s="66" t="s">
        <v>25</v>
      </c>
      <c r="D76" s="64"/>
      <c r="E76" s="64"/>
      <c r="F76" s="174" t="str">
        <f>F14</f>
        <v>Na Františku 253/9,Lysá nad Labem.p.p.č.297/1</v>
      </c>
      <c r="G76" s="64"/>
      <c r="H76" s="64"/>
      <c r="I76" s="175" t="s">
        <v>27</v>
      </c>
      <c r="J76" s="74" t="str">
        <f>IF(J14="","",J14)</f>
        <v>15. 12. 2016</v>
      </c>
      <c r="K76" s="64"/>
      <c r="L76" s="62"/>
    </row>
    <row r="77" spans="2:12" s="1" customFormat="1" ht="6.95" customHeight="1">
      <c r="B77" s="42"/>
      <c r="C77" s="64"/>
      <c r="D77" s="64"/>
      <c r="E77" s="64"/>
      <c r="F77" s="64"/>
      <c r="G77" s="64"/>
      <c r="H77" s="64"/>
      <c r="I77" s="173"/>
      <c r="J77" s="64"/>
      <c r="K77" s="64"/>
      <c r="L77" s="62"/>
    </row>
    <row r="78" spans="2:12" s="1" customFormat="1" ht="15">
      <c r="B78" s="42"/>
      <c r="C78" s="66" t="s">
        <v>29</v>
      </c>
      <c r="D78" s="64"/>
      <c r="E78" s="64"/>
      <c r="F78" s="174" t="str">
        <f>E17</f>
        <v>Město Lysá n.L.,Husovo nám.23,</v>
      </c>
      <c r="G78" s="64"/>
      <c r="H78" s="64"/>
      <c r="I78" s="175" t="s">
        <v>37</v>
      </c>
      <c r="J78" s="174" t="str">
        <f>E23</f>
        <v>AGORA s,arch astaveb atelier s .r.o. Liberec</v>
      </c>
      <c r="K78" s="64"/>
      <c r="L78" s="62"/>
    </row>
    <row r="79" spans="2:12" s="1" customFormat="1" ht="14.45" customHeight="1">
      <c r="B79" s="42"/>
      <c r="C79" s="66" t="s">
        <v>35</v>
      </c>
      <c r="D79" s="64"/>
      <c r="E79" s="64"/>
      <c r="F79" s="174" t="str">
        <f>IF(E20="","",E20)</f>
        <v/>
      </c>
      <c r="G79" s="64"/>
      <c r="H79" s="64"/>
      <c r="I79" s="173"/>
      <c r="J79" s="64"/>
      <c r="K79" s="64"/>
      <c r="L79" s="62"/>
    </row>
    <row r="80" spans="2:12" s="1" customFormat="1" ht="10.35" customHeight="1">
      <c r="B80" s="42"/>
      <c r="C80" s="64"/>
      <c r="D80" s="64"/>
      <c r="E80" s="64"/>
      <c r="F80" s="64"/>
      <c r="G80" s="64"/>
      <c r="H80" s="64"/>
      <c r="I80" s="173"/>
      <c r="J80" s="64"/>
      <c r="K80" s="64"/>
      <c r="L80" s="62"/>
    </row>
    <row r="81" spans="2:65" s="10" customFormat="1" ht="29.25" customHeight="1">
      <c r="B81" s="176"/>
      <c r="C81" s="177" t="s">
        <v>195</v>
      </c>
      <c r="D81" s="178" t="s">
        <v>63</v>
      </c>
      <c r="E81" s="178" t="s">
        <v>59</v>
      </c>
      <c r="F81" s="178" t="s">
        <v>196</v>
      </c>
      <c r="G81" s="178" t="s">
        <v>197</v>
      </c>
      <c r="H81" s="178" t="s">
        <v>198</v>
      </c>
      <c r="I81" s="179" t="s">
        <v>199</v>
      </c>
      <c r="J81" s="178" t="s">
        <v>164</v>
      </c>
      <c r="K81" s="180" t="s">
        <v>200</v>
      </c>
      <c r="L81" s="181"/>
      <c r="M81" s="82" t="s">
        <v>201</v>
      </c>
      <c r="N81" s="83" t="s">
        <v>48</v>
      </c>
      <c r="O81" s="83" t="s">
        <v>202</v>
      </c>
      <c r="P81" s="83" t="s">
        <v>203</v>
      </c>
      <c r="Q81" s="83" t="s">
        <v>204</v>
      </c>
      <c r="R81" s="83" t="s">
        <v>205</v>
      </c>
      <c r="S81" s="83" t="s">
        <v>206</v>
      </c>
      <c r="T81" s="84" t="s">
        <v>207</v>
      </c>
    </row>
    <row r="82" spans="2:65" s="1" customFormat="1" ht="29.25" customHeight="1">
      <c r="B82" s="42"/>
      <c r="C82" s="88" t="s">
        <v>165</v>
      </c>
      <c r="D82" s="64"/>
      <c r="E82" s="64"/>
      <c r="F82" s="64"/>
      <c r="G82" s="64"/>
      <c r="H82" s="64"/>
      <c r="I82" s="173"/>
      <c r="J82" s="182">
        <f>BK82</f>
        <v>398568.54</v>
      </c>
      <c r="K82" s="64"/>
      <c r="L82" s="62"/>
      <c r="M82" s="85"/>
      <c r="N82" s="86"/>
      <c r="O82" s="86"/>
      <c r="P82" s="183">
        <f>SUM(P83:P152)</f>
        <v>0</v>
      </c>
      <c r="Q82" s="86"/>
      <c r="R82" s="183">
        <f>SUM(R83:R152)</f>
        <v>0</v>
      </c>
      <c r="S82" s="86"/>
      <c r="T82" s="184">
        <f>SUM(T83:T152)</f>
        <v>0</v>
      </c>
      <c r="AT82" s="25" t="s">
        <v>77</v>
      </c>
      <c r="AU82" s="25" t="s">
        <v>166</v>
      </c>
      <c r="BK82" s="185">
        <f>SUM(BK83:BK152)</f>
        <v>398568.54</v>
      </c>
    </row>
    <row r="83" spans="2:65" s="1" customFormat="1" ht="25.5" customHeight="1">
      <c r="B83" s="42"/>
      <c r="C83" s="202" t="s">
        <v>83</v>
      </c>
      <c r="D83" s="202" t="s">
        <v>212</v>
      </c>
      <c r="E83" s="203" t="s">
        <v>3382</v>
      </c>
      <c r="F83" s="204" t="s">
        <v>2993</v>
      </c>
      <c r="G83" s="205" t="s">
        <v>2994</v>
      </c>
      <c r="H83" s="206">
        <v>12</v>
      </c>
      <c r="I83" s="207">
        <v>405.9</v>
      </c>
      <c r="J83" s="208">
        <f t="shared" ref="J83:J114" si="0">ROUND(I83*H83,2)</f>
        <v>4870.8</v>
      </c>
      <c r="K83" s="204" t="s">
        <v>24</v>
      </c>
      <c r="L83" s="62"/>
      <c r="M83" s="209" t="s">
        <v>24</v>
      </c>
      <c r="N83" s="210" t="s">
        <v>49</v>
      </c>
      <c r="O83" s="43"/>
      <c r="P83" s="211">
        <f t="shared" ref="P83:P114" si="1">O83*H83</f>
        <v>0</v>
      </c>
      <c r="Q83" s="211">
        <v>0</v>
      </c>
      <c r="R83" s="211">
        <f t="shared" ref="R83:R114" si="2">Q83*H83</f>
        <v>0</v>
      </c>
      <c r="S83" s="211">
        <v>0</v>
      </c>
      <c r="T83" s="212">
        <f t="shared" ref="T83:T114" si="3">S83*H83</f>
        <v>0</v>
      </c>
      <c r="AR83" s="25" t="s">
        <v>142</v>
      </c>
      <c r="AT83" s="25" t="s">
        <v>212</v>
      </c>
      <c r="AU83" s="25" t="s">
        <v>78</v>
      </c>
      <c r="AY83" s="25" t="s">
        <v>210</v>
      </c>
      <c r="BE83" s="213">
        <f t="shared" ref="BE83:BE114" si="4">IF(N83="základní",J83,0)</f>
        <v>4870.8</v>
      </c>
      <c r="BF83" s="213">
        <f t="shared" ref="BF83:BF114" si="5">IF(N83="snížená",J83,0)</f>
        <v>0</v>
      </c>
      <c r="BG83" s="213">
        <f t="shared" ref="BG83:BG114" si="6">IF(N83="zákl. přenesená",J83,0)</f>
        <v>0</v>
      </c>
      <c r="BH83" s="213">
        <f t="shared" ref="BH83:BH114" si="7">IF(N83="sníž. přenesená",J83,0)</f>
        <v>0</v>
      </c>
      <c r="BI83" s="213">
        <f t="shared" ref="BI83:BI114" si="8">IF(N83="nulová",J83,0)</f>
        <v>0</v>
      </c>
      <c r="BJ83" s="25" t="s">
        <v>83</v>
      </c>
      <c r="BK83" s="213">
        <f t="shared" ref="BK83:BK114" si="9">ROUND(I83*H83,2)</f>
        <v>4870.8</v>
      </c>
      <c r="BL83" s="25" t="s">
        <v>142</v>
      </c>
      <c r="BM83" s="25" t="s">
        <v>3383</v>
      </c>
    </row>
    <row r="84" spans="2:65" s="1" customFormat="1" ht="25.5" customHeight="1">
      <c r="B84" s="42"/>
      <c r="C84" s="202" t="s">
        <v>87</v>
      </c>
      <c r="D84" s="202" t="s">
        <v>212</v>
      </c>
      <c r="E84" s="203" t="s">
        <v>3384</v>
      </c>
      <c r="F84" s="204" t="s">
        <v>2997</v>
      </c>
      <c r="G84" s="205" t="s">
        <v>2994</v>
      </c>
      <c r="H84" s="206">
        <v>20</v>
      </c>
      <c r="I84" s="207">
        <v>598.5</v>
      </c>
      <c r="J84" s="208">
        <f t="shared" si="0"/>
        <v>11970</v>
      </c>
      <c r="K84" s="204" t="s">
        <v>24</v>
      </c>
      <c r="L84" s="62"/>
      <c r="M84" s="209" t="s">
        <v>24</v>
      </c>
      <c r="N84" s="210" t="s">
        <v>49</v>
      </c>
      <c r="O84" s="43"/>
      <c r="P84" s="211">
        <f t="shared" si="1"/>
        <v>0</v>
      </c>
      <c r="Q84" s="211">
        <v>0</v>
      </c>
      <c r="R84" s="211">
        <f t="shared" si="2"/>
        <v>0</v>
      </c>
      <c r="S84" s="211">
        <v>0</v>
      </c>
      <c r="T84" s="212">
        <f t="shared" si="3"/>
        <v>0</v>
      </c>
      <c r="AR84" s="25" t="s">
        <v>142</v>
      </c>
      <c r="AT84" s="25" t="s">
        <v>212</v>
      </c>
      <c r="AU84" s="25" t="s">
        <v>78</v>
      </c>
      <c r="AY84" s="25" t="s">
        <v>210</v>
      </c>
      <c r="BE84" s="213">
        <f t="shared" si="4"/>
        <v>11970</v>
      </c>
      <c r="BF84" s="213">
        <f t="shared" si="5"/>
        <v>0</v>
      </c>
      <c r="BG84" s="213">
        <f t="shared" si="6"/>
        <v>0</v>
      </c>
      <c r="BH84" s="213">
        <f t="shared" si="7"/>
        <v>0</v>
      </c>
      <c r="BI84" s="213">
        <f t="shared" si="8"/>
        <v>0</v>
      </c>
      <c r="BJ84" s="25" t="s">
        <v>83</v>
      </c>
      <c r="BK84" s="213">
        <f t="shared" si="9"/>
        <v>11970</v>
      </c>
      <c r="BL84" s="25" t="s">
        <v>142</v>
      </c>
      <c r="BM84" s="25" t="s">
        <v>3385</v>
      </c>
    </row>
    <row r="85" spans="2:65" s="1" customFormat="1" ht="16.5" customHeight="1">
      <c r="B85" s="42"/>
      <c r="C85" s="202" t="s">
        <v>90</v>
      </c>
      <c r="D85" s="202" t="s">
        <v>212</v>
      </c>
      <c r="E85" s="203" t="s">
        <v>3386</v>
      </c>
      <c r="F85" s="204" t="s">
        <v>3000</v>
      </c>
      <c r="G85" s="205" t="s">
        <v>2994</v>
      </c>
      <c r="H85" s="206">
        <v>6</v>
      </c>
      <c r="I85" s="207">
        <v>452.3</v>
      </c>
      <c r="J85" s="208">
        <f t="shared" si="0"/>
        <v>2713.8</v>
      </c>
      <c r="K85" s="204" t="s">
        <v>24</v>
      </c>
      <c r="L85" s="62"/>
      <c r="M85" s="209" t="s">
        <v>24</v>
      </c>
      <c r="N85" s="210" t="s">
        <v>49</v>
      </c>
      <c r="O85" s="43"/>
      <c r="P85" s="211">
        <f t="shared" si="1"/>
        <v>0</v>
      </c>
      <c r="Q85" s="211">
        <v>0</v>
      </c>
      <c r="R85" s="211">
        <f t="shared" si="2"/>
        <v>0</v>
      </c>
      <c r="S85" s="211">
        <v>0</v>
      </c>
      <c r="T85" s="212">
        <f t="shared" si="3"/>
        <v>0</v>
      </c>
      <c r="AR85" s="25" t="s">
        <v>142</v>
      </c>
      <c r="AT85" s="25" t="s">
        <v>212</v>
      </c>
      <c r="AU85" s="25" t="s">
        <v>78</v>
      </c>
      <c r="AY85" s="25" t="s">
        <v>210</v>
      </c>
      <c r="BE85" s="213">
        <f t="shared" si="4"/>
        <v>2713.8</v>
      </c>
      <c r="BF85" s="213">
        <f t="shared" si="5"/>
        <v>0</v>
      </c>
      <c r="BG85" s="213">
        <f t="shared" si="6"/>
        <v>0</v>
      </c>
      <c r="BH85" s="213">
        <f t="shared" si="7"/>
        <v>0</v>
      </c>
      <c r="BI85" s="213">
        <f t="shared" si="8"/>
        <v>0</v>
      </c>
      <c r="BJ85" s="25" t="s">
        <v>83</v>
      </c>
      <c r="BK85" s="213">
        <f t="shared" si="9"/>
        <v>2713.8</v>
      </c>
      <c r="BL85" s="25" t="s">
        <v>142</v>
      </c>
      <c r="BM85" s="25" t="s">
        <v>3387</v>
      </c>
    </row>
    <row r="86" spans="2:65" s="1" customFormat="1" ht="16.5" customHeight="1">
      <c r="B86" s="42"/>
      <c r="C86" s="202" t="s">
        <v>93</v>
      </c>
      <c r="D86" s="202" t="s">
        <v>212</v>
      </c>
      <c r="E86" s="203" t="s">
        <v>3388</v>
      </c>
      <c r="F86" s="204" t="s">
        <v>3003</v>
      </c>
      <c r="G86" s="205" t="s">
        <v>2994</v>
      </c>
      <c r="H86" s="206">
        <v>26</v>
      </c>
      <c r="I86" s="207">
        <v>558.1</v>
      </c>
      <c r="J86" s="208">
        <f t="shared" si="0"/>
        <v>14510.6</v>
      </c>
      <c r="K86" s="204" t="s">
        <v>24</v>
      </c>
      <c r="L86" s="62"/>
      <c r="M86" s="209" t="s">
        <v>24</v>
      </c>
      <c r="N86" s="210" t="s">
        <v>49</v>
      </c>
      <c r="O86" s="43"/>
      <c r="P86" s="211">
        <f t="shared" si="1"/>
        <v>0</v>
      </c>
      <c r="Q86" s="211">
        <v>0</v>
      </c>
      <c r="R86" s="211">
        <f t="shared" si="2"/>
        <v>0</v>
      </c>
      <c r="S86" s="211">
        <v>0</v>
      </c>
      <c r="T86" s="212">
        <f t="shared" si="3"/>
        <v>0</v>
      </c>
      <c r="AR86" s="25" t="s">
        <v>142</v>
      </c>
      <c r="AT86" s="25" t="s">
        <v>212</v>
      </c>
      <c r="AU86" s="25" t="s">
        <v>78</v>
      </c>
      <c r="AY86" s="25" t="s">
        <v>210</v>
      </c>
      <c r="BE86" s="213">
        <f t="shared" si="4"/>
        <v>14510.6</v>
      </c>
      <c r="BF86" s="213">
        <f t="shared" si="5"/>
        <v>0</v>
      </c>
      <c r="BG86" s="213">
        <f t="shared" si="6"/>
        <v>0</v>
      </c>
      <c r="BH86" s="213">
        <f t="shared" si="7"/>
        <v>0</v>
      </c>
      <c r="BI86" s="213">
        <f t="shared" si="8"/>
        <v>0</v>
      </c>
      <c r="BJ86" s="25" t="s">
        <v>83</v>
      </c>
      <c r="BK86" s="213">
        <f t="shared" si="9"/>
        <v>14510.6</v>
      </c>
      <c r="BL86" s="25" t="s">
        <v>142</v>
      </c>
      <c r="BM86" s="25" t="s">
        <v>3389</v>
      </c>
    </row>
    <row r="87" spans="2:65" s="1" customFormat="1" ht="16.5" customHeight="1">
      <c r="B87" s="42"/>
      <c r="C87" s="202" t="s">
        <v>96</v>
      </c>
      <c r="D87" s="202" t="s">
        <v>212</v>
      </c>
      <c r="E87" s="203" t="s">
        <v>3390</v>
      </c>
      <c r="F87" s="204" t="s">
        <v>3006</v>
      </c>
      <c r="G87" s="205" t="s">
        <v>2994</v>
      </c>
      <c r="H87" s="206">
        <v>7</v>
      </c>
      <c r="I87" s="207">
        <v>334.8</v>
      </c>
      <c r="J87" s="208">
        <f t="shared" si="0"/>
        <v>2343.6</v>
      </c>
      <c r="K87" s="204" t="s">
        <v>24</v>
      </c>
      <c r="L87" s="62"/>
      <c r="M87" s="209" t="s">
        <v>24</v>
      </c>
      <c r="N87" s="210" t="s">
        <v>49</v>
      </c>
      <c r="O87" s="43"/>
      <c r="P87" s="211">
        <f t="shared" si="1"/>
        <v>0</v>
      </c>
      <c r="Q87" s="211">
        <v>0</v>
      </c>
      <c r="R87" s="211">
        <f t="shared" si="2"/>
        <v>0</v>
      </c>
      <c r="S87" s="211">
        <v>0</v>
      </c>
      <c r="T87" s="212">
        <f t="shared" si="3"/>
        <v>0</v>
      </c>
      <c r="AR87" s="25" t="s">
        <v>142</v>
      </c>
      <c r="AT87" s="25" t="s">
        <v>212</v>
      </c>
      <c r="AU87" s="25" t="s">
        <v>78</v>
      </c>
      <c r="AY87" s="25" t="s">
        <v>210</v>
      </c>
      <c r="BE87" s="213">
        <f t="shared" si="4"/>
        <v>2343.6</v>
      </c>
      <c r="BF87" s="213">
        <f t="shared" si="5"/>
        <v>0</v>
      </c>
      <c r="BG87" s="213">
        <f t="shared" si="6"/>
        <v>0</v>
      </c>
      <c r="BH87" s="213">
        <f t="shared" si="7"/>
        <v>0</v>
      </c>
      <c r="BI87" s="213">
        <f t="shared" si="8"/>
        <v>0</v>
      </c>
      <c r="BJ87" s="25" t="s">
        <v>83</v>
      </c>
      <c r="BK87" s="213">
        <f t="shared" si="9"/>
        <v>2343.6</v>
      </c>
      <c r="BL87" s="25" t="s">
        <v>142</v>
      </c>
      <c r="BM87" s="25" t="s">
        <v>3391</v>
      </c>
    </row>
    <row r="88" spans="2:65" s="1" customFormat="1" ht="16.5" customHeight="1">
      <c r="B88" s="42"/>
      <c r="C88" s="202" t="s">
        <v>99</v>
      </c>
      <c r="D88" s="202" t="s">
        <v>212</v>
      </c>
      <c r="E88" s="203" t="s">
        <v>3392</v>
      </c>
      <c r="F88" s="204" t="s">
        <v>3009</v>
      </c>
      <c r="G88" s="205" t="s">
        <v>2994</v>
      </c>
      <c r="H88" s="206">
        <v>23</v>
      </c>
      <c r="I88" s="207">
        <v>369.5</v>
      </c>
      <c r="J88" s="208">
        <f t="shared" si="0"/>
        <v>8498.5</v>
      </c>
      <c r="K88" s="204" t="s">
        <v>24</v>
      </c>
      <c r="L88" s="62"/>
      <c r="M88" s="209" t="s">
        <v>24</v>
      </c>
      <c r="N88" s="210" t="s">
        <v>49</v>
      </c>
      <c r="O88" s="43"/>
      <c r="P88" s="211">
        <f t="shared" si="1"/>
        <v>0</v>
      </c>
      <c r="Q88" s="211">
        <v>0</v>
      </c>
      <c r="R88" s="211">
        <f t="shared" si="2"/>
        <v>0</v>
      </c>
      <c r="S88" s="211">
        <v>0</v>
      </c>
      <c r="T88" s="212">
        <f t="shared" si="3"/>
        <v>0</v>
      </c>
      <c r="AR88" s="25" t="s">
        <v>142</v>
      </c>
      <c r="AT88" s="25" t="s">
        <v>212</v>
      </c>
      <c r="AU88" s="25" t="s">
        <v>78</v>
      </c>
      <c r="AY88" s="25" t="s">
        <v>210</v>
      </c>
      <c r="BE88" s="213">
        <f t="shared" si="4"/>
        <v>8498.5</v>
      </c>
      <c r="BF88" s="213">
        <f t="shared" si="5"/>
        <v>0</v>
      </c>
      <c r="BG88" s="213">
        <f t="shared" si="6"/>
        <v>0</v>
      </c>
      <c r="BH88" s="213">
        <f t="shared" si="7"/>
        <v>0</v>
      </c>
      <c r="BI88" s="213">
        <f t="shared" si="8"/>
        <v>0</v>
      </c>
      <c r="BJ88" s="25" t="s">
        <v>83</v>
      </c>
      <c r="BK88" s="213">
        <f t="shared" si="9"/>
        <v>8498.5</v>
      </c>
      <c r="BL88" s="25" t="s">
        <v>142</v>
      </c>
      <c r="BM88" s="25" t="s">
        <v>3393</v>
      </c>
    </row>
    <row r="89" spans="2:65" s="1" customFormat="1" ht="25.5" customHeight="1">
      <c r="B89" s="42"/>
      <c r="C89" s="202" t="s">
        <v>102</v>
      </c>
      <c r="D89" s="202" t="s">
        <v>212</v>
      </c>
      <c r="E89" s="203" t="s">
        <v>3394</v>
      </c>
      <c r="F89" s="204" t="s">
        <v>3125</v>
      </c>
      <c r="G89" s="205" t="s">
        <v>2994</v>
      </c>
      <c r="H89" s="206">
        <v>3</v>
      </c>
      <c r="I89" s="207">
        <v>1029.3</v>
      </c>
      <c r="J89" s="208">
        <f t="shared" si="0"/>
        <v>3087.9</v>
      </c>
      <c r="K89" s="204" t="s">
        <v>24</v>
      </c>
      <c r="L89" s="62"/>
      <c r="M89" s="209" t="s">
        <v>24</v>
      </c>
      <c r="N89" s="210" t="s">
        <v>49</v>
      </c>
      <c r="O89" s="43"/>
      <c r="P89" s="211">
        <f t="shared" si="1"/>
        <v>0</v>
      </c>
      <c r="Q89" s="211">
        <v>0</v>
      </c>
      <c r="R89" s="211">
        <f t="shared" si="2"/>
        <v>0</v>
      </c>
      <c r="S89" s="211">
        <v>0</v>
      </c>
      <c r="T89" s="212">
        <f t="shared" si="3"/>
        <v>0</v>
      </c>
      <c r="AR89" s="25" t="s">
        <v>142</v>
      </c>
      <c r="AT89" s="25" t="s">
        <v>212</v>
      </c>
      <c r="AU89" s="25" t="s">
        <v>78</v>
      </c>
      <c r="AY89" s="25" t="s">
        <v>210</v>
      </c>
      <c r="BE89" s="213">
        <f t="shared" si="4"/>
        <v>3087.9</v>
      </c>
      <c r="BF89" s="213">
        <f t="shared" si="5"/>
        <v>0</v>
      </c>
      <c r="BG89" s="213">
        <f t="shared" si="6"/>
        <v>0</v>
      </c>
      <c r="BH89" s="213">
        <f t="shared" si="7"/>
        <v>0</v>
      </c>
      <c r="BI89" s="213">
        <f t="shared" si="8"/>
        <v>0</v>
      </c>
      <c r="BJ89" s="25" t="s">
        <v>83</v>
      </c>
      <c r="BK89" s="213">
        <f t="shared" si="9"/>
        <v>3087.9</v>
      </c>
      <c r="BL89" s="25" t="s">
        <v>142</v>
      </c>
      <c r="BM89" s="25" t="s">
        <v>3395</v>
      </c>
    </row>
    <row r="90" spans="2:65" s="1" customFormat="1" ht="16.5" customHeight="1">
      <c r="B90" s="42"/>
      <c r="C90" s="202" t="s">
        <v>119</v>
      </c>
      <c r="D90" s="202" t="s">
        <v>212</v>
      </c>
      <c r="E90" s="203" t="s">
        <v>3396</v>
      </c>
      <c r="F90" s="204" t="s">
        <v>3012</v>
      </c>
      <c r="G90" s="205" t="s">
        <v>862</v>
      </c>
      <c r="H90" s="206">
        <v>36</v>
      </c>
      <c r="I90" s="207">
        <v>48.2</v>
      </c>
      <c r="J90" s="208">
        <f t="shared" si="0"/>
        <v>1735.2</v>
      </c>
      <c r="K90" s="204" t="s">
        <v>24</v>
      </c>
      <c r="L90" s="62"/>
      <c r="M90" s="209" t="s">
        <v>24</v>
      </c>
      <c r="N90" s="210" t="s">
        <v>49</v>
      </c>
      <c r="O90" s="43"/>
      <c r="P90" s="211">
        <f t="shared" si="1"/>
        <v>0</v>
      </c>
      <c r="Q90" s="211">
        <v>0</v>
      </c>
      <c r="R90" s="211">
        <f t="shared" si="2"/>
        <v>0</v>
      </c>
      <c r="S90" s="211">
        <v>0</v>
      </c>
      <c r="T90" s="212">
        <f t="shared" si="3"/>
        <v>0</v>
      </c>
      <c r="AR90" s="25" t="s">
        <v>142</v>
      </c>
      <c r="AT90" s="25" t="s">
        <v>212</v>
      </c>
      <c r="AU90" s="25" t="s">
        <v>78</v>
      </c>
      <c r="AY90" s="25" t="s">
        <v>210</v>
      </c>
      <c r="BE90" s="213">
        <f t="shared" si="4"/>
        <v>1735.2</v>
      </c>
      <c r="BF90" s="213">
        <f t="shared" si="5"/>
        <v>0</v>
      </c>
      <c r="BG90" s="213">
        <f t="shared" si="6"/>
        <v>0</v>
      </c>
      <c r="BH90" s="213">
        <f t="shared" si="7"/>
        <v>0</v>
      </c>
      <c r="BI90" s="213">
        <f t="shared" si="8"/>
        <v>0</v>
      </c>
      <c r="BJ90" s="25" t="s">
        <v>83</v>
      </c>
      <c r="BK90" s="213">
        <f t="shared" si="9"/>
        <v>1735.2</v>
      </c>
      <c r="BL90" s="25" t="s">
        <v>142</v>
      </c>
      <c r="BM90" s="25" t="s">
        <v>3397</v>
      </c>
    </row>
    <row r="91" spans="2:65" s="1" customFormat="1" ht="16.5" customHeight="1">
      <c r="B91" s="42"/>
      <c r="C91" s="202" t="s">
        <v>122</v>
      </c>
      <c r="D91" s="202" t="s">
        <v>212</v>
      </c>
      <c r="E91" s="203" t="s">
        <v>3398</v>
      </c>
      <c r="F91" s="204" t="s">
        <v>3132</v>
      </c>
      <c r="G91" s="205" t="s">
        <v>862</v>
      </c>
      <c r="H91" s="206">
        <v>46</v>
      </c>
      <c r="I91" s="207">
        <v>83.5</v>
      </c>
      <c r="J91" s="208">
        <f t="shared" si="0"/>
        <v>3841</v>
      </c>
      <c r="K91" s="204" t="s">
        <v>24</v>
      </c>
      <c r="L91" s="62"/>
      <c r="M91" s="209" t="s">
        <v>24</v>
      </c>
      <c r="N91" s="210" t="s">
        <v>49</v>
      </c>
      <c r="O91" s="43"/>
      <c r="P91" s="211">
        <f t="shared" si="1"/>
        <v>0</v>
      </c>
      <c r="Q91" s="211">
        <v>0</v>
      </c>
      <c r="R91" s="211">
        <f t="shared" si="2"/>
        <v>0</v>
      </c>
      <c r="S91" s="211">
        <v>0</v>
      </c>
      <c r="T91" s="212">
        <f t="shared" si="3"/>
        <v>0</v>
      </c>
      <c r="AR91" s="25" t="s">
        <v>142</v>
      </c>
      <c r="AT91" s="25" t="s">
        <v>212</v>
      </c>
      <c r="AU91" s="25" t="s">
        <v>78</v>
      </c>
      <c r="AY91" s="25" t="s">
        <v>210</v>
      </c>
      <c r="BE91" s="213">
        <f t="shared" si="4"/>
        <v>3841</v>
      </c>
      <c r="BF91" s="213">
        <f t="shared" si="5"/>
        <v>0</v>
      </c>
      <c r="BG91" s="213">
        <f t="shared" si="6"/>
        <v>0</v>
      </c>
      <c r="BH91" s="213">
        <f t="shared" si="7"/>
        <v>0</v>
      </c>
      <c r="BI91" s="213">
        <f t="shared" si="8"/>
        <v>0</v>
      </c>
      <c r="BJ91" s="25" t="s">
        <v>83</v>
      </c>
      <c r="BK91" s="213">
        <f t="shared" si="9"/>
        <v>3841</v>
      </c>
      <c r="BL91" s="25" t="s">
        <v>142</v>
      </c>
      <c r="BM91" s="25" t="s">
        <v>3399</v>
      </c>
    </row>
    <row r="92" spans="2:65" s="1" customFormat="1" ht="25.5" customHeight="1">
      <c r="B92" s="42"/>
      <c r="C92" s="202" t="s">
        <v>125</v>
      </c>
      <c r="D92" s="202" t="s">
        <v>212</v>
      </c>
      <c r="E92" s="203" t="s">
        <v>3400</v>
      </c>
      <c r="F92" s="204" t="s">
        <v>3135</v>
      </c>
      <c r="G92" s="205" t="s">
        <v>862</v>
      </c>
      <c r="H92" s="206">
        <v>6</v>
      </c>
      <c r="I92" s="207">
        <v>144.5</v>
      </c>
      <c r="J92" s="208">
        <f t="shared" si="0"/>
        <v>867</v>
      </c>
      <c r="K92" s="204" t="s">
        <v>24</v>
      </c>
      <c r="L92" s="62"/>
      <c r="M92" s="209" t="s">
        <v>24</v>
      </c>
      <c r="N92" s="210" t="s">
        <v>49</v>
      </c>
      <c r="O92" s="43"/>
      <c r="P92" s="211">
        <f t="shared" si="1"/>
        <v>0</v>
      </c>
      <c r="Q92" s="211">
        <v>0</v>
      </c>
      <c r="R92" s="211">
        <f t="shared" si="2"/>
        <v>0</v>
      </c>
      <c r="S92" s="211">
        <v>0</v>
      </c>
      <c r="T92" s="212">
        <f t="shared" si="3"/>
        <v>0</v>
      </c>
      <c r="AR92" s="25" t="s">
        <v>142</v>
      </c>
      <c r="AT92" s="25" t="s">
        <v>212</v>
      </c>
      <c r="AU92" s="25" t="s">
        <v>78</v>
      </c>
      <c r="AY92" s="25" t="s">
        <v>210</v>
      </c>
      <c r="BE92" s="213">
        <f t="shared" si="4"/>
        <v>867</v>
      </c>
      <c r="BF92" s="213">
        <f t="shared" si="5"/>
        <v>0</v>
      </c>
      <c r="BG92" s="213">
        <f t="shared" si="6"/>
        <v>0</v>
      </c>
      <c r="BH92" s="213">
        <f t="shared" si="7"/>
        <v>0</v>
      </c>
      <c r="BI92" s="213">
        <f t="shared" si="8"/>
        <v>0</v>
      </c>
      <c r="BJ92" s="25" t="s">
        <v>83</v>
      </c>
      <c r="BK92" s="213">
        <f t="shared" si="9"/>
        <v>867</v>
      </c>
      <c r="BL92" s="25" t="s">
        <v>142</v>
      </c>
      <c r="BM92" s="25" t="s">
        <v>3401</v>
      </c>
    </row>
    <row r="93" spans="2:65" s="1" customFormat="1" ht="25.5" customHeight="1">
      <c r="B93" s="42"/>
      <c r="C93" s="202" t="s">
        <v>128</v>
      </c>
      <c r="D93" s="202" t="s">
        <v>212</v>
      </c>
      <c r="E93" s="203" t="s">
        <v>3402</v>
      </c>
      <c r="F93" s="204" t="s">
        <v>3138</v>
      </c>
      <c r="G93" s="205" t="s">
        <v>862</v>
      </c>
      <c r="H93" s="206">
        <v>3</v>
      </c>
      <c r="I93" s="207">
        <v>347.8</v>
      </c>
      <c r="J93" s="208">
        <f t="shared" si="0"/>
        <v>1043.4000000000001</v>
      </c>
      <c r="K93" s="204" t="s">
        <v>24</v>
      </c>
      <c r="L93" s="62"/>
      <c r="M93" s="209" t="s">
        <v>24</v>
      </c>
      <c r="N93" s="210" t="s">
        <v>49</v>
      </c>
      <c r="O93" s="43"/>
      <c r="P93" s="211">
        <f t="shared" si="1"/>
        <v>0</v>
      </c>
      <c r="Q93" s="211">
        <v>0</v>
      </c>
      <c r="R93" s="211">
        <f t="shared" si="2"/>
        <v>0</v>
      </c>
      <c r="S93" s="211">
        <v>0</v>
      </c>
      <c r="T93" s="212">
        <f t="shared" si="3"/>
        <v>0</v>
      </c>
      <c r="AR93" s="25" t="s">
        <v>142</v>
      </c>
      <c r="AT93" s="25" t="s">
        <v>212</v>
      </c>
      <c r="AU93" s="25" t="s">
        <v>78</v>
      </c>
      <c r="AY93" s="25" t="s">
        <v>210</v>
      </c>
      <c r="BE93" s="213">
        <f t="shared" si="4"/>
        <v>1043.4000000000001</v>
      </c>
      <c r="BF93" s="213">
        <f t="shared" si="5"/>
        <v>0</v>
      </c>
      <c r="BG93" s="213">
        <f t="shared" si="6"/>
        <v>0</v>
      </c>
      <c r="BH93" s="213">
        <f t="shared" si="7"/>
        <v>0</v>
      </c>
      <c r="BI93" s="213">
        <f t="shared" si="8"/>
        <v>0</v>
      </c>
      <c r="BJ93" s="25" t="s">
        <v>83</v>
      </c>
      <c r="BK93" s="213">
        <f t="shared" si="9"/>
        <v>1043.4000000000001</v>
      </c>
      <c r="BL93" s="25" t="s">
        <v>142</v>
      </c>
      <c r="BM93" s="25" t="s">
        <v>3403</v>
      </c>
    </row>
    <row r="94" spans="2:65" s="1" customFormat="1" ht="16.5" customHeight="1">
      <c r="B94" s="42"/>
      <c r="C94" s="202" t="s">
        <v>131</v>
      </c>
      <c r="D94" s="202" t="s">
        <v>212</v>
      </c>
      <c r="E94" s="203" t="s">
        <v>3404</v>
      </c>
      <c r="F94" s="204" t="s">
        <v>3144</v>
      </c>
      <c r="G94" s="205" t="s">
        <v>862</v>
      </c>
      <c r="H94" s="206">
        <v>2</v>
      </c>
      <c r="I94" s="207">
        <v>39.6</v>
      </c>
      <c r="J94" s="208">
        <f t="shared" si="0"/>
        <v>79.2</v>
      </c>
      <c r="K94" s="204" t="s">
        <v>24</v>
      </c>
      <c r="L94" s="62"/>
      <c r="M94" s="209" t="s">
        <v>24</v>
      </c>
      <c r="N94" s="210" t="s">
        <v>49</v>
      </c>
      <c r="O94" s="43"/>
      <c r="P94" s="211">
        <f t="shared" si="1"/>
        <v>0</v>
      </c>
      <c r="Q94" s="211">
        <v>0</v>
      </c>
      <c r="R94" s="211">
        <f t="shared" si="2"/>
        <v>0</v>
      </c>
      <c r="S94" s="211">
        <v>0</v>
      </c>
      <c r="T94" s="212">
        <f t="shared" si="3"/>
        <v>0</v>
      </c>
      <c r="AR94" s="25" t="s">
        <v>142</v>
      </c>
      <c r="AT94" s="25" t="s">
        <v>212</v>
      </c>
      <c r="AU94" s="25" t="s">
        <v>78</v>
      </c>
      <c r="AY94" s="25" t="s">
        <v>210</v>
      </c>
      <c r="BE94" s="213">
        <f t="shared" si="4"/>
        <v>79.2</v>
      </c>
      <c r="BF94" s="213">
        <f t="shared" si="5"/>
        <v>0</v>
      </c>
      <c r="BG94" s="213">
        <f t="shared" si="6"/>
        <v>0</v>
      </c>
      <c r="BH94" s="213">
        <f t="shared" si="7"/>
        <v>0</v>
      </c>
      <c r="BI94" s="213">
        <f t="shared" si="8"/>
        <v>0</v>
      </c>
      <c r="BJ94" s="25" t="s">
        <v>83</v>
      </c>
      <c r="BK94" s="213">
        <f t="shared" si="9"/>
        <v>79.2</v>
      </c>
      <c r="BL94" s="25" t="s">
        <v>142</v>
      </c>
      <c r="BM94" s="25" t="s">
        <v>3405</v>
      </c>
    </row>
    <row r="95" spans="2:65" s="1" customFormat="1" ht="16.5" customHeight="1">
      <c r="B95" s="42"/>
      <c r="C95" s="202" t="s">
        <v>134</v>
      </c>
      <c r="D95" s="202" t="s">
        <v>212</v>
      </c>
      <c r="E95" s="203" t="s">
        <v>3406</v>
      </c>
      <c r="F95" s="204" t="s">
        <v>3146</v>
      </c>
      <c r="G95" s="205" t="s">
        <v>862</v>
      </c>
      <c r="H95" s="206">
        <v>4</v>
      </c>
      <c r="I95" s="207">
        <v>58.9</v>
      </c>
      <c r="J95" s="208">
        <f t="shared" si="0"/>
        <v>235.6</v>
      </c>
      <c r="K95" s="204" t="s">
        <v>24</v>
      </c>
      <c r="L95" s="62"/>
      <c r="M95" s="209" t="s">
        <v>24</v>
      </c>
      <c r="N95" s="210" t="s">
        <v>49</v>
      </c>
      <c r="O95" s="43"/>
      <c r="P95" s="211">
        <f t="shared" si="1"/>
        <v>0</v>
      </c>
      <c r="Q95" s="211">
        <v>0</v>
      </c>
      <c r="R95" s="211">
        <f t="shared" si="2"/>
        <v>0</v>
      </c>
      <c r="S95" s="211">
        <v>0</v>
      </c>
      <c r="T95" s="212">
        <f t="shared" si="3"/>
        <v>0</v>
      </c>
      <c r="AR95" s="25" t="s">
        <v>142</v>
      </c>
      <c r="AT95" s="25" t="s">
        <v>212</v>
      </c>
      <c r="AU95" s="25" t="s">
        <v>78</v>
      </c>
      <c r="AY95" s="25" t="s">
        <v>210</v>
      </c>
      <c r="BE95" s="213">
        <f t="shared" si="4"/>
        <v>235.6</v>
      </c>
      <c r="BF95" s="213">
        <f t="shared" si="5"/>
        <v>0</v>
      </c>
      <c r="BG95" s="213">
        <f t="shared" si="6"/>
        <v>0</v>
      </c>
      <c r="BH95" s="213">
        <f t="shared" si="7"/>
        <v>0</v>
      </c>
      <c r="BI95" s="213">
        <f t="shared" si="8"/>
        <v>0</v>
      </c>
      <c r="BJ95" s="25" t="s">
        <v>83</v>
      </c>
      <c r="BK95" s="213">
        <f t="shared" si="9"/>
        <v>235.6</v>
      </c>
      <c r="BL95" s="25" t="s">
        <v>142</v>
      </c>
      <c r="BM95" s="25" t="s">
        <v>3407</v>
      </c>
    </row>
    <row r="96" spans="2:65" s="1" customFormat="1" ht="16.5" customHeight="1">
      <c r="B96" s="42"/>
      <c r="C96" s="202" t="s">
        <v>137</v>
      </c>
      <c r="D96" s="202" t="s">
        <v>212</v>
      </c>
      <c r="E96" s="203" t="s">
        <v>3408</v>
      </c>
      <c r="F96" s="204" t="s">
        <v>3149</v>
      </c>
      <c r="G96" s="205" t="s">
        <v>862</v>
      </c>
      <c r="H96" s="206">
        <v>2</v>
      </c>
      <c r="I96" s="207">
        <v>58.9</v>
      </c>
      <c r="J96" s="208">
        <f t="shared" si="0"/>
        <v>117.8</v>
      </c>
      <c r="K96" s="204" t="s">
        <v>24</v>
      </c>
      <c r="L96" s="62"/>
      <c r="M96" s="209" t="s">
        <v>24</v>
      </c>
      <c r="N96" s="210" t="s">
        <v>49</v>
      </c>
      <c r="O96" s="43"/>
      <c r="P96" s="211">
        <f t="shared" si="1"/>
        <v>0</v>
      </c>
      <c r="Q96" s="211">
        <v>0</v>
      </c>
      <c r="R96" s="211">
        <f t="shared" si="2"/>
        <v>0</v>
      </c>
      <c r="S96" s="211">
        <v>0</v>
      </c>
      <c r="T96" s="212">
        <f t="shared" si="3"/>
        <v>0</v>
      </c>
      <c r="AR96" s="25" t="s">
        <v>142</v>
      </c>
      <c r="AT96" s="25" t="s">
        <v>212</v>
      </c>
      <c r="AU96" s="25" t="s">
        <v>78</v>
      </c>
      <c r="AY96" s="25" t="s">
        <v>210</v>
      </c>
      <c r="BE96" s="213">
        <f t="shared" si="4"/>
        <v>117.8</v>
      </c>
      <c r="BF96" s="213">
        <f t="shared" si="5"/>
        <v>0</v>
      </c>
      <c r="BG96" s="213">
        <f t="shared" si="6"/>
        <v>0</v>
      </c>
      <c r="BH96" s="213">
        <f t="shared" si="7"/>
        <v>0</v>
      </c>
      <c r="BI96" s="213">
        <f t="shared" si="8"/>
        <v>0</v>
      </c>
      <c r="BJ96" s="25" t="s">
        <v>83</v>
      </c>
      <c r="BK96" s="213">
        <f t="shared" si="9"/>
        <v>117.8</v>
      </c>
      <c r="BL96" s="25" t="s">
        <v>142</v>
      </c>
      <c r="BM96" s="25" t="s">
        <v>3409</v>
      </c>
    </row>
    <row r="97" spans="2:65" s="1" customFormat="1" ht="16.5" customHeight="1">
      <c r="B97" s="42"/>
      <c r="C97" s="202" t="s">
        <v>10</v>
      </c>
      <c r="D97" s="202" t="s">
        <v>212</v>
      </c>
      <c r="E97" s="203" t="s">
        <v>3410</v>
      </c>
      <c r="F97" s="204" t="s">
        <v>3015</v>
      </c>
      <c r="G97" s="205" t="s">
        <v>862</v>
      </c>
      <c r="H97" s="206">
        <v>7</v>
      </c>
      <c r="I97" s="207">
        <v>69.599999999999994</v>
      </c>
      <c r="J97" s="208">
        <f t="shared" si="0"/>
        <v>487.2</v>
      </c>
      <c r="K97" s="204" t="s">
        <v>24</v>
      </c>
      <c r="L97" s="62"/>
      <c r="M97" s="209" t="s">
        <v>24</v>
      </c>
      <c r="N97" s="210" t="s">
        <v>49</v>
      </c>
      <c r="O97" s="43"/>
      <c r="P97" s="211">
        <f t="shared" si="1"/>
        <v>0</v>
      </c>
      <c r="Q97" s="211">
        <v>0</v>
      </c>
      <c r="R97" s="211">
        <f t="shared" si="2"/>
        <v>0</v>
      </c>
      <c r="S97" s="211">
        <v>0</v>
      </c>
      <c r="T97" s="212">
        <f t="shared" si="3"/>
        <v>0</v>
      </c>
      <c r="AR97" s="25" t="s">
        <v>142</v>
      </c>
      <c r="AT97" s="25" t="s">
        <v>212</v>
      </c>
      <c r="AU97" s="25" t="s">
        <v>78</v>
      </c>
      <c r="AY97" s="25" t="s">
        <v>210</v>
      </c>
      <c r="BE97" s="213">
        <f t="shared" si="4"/>
        <v>487.2</v>
      </c>
      <c r="BF97" s="213">
        <f t="shared" si="5"/>
        <v>0</v>
      </c>
      <c r="BG97" s="213">
        <f t="shared" si="6"/>
        <v>0</v>
      </c>
      <c r="BH97" s="213">
        <f t="shared" si="7"/>
        <v>0</v>
      </c>
      <c r="BI97" s="213">
        <f t="shared" si="8"/>
        <v>0</v>
      </c>
      <c r="BJ97" s="25" t="s">
        <v>83</v>
      </c>
      <c r="BK97" s="213">
        <f t="shared" si="9"/>
        <v>487.2</v>
      </c>
      <c r="BL97" s="25" t="s">
        <v>142</v>
      </c>
      <c r="BM97" s="25" t="s">
        <v>3411</v>
      </c>
    </row>
    <row r="98" spans="2:65" s="1" customFormat="1" ht="16.5" customHeight="1">
      <c r="B98" s="42"/>
      <c r="C98" s="202" t="s">
        <v>142</v>
      </c>
      <c r="D98" s="202" t="s">
        <v>212</v>
      </c>
      <c r="E98" s="203" t="s">
        <v>3412</v>
      </c>
      <c r="F98" s="204" t="s">
        <v>3413</v>
      </c>
      <c r="G98" s="205" t="s">
        <v>862</v>
      </c>
      <c r="H98" s="206">
        <v>1</v>
      </c>
      <c r="I98" s="207">
        <v>80.3</v>
      </c>
      <c r="J98" s="208">
        <f t="shared" si="0"/>
        <v>80.3</v>
      </c>
      <c r="K98" s="204" t="s">
        <v>24</v>
      </c>
      <c r="L98" s="62"/>
      <c r="M98" s="209" t="s">
        <v>24</v>
      </c>
      <c r="N98" s="210" t="s">
        <v>49</v>
      </c>
      <c r="O98" s="43"/>
      <c r="P98" s="211">
        <f t="shared" si="1"/>
        <v>0</v>
      </c>
      <c r="Q98" s="211">
        <v>0</v>
      </c>
      <c r="R98" s="211">
        <f t="shared" si="2"/>
        <v>0</v>
      </c>
      <c r="S98" s="211">
        <v>0</v>
      </c>
      <c r="T98" s="212">
        <f t="shared" si="3"/>
        <v>0</v>
      </c>
      <c r="AR98" s="25" t="s">
        <v>142</v>
      </c>
      <c r="AT98" s="25" t="s">
        <v>212</v>
      </c>
      <c r="AU98" s="25" t="s">
        <v>78</v>
      </c>
      <c r="AY98" s="25" t="s">
        <v>210</v>
      </c>
      <c r="BE98" s="213">
        <f t="shared" si="4"/>
        <v>80.3</v>
      </c>
      <c r="BF98" s="213">
        <f t="shared" si="5"/>
        <v>0</v>
      </c>
      <c r="BG98" s="213">
        <f t="shared" si="6"/>
        <v>0</v>
      </c>
      <c r="BH98" s="213">
        <f t="shared" si="7"/>
        <v>0</v>
      </c>
      <c r="BI98" s="213">
        <f t="shared" si="8"/>
        <v>0</v>
      </c>
      <c r="BJ98" s="25" t="s">
        <v>83</v>
      </c>
      <c r="BK98" s="213">
        <f t="shared" si="9"/>
        <v>80.3</v>
      </c>
      <c r="BL98" s="25" t="s">
        <v>142</v>
      </c>
      <c r="BM98" s="25" t="s">
        <v>3414</v>
      </c>
    </row>
    <row r="99" spans="2:65" s="1" customFormat="1" ht="16.5" customHeight="1">
      <c r="B99" s="42"/>
      <c r="C99" s="202" t="s">
        <v>145</v>
      </c>
      <c r="D99" s="202" t="s">
        <v>212</v>
      </c>
      <c r="E99" s="203" t="s">
        <v>3415</v>
      </c>
      <c r="F99" s="204" t="s">
        <v>3018</v>
      </c>
      <c r="G99" s="205" t="s">
        <v>862</v>
      </c>
      <c r="H99" s="206">
        <v>11</v>
      </c>
      <c r="I99" s="207">
        <v>80.3</v>
      </c>
      <c r="J99" s="208">
        <f t="shared" si="0"/>
        <v>883.3</v>
      </c>
      <c r="K99" s="204" t="s">
        <v>24</v>
      </c>
      <c r="L99" s="62"/>
      <c r="M99" s="209" t="s">
        <v>24</v>
      </c>
      <c r="N99" s="210" t="s">
        <v>49</v>
      </c>
      <c r="O99" s="43"/>
      <c r="P99" s="211">
        <f t="shared" si="1"/>
        <v>0</v>
      </c>
      <c r="Q99" s="211">
        <v>0</v>
      </c>
      <c r="R99" s="211">
        <f t="shared" si="2"/>
        <v>0</v>
      </c>
      <c r="S99" s="211">
        <v>0</v>
      </c>
      <c r="T99" s="212">
        <f t="shared" si="3"/>
        <v>0</v>
      </c>
      <c r="AR99" s="25" t="s">
        <v>142</v>
      </c>
      <c r="AT99" s="25" t="s">
        <v>212</v>
      </c>
      <c r="AU99" s="25" t="s">
        <v>78</v>
      </c>
      <c r="AY99" s="25" t="s">
        <v>210</v>
      </c>
      <c r="BE99" s="213">
        <f t="shared" si="4"/>
        <v>883.3</v>
      </c>
      <c r="BF99" s="213">
        <f t="shared" si="5"/>
        <v>0</v>
      </c>
      <c r="BG99" s="213">
        <f t="shared" si="6"/>
        <v>0</v>
      </c>
      <c r="BH99" s="213">
        <f t="shared" si="7"/>
        <v>0</v>
      </c>
      <c r="BI99" s="213">
        <f t="shared" si="8"/>
        <v>0</v>
      </c>
      <c r="BJ99" s="25" t="s">
        <v>83</v>
      </c>
      <c r="BK99" s="213">
        <f t="shared" si="9"/>
        <v>883.3</v>
      </c>
      <c r="BL99" s="25" t="s">
        <v>142</v>
      </c>
      <c r="BM99" s="25" t="s">
        <v>3416</v>
      </c>
    </row>
    <row r="100" spans="2:65" s="1" customFormat="1" ht="16.5" customHeight="1">
      <c r="B100" s="42"/>
      <c r="C100" s="202" t="s">
        <v>311</v>
      </c>
      <c r="D100" s="202" t="s">
        <v>212</v>
      </c>
      <c r="E100" s="203" t="s">
        <v>3417</v>
      </c>
      <c r="F100" s="204" t="s">
        <v>3153</v>
      </c>
      <c r="G100" s="205" t="s">
        <v>862</v>
      </c>
      <c r="H100" s="206">
        <v>3</v>
      </c>
      <c r="I100" s="207">
        <v>93.1</v>
      </c>
      <c r="J100" s="208">
        <f t="shared" si="0"/>
        <v>279.3</v>
      </c>
      <c r="K100" s="204" t="s">
        <v>24</v>
      </c>
      <c r="L100" s="62"/>
      <c r="M100" s="209" t="s">
        <v>24</v>
      </c>
      <c r="N100" s="210" t="s">
        <v>49</v>
      </c>
      <c r="O100" s="43"/>
      <c r="P100" s="211">
        <f t="shared" si="1"/>
        <v>0</v>
      </c>
      <c r="Q100" s="211">
        <v>0</v>
      </c>
      <c r="R100" s="211">
        <f t="shared" si="2"/>
        <v>0</v>
      </c>
      <c r="S100" s="211">
        <v>0</v>
      </c>
      <c r="T100" s="212">
        <f t="shared" si="3"/>
        <v>0</v>
      </c>
      <c r="AR100" s="25" t="s">
        <v>142</v>
      </c>
      <c r="AT100" s="25" t="s">
        <v>212</v>
      </c>
      <c r="AU100" s="25" t="s">
        <v>78</v>
      </c>
      <c r="AY100" s="25" t="s">
        <v>210</v>
      </c>
      <c r="BE100" s="213">
        <f t="shared" si="4"/>
        <v>279.3</v>
      </c>
      <c r="BF100" s="213">
        <f t="shared" si="5"/>
        <v>0</v>
      </c>
      <c r="BG100" s="213">
        <f t="shared" si="6"/>
        <v>0</v>
      </c>
      <c r="BH100" s="213">
        <f t="shared" si="7"/>
        <v>0</v>
      </c>
      <c r="BI100" s="213">
        <f t="shared" si="8"/>
        <v>0</v>
      </c>
      <c r="BJ100" s="25" t="s">
        <v>83</v>
      </c>
      <c r="BK100" s="213">
        <f t="shared" si="9"/>
        <v>279.3</v>
      </c>
      <c r="BL100" s="25" t="s">
        <v>142</v>
      </c>
      <c r="BM100" s="25" t="s">
        <v>3418</v>
      </c>
    </row>
    <row r="101" spans="2:65" s="1" customFormat="1" ht="16.5" customHeight="1">
      <c r="B101" s="42"/>
      <c r="C101" s="202" t="s">
        <v>316</v>
      </c>
      <c r="D101" s="202" t="s">
        <v>212</v>
      </c>
      <c r="E101" s="203" t="s">
        <v>3419</v>
      </c>
      <c r="F101" s="204" t="s">
        <v>3420</v>
      </c>
      <c r="G101" s="205" t="s">
        <v>862</v>
      </c>
      <c r="H101" s="206">
        <v>2</v>
      </c>
      <c r="I101" s="207">
        <v>128.4</v>
      </c>
      <c r="J101" s="208">
        <f t="shared" si="0"/>
        <v>256.8</v>
      </c>
      <c r="K101" s="204" t="s">
        <v>24</v>
      </c>
      <c r="L101" s="62"/>
      <c r="M101" s="209" t="s">
        <v>24</v>
      </c>
      <c r="N101" s="210" t="s">
        <v>49</v>
      </c>
      <c r="O101" s="43"/>
      <c r="P101" s="211">
        <f t="shared" si="1"/>
        <v>0</v>
      </c>
      <c r="Q101" s="211">
        <v>0</v>
      </c>
      <c r="R101" s="211">
        <f t="shared" si="2"/>
        <v>0</v>
      </c>
      <c r="S101" s="211">
        <v>0</v>
      </c>
      <c r="T101" s="212">
        <f t="shared" si="3"/>
        <v>0</v>
      </c>
      <c r="AR101" s="25" t="s">
        <v>142</v>
      </c>
      <c r="AT101" s="25" t="s">
        <v>212</v>
      </c>
      <c r="AU101" s="25" t="s">
        <v>78</v>
      </c>
      <c r="AY101" s="25" t="s">
        <v>210</v>
      </c>
      <c r="BE101" s="213">
        <f t="shared" si="4"/>
        <v>256.8</v>
      </c>
      <c r="BF101" s="213">
        <f t="shared" si="5"/>
        <v>0</v>
      </c>
      <c r="BG101" s="213">
        <f t="shared" si="6"/>
        <v>0</v>
      </c>
      <c r="BH101" s="213">
        <f t="shared" si="7"/>
        <v>0</v>
      </c>
      <c r="BI101" s="213">
        <f t="shared" si="8"/>
        <v>0</v>
      </c>
      <c r="BJ101" s="25" t="s">
        <v>83</v>
      </c>
      <c r="BK101" s="213">
        <f t="shared" si="9"/>
        <v>256.8</v>
      </c>
      <c r="BL101" s="25" t="s">
        <v>142</v>
      </c>
      <c r="BM101" s="25" t="s">
        <v>3421</v>
      </c>
    </row>
    <row r="102" spans="2:65" s="1" customFormat="1" ht="16.5" customHeight="1">
      <c r="B102" s="42"/>
      <c r="C102" s="202" t="s">
        <v>322</v>
      </c>
      <c r="D102" s="202" t="s">
        <v>212</v>
      </c>
      <c r="E102" s="203" t="s">
        <v>3422</v>
      </c>
      <c r="F102" s="204" t="s">
        <v>3166</v>
      </c>
      <c r="G102" s="205" t="s">
        <v>862</v>
      </c>
      <c r="H102" s="206">
        <v>3</v>
      </c>
      <c r="I102" s="207">
        <v>144.5</v>
      </c>
      <c r="J102" s="208">
        <f t="shared" si="0"/>
        <v>433.5</v>
      </c>
      <c r="K102" s="204" t="s">
        <v>24</v>
      </c>
      <c r="L102" s="62"/>
      <c r="M102" s="209" t="s">
        <v>24</v>
      </c>
      <c r="N102" s="210" t="s">
        <v>49</v>
      </c>
      <c r="O102" s="43"/>
      <c r="P102" s="211">
        <f t="shared" si="1"/>
        <v>0</v>
      </c>
      <c r="Q102" s="211">
        <v>0</v>
      </c>
      <c r="R102" s="211">
        <f t="shared" si="2"/>
        <v>0</v>
      </c>
      <c r="S102" s="211">
        <v>0</v>
      </c>
      <c r="T102" s="212">
        <f t="shared" si="3"/>
        <v>0</v>
      </c>
      <c r="AR102" s="25" t="s">
        <v>142</v>
      </c>
      <c r="AT102" s="25" t="s">
        <v>212</v>
      </c>
      <c r="AU102" s="25" t="s">
        <v>78</v>
      </c>
      <c r="AY102" s="25" t="s">
        <v>210</v>
      </c>
      <c r="BE102" s="213">
        <f t="shared" si="4"/>
        <v>433.5</v>
      </c>
      <c r="BF102" s="213">
        <f t="shared" si="5"/>
        <v>0</v>
      </c>
      <c r="BG102" s="213">
        <f t="shared" si="6"/>
        <v>0</v>
      </c>
      <c r="BH102" s="213">
        <f t="shared" si="7"/>
        <v>0</v>
      </c>
      <c r="BI102" s="213">
        <f t="shared" si="8"/>
        <v>0</v>
      </c>
      <c r="BJ102" s="25" t="s">
        <v>83</v>
      </c>
      <c r="BK102" s="213">
        <f t="shared" si="9"/>
        <v>433.5</v>
      </c>
      <c r="BL102" s="25" t="s">
        <v>142</v>
      </c>
      <c r="BM102" s="25" t="s">
        <v>3423</v>
      </c>
    </row>
    <row r="103" spans="2:65" s="1" customFormat="1" ht="16.5" customHeight="1">
      <c r="B103" s="42"/>
      <c r="C103" s="202" t="s">
        <v>9</v>
      </c>
      <c r="D103" s="202" t="s">
        <v>212</v>
      </c>
      <c r="E103" s="203" t="s">
        <v>3424</v>
      </c>
      <c r="F103" s="204" t="s">
        <v>3021</v>
      </c>
      <c r="G103" s="205" t="s">
        <v>862</v>
      </c>
      <c r="H103" s="206">
        <v>2</v>
      </c>
      <c r="I103" s="207">
        <v>69.599999999999994</v>
      </c>
      <c r="J103" s="208">
        <f t="shared" si="0"/>
        <v>139.19999999999999</v>
      </c>
      <c r="K103" s="204" t="s">
        <v>24</v>
      </c>
      <c r="L103" s="62"/>
      <c r="M103" s="209" t="s">
        <v>24</v>
      </c>
      <c r="N103" s="210" t="s">
        <v>49</v>
      </c>
      <c r="O103" s="43"/>
      <c r="P103" s="211">
        <f t="shared" si="1"/>
        <v>0</v>
      </c>
      <c r="Q103" s="211">
        <v>0</v>
      </c>
      <c r="R103" s="211">
        <f t="shared" si="2"/>
        <v>0</v>
      </c>
      <c r="S103" s="211">
        <v>0</v>
      </c>
      <c r="T103" s="212">
        <f t="shared" si="3"/>
        <v>0</v>
      </c>
      <c r="AR103" s="25" t="s">
        <v>142</v>
      </c>
      <c r="AT103" s="25" t="s">
        <v>212</v>
      </c>
      <c r="AU103" s="25" t="s">
        <v>78</v>
      </c>
      <c r="AY103" s="25" t="s">
        <v>210</v>
      </c>
      <c r="BE103" s="213">
        <f t="shared" si="4"/>
        <v>139.19999999999999</v>
      </c>
      <c r="BF103" s="213">
        <f t="shared" si="5"/>
        <v>0</v>
      </c>
      <c r="BG103" s="213">
        <f t="shared" si="6"/>
        <v>0</v>
      </c>
      <c r="BH103" s="213">
        <f t="shared" si="7"/>
        <v>0</v>
      </c>
      <c r="BI103" s="213">
        <f t="shared" si="8"/>
        <v>0</v>
      </c>
      <c r="BJ103" s="25" t="s">
        <v>83</v>
      </c>
      <c r="BK103" s="213">
        <f t="shared" si="9"/>
        <v>139.19999999999999</v>
      </c>
      <c r="BL103" s="25" t="s">
        <v>142</v>
      </c>
      <c r="BM103" s="25" t="s">
        <v>3425</v>
      </c>
    </row>
    <row r="104" spans="2:65" s="1" customFormat="1" ht="16.5" customHeight="1">
      <c r="B104" s="42"/>
      <c r="C104" s="202" t="s">
        <v>334</v>
      </c>
      <c r="D104" s="202" t="s">
        <v>212</v>
      </c>
      <c r="E104" s="203" t="s">
        <v>3426</v>
      </c>
      <c r="F104" s="204" t="s">
        <v>3168</v>
      </c>
      <c r="G104" s="205" t="s">
        <v>862</v>
      </c>
      <c r="H104" s="206">
        <v>3</v>
      </c>
      <c r="I104" s="207">
        <v>112.4</v>
      </c>
      <c r="J104" s="208">
        <f t="shared" si="0"/>
        <v>337.2</v>
      </c>
      <c r="K104" s="204" t="s">
        <v>24</v>
      </c>
      <c r="L104" s="62"/>
      <c r="M104" s="209" t="s">
        <v>24</v>
      </c>
      <c r="N104" s="210" t="s">
        <v>49</v>
      </c>
      <c r="O104" s="43"/>
      <c r="P104" s="211">
        <f t="shared" si="1"/>
        <v>0</v>
      </c>
      <c r="Q104" s="211">
        <v>0</v>
      </c>
      <c r="R104" s="211">
        <f t="shared" si="2"/>
        <v>0</v>
      </c>
      <c r="S104" s="211">
        <v>0</v>
      </c>
      <c r="T104" s="212">
        <f t="shared" si="3"/>
        <v>0</v>
      </c>
      <c r="AR104" s="25" t="s">
        <v>142</v>
      </c>
      <c r="AT104" s="25" t="s">
        <v>212</v>
      </c>
      <c r="AU104" s="25" t="s">
        <v>78</v>
      </c>
      <c r="AY104" s="25" t="s">
        <v>210</v>
      </c>
      <c r="BE104" s="213">
        <f t="shared" si="4"/>
        <v>337.2</v>
      </c>
      <c r="BF104" s="213">
        <f t="shared" si="5"/>
        <v>0</v>
      </c>
      <c r="BG104" s="213">
        <f t="shared" si="6"/>
        <v>0</v>
      </c>
      <c r="BH104" s="213">
        <f t="shared" si="7"/>
        <v>0</v>
      </c>
      <c r="BI104" s="213">
        <f t="shared" si="8"/>
        <v>0</v>
      </c>
      <c r="BJ104" s="25" t="s">
        <v>83</v>
      </c>
      <c r="BK104" s="213">
        <f t="shared" si="9"/>
        <v>337.2</v>
      </c>
      <c r="BL104" s="25" t="s">
        <v>142</v>
      </c>
      <c r="BM104" s="25" t="s">
        <v>3427</v>
      </c>
    </row>
    <row r="105" spans="2:65" s="1" customFormat="1" ht="16.5" customHeight="1">
      <c r="B105" s="42"/>
      <c r="C105" s="202" t="s">
        <v>340</v>
      </c>
      <c r="D105" s="202" t="s">
        <v>212</v>
      </c>
      <c r="E105" s="203" t="s">
        <v>3428</v>
      </c>
      <c r="F105" s="204" t="s">
        <v>3024</v>
      </c>
      <c r="G105" s="205" t="s">
        <v>862</v>
      </c>
      <c r="H105" s="206">
        <v>3</v>
      </c>
      <c r="I105" s="207">
        <v>200.1</v>
      </c>
      <c r="J105" s="208">
        <f t="shared" si="0"/>
        <v>600.29999999999995</v>
      </c>
      <c r="K105" s="204" t="s">
        <v>24</v>
      </c>
      <c r="L105" s="62"/>
      <c r="M105" s="209" t="s">
        <v>24</v>
      </c>
      <c r="N105" s="210" t="s">
        <v>49</v>
      </c>
      <c r="O105" s="43"/>
      <c r="P105" s="211">
        <f t="shared" si="1"/>
        <v>0</v>
      </c>
      <c r="Q105" s="211">
        <v>0</v>
      </c>
      <c r="R105" s="211">
        <f t="shared" si="2"/>
        <v>0</v>
      </c>
      <c r="S105" s="211">
        <v>0</v>
      </c>
      <c r="T105" s="212">
        <f t="shared" si="3"/>
        <v>0</v>
      </c>
      <c r="AR105" s="25" t="s">
        <v>142</v>
      </c>
      <c r="AT105" s="25" t="s">
        <v>212</v>
      </c>
      <c r="AU105" s="25" t="s">
        <v>78</v>
      </c>
      <c r="AY105" s="25" t="s">
        <v>210</v>
      </c>
      <c r="BE105" s="213">
        <f t="shared" si="4"/>
        <v>600.29999999999995</v>
      </c>
      <c r="BF105" s="213">
        <f t="shared" si="5"/>
        <v>0</v>
      </c>
      <c r="BG105" s="213">
        <f t="shared" si="6"/>
        <v>0</v>
      </c>
      <c r="BH105" s="213">
        <f t="shared" si="7"/>
        <v>0</v>
      </c>
      <c r="BI105" s="213">
        <f t="shared" si="8"/>
        <v>0</v>
      </c>
      <c r="BJ105" s="25" t="s">
        <v>83</v>
      </c>
      <c r="BK105" s="213">
        <f t="shared" si="9"/>
        <v>600.29999999999995</v>
      </c>
      <c r="BL105" s="25" t="s">
        <v>142</v>
      </c>
      <c r="BM105" s="25" t="s">
        <v>3429</v>
      </c>
    </row>
    <row r="106" spans="2:65" s="1" customFormat="1" ht="16.5" customHeight="1">
      <c r="B106" s="42"/>
      <c r="C106" s="202" t="s">
        <v>345</v>
      </c>
      <c r="D106" s="202" t="s">
        <v>212</v>
      </c>
      <c r="E106" s="203" t="s">
        <v>3430</v>
      </c>
      <c r="F106" s="204" t="s">
        <v>3027</v>
      </c>
      <c r="G106" s="205" t="s">
        <v>862</v>
      </c>
      <c r="H106" s="206">
        <v>2</v>
      </c>
      <c r="I106" s="207">
        <v>898.8</v>
      </c>
      <c r="J106" s="208">
        <f t="shared" si="0"/>
        <v>1797.6</v>
      </c>
      <c r="K106" s="204" t="s">
        <v>24</v>
      </c>
      <c r="L106" s="62"/>
      <c r="M106" s="209" t="s">
        <v>24</v>
      </c>
      <c r="N106" s="210" t="s">
        <v>49</v>
      </c>
      <c r="O106" s="43"/>
      <c r="P106" s="211">
        <f t="shared" si="1"/>
        <v>0</v>
      </c>
      <c r="Q106" s="211">
        <v>0</v>
      </c>
      <c r="R106" s="211">
        <f t="shared" si="2"/>
        <v>0</v>
      </c>
      <c r="S106" s="211">
        <v>0</v>
      </c>
      <c r="T106" s="212">
        <f t="shared" si="3"/>
        <v>0</v>
      </c>
      <c r="AR106" s="25" t="s">
        <v>142</v>
      </c>
      <c r="AT106" s="25" t="s">
        <v>212</v>
      </c>
      <c r="AU106" s="25" t="s">
        <v>78</v>
      </c>
      <c r="AY106" s="25" t="s">
        <v>210</v>
      </c>
      <c r="BE106" s="213">
        <f t="shared" si="4"/>
        <v>1797.6</v>
      </c>
      <c r="BF106" s="213">
        <f t="shared" si="5"/>
        <v>0</v>
      </c>
      <c r="BG106" s="213">
        <f t="shared" si="6"/>
        <v>0</v>
      </c>
      <c r="BH106" s="213">
        <f t="shared" si="7"/>
        <v>0</v>
      </c>
      <c r="BI106" s="213">
        <f t="shared" si="8"/>
        <v>0</v>
      </c>
      <c r="BJ106" s="25" t="s">
        <v>83</v>
      </c>
      <c r="BK106" s="213">
        <f t="shared" si="9"/>
        <v>1797.6</v>
      </c>
      <c r="BL106" s="25" t="s">
        <v>142</v>
      </c>
      <c r="BM106" s="25" t="s">
        <v>3431</v>
      </c>
    </row>
    <row r="107" spans="2:65" s="1" customFormat="1" ht="25.5" customHeight="1">
      <c r="B107" s="42"/>
      <c r="C107" s="202" t="s">
        <v>351</v>
      </c>
      <c r="D107" s="202" t="s">
        <v>212</v>
      </c>
      <c r="E107" s="203" t="s">
        <v>3432</v>
      </c>
      <c r="F107" s="204" t="s">
        <v>3173</v>
      </c>
      <c r="G107" s="205" t="s">
        <v>862</v>
      </c>
      <c r="H107" s="206">
        <v>2</v>
      </c>
      <c r="I107" s="207">
        <v>108.1</v>
      </c>
      <c r="J107" s="208">
        <f t="shared" si="0"/>
        <v>216.2</v>
      </c>
      <c r="K107" s="204" t="s">
        <v>24</v>
      </c>
      <c r="L107" s="62"/>
      <c r="M107" s="209" t="s">
        <v>24</v>
      </c>
      <c r="N107" s="210" t="s">
        <v>49</v>
      </c>
      <c r="O107" s="43"/>
      <c r="P107" s="211">
        <f t="shared" si="1"/>
        <v>0</v>
      </c>
      <c r="Q107" s="211">
        <v>0</v>
      </c>
      <c r="R107" s="211">
        <f t="shared" si="2"/>
        <v>0</v>
      </c>
      <c r="S107" s="211">
        <v>0</v>
      </c>
      <c r="T107" s="212">
        <f t="shared" si="3"/>
        <v>0</v>
      </c>
      <c r="AR107" s="25" t="s">
        <v>142</v>
      </c>
      <c r="AT107" s="25" t="s">
        <v>212</v>
      </c>
      <c r="AU107" s="25" t="s">
        <v>78</v>
      </c>
      <c r="AY107" s="25" t="s">
        <v>210</v>
      </c>
      <c r="BE107" s="213">
        <f t="shared" si="4"/>
        <v>216.2</v>
      </c>
      <c r="BF107" s="213">
        <f t="shared" si="5"/>
        <v>0</v>
      </c>
      <c r="BG107" s="213">
        <f t="shared" si="6"/>
        <v>0</v>
      </c>
      <c r="BH107" s="213">
        <f t="shared" si="7"/>
        <v>0</v>
      </c>
      <c r="BI107" s="213">
        <f t="shared" si="8"/>
        <v>0</v>
      </c>
      <c r="BJ107" s="25" t="s">
        <v>83</v>
      </c>
      <c r="BK107" s="213">
        <f t="shared" si="9"/>
        <v>216.2</v>
      </c>
      <c r="BL107" s="25" t="s">
        <v>142</v>
      </c>
      <c r="BM107" s="25" t="s">
        <v>3433</v>
      </c>
    </row>
    <row r="108" spans="2:65" s="1" customFormat="1" ht="25.5" customHeight="1">
      <c r="B108" s="42"/>
      <c r="C108" s="202" t="s">
        <v>357</v>
      </c>
      <c r="D108" s="202" t="s">
        <v>212</v>
      </c>
      <c r="E108" s="203" t="s">
        <v>3434</v>
      </c>
      <c r="F108" s="204" t="s">
        <v>3175</v>
      </c>
      <c r="G108" s="205" t="s">
        <v>862</v>
      </c>
      <c r="H108" s="206">
        <v>5</v>
      </c>
      <c r="I108" s="207">
        <v>618.5</v>
      </c>
      <c r="J108" s="208">
        <f t="shared" si="0"/>
        <v>3092.5</v>
      </c>
      <c r="K108" s="204" t="s">
        <v>24</v>
      </c>
      <c r="L108" s="62"/>
      <c r="M108" s="209" t="s">
        <v>24</v>
      </c>
      <c r="N108" s="210" t="s">
        <v>49</v>
      </c>
      <c r="O108" s="43"/>
      <c r="P108" s="211">
        <f t="shared" si="1"/>
        <v>0</v>
      </c>
      <c r="Q108" s="211">
        <v>0</v>
      </c>
      <c r="R108" s="211">
        <f t="shared" si="2"/>
        <v>0</v>
      </c>
      <c r="S108" s="211">
        <v>0</v>
      </c>
      <c r="T108" s="212">
        <f t="shared" si="3"/>
        <v>0</v>
      </c>
      <c r="AR108" s="25" t="s">
        <v>142</v>
      </c>
      <c r="AT108" s="25" t="s">
        <v>212</v>
      </c>
      <c r="AU108" s="25" t="s">
        <v>78</v>
      </c>
      <c r="AY108" s="25" t="s">
        <v>210</v>
      </c>
      <c r="BE108" s="213">
        <f t="shared" si="4"/>
        <v>3092.5</v>
      </c>
      <c r="BF108" s="213">
        <f t="shared" si="5"/>
        <v>0</v>
      </c>
      <c r="BG108" s="213">
        <f t="shared" si="6"/>
        <v>0</v>
      </c>
      <c r="BH108" s="213">
        <f t="shared" si="7"/>
        <v>0</v>
      </c>
      <c r="BI108" s="213">
        <f t="shared" si="8"/>
        <v>0</v>
      </c>
      <c r="BJ108" s="25" t="s">
        <v>83</v>
      </c>
      <c r="BK108" s="213">
        <f t="shared" si="9"/>
        <v>3092.5</v>
      </c>
      <c r="BL108" s="25" t="s">
        <v>142</v>
      </c>
      <c r="BM108" s="25" t="s">
        <v>3435</v>
      </c>
    </row>
    <row r="109" spans="2:65" s="1" customFormat="1" ht="38.25" customHeight="1">
      <c r="B109" s="42"/>
      <c r="C109" s="202" t="s">
        <v>366</v>
      </c>
      <c r="D109" s="202" t="s">
        <v>212</v>
      </c>
      <c r="E109" s="203" t="s">
        <v>3436</v>
      </c>
      <c r="F109" s="204" t="s">
        <v>3030</v>
      </c>
      <c r="G109" s="205" t="s">
        <v>862</v>
      </c>
      <c r="H109" s="206">
        <v>5</v>
      </c>
      <c r="I109" s="207">
        <v>823.9</v>
      </c>
      <c r="J109" s="208">
        <f t="shared" si="0"/>
        <v>4119.5</v>
      </c>
      <c r="K109" s="204" t="s">
        <v>24</v>
      </c>
      <c r="L109" s="62"/>
      <c r="M109" s="209" t="s">
        <v>24</v>
      </c>
      <c r="N109" s="210" t="s">
        <v>49</v>
      </c>
      <c r="O109" s="43"/>
      <c r="P109" s="211">
        <f t="shared" si="1"/>
        <v>0</v>
      </c>
      <c r="Q109" s="211">
        <v>0</v>
      </c>
      <c r="R109" s="211">
        <f t="shared" si="2"/>
        <v>0</v>
      </c>
      <c r="S109" s="211">
        <v>0</v>
      </c>
      <c r="T109" s="212">
        <f t="shared" si="3"/>
        <v>0</v>
      </c>
      <c r="AR109" s="25" t="s">
        <v>142</v>
      </c>
      <c r="AT109" s="25" t="s">
        <v>212</v>
      </c>
      <c r="AU109" s="25" t="s">
        <v>78</v>
      </c>
      <c r="AY109" s="25" t="s">
        <v>210</v>
      </c>
      <c r="BE109" s="213">
        <f t="shared" si="4"/>
        <v>4119.5</v>
      </c>
      <c r="BF109" s="213">
        <f t="shared" si="5"/>
        <v>0</v>
      </c>
      <c r="BG109" s="213">
        <f t="shared" si="6"/>
        <v>0</v>
      </c>
      <c r="BH109" s="213">
        <f t="shared" si="7"/>
        <v>0</v>
      </c>
      <c r="BI109" s="213">
        <f t="shared" si="8"/>
        <v>0</v>
      </c>
      <c r="BJ109" s="25" t="s">
        <v>83</v>
      </c>
      <c r="BK109" s="213">
        <f t="shared" si="9"/>
        <v>4119.5</v>
      </c>
      <c r="BL109" s="25" t="s">
        <v>142</v>
      </c>
      <c r="BM109" s="25" t="s">
        <v>3437</v>
      </c>
    </row>
    <row r="110" spans="2:65" s="1" customFormat="1" ht="16.5" customHeight="1">
      <c r="B110" s="42"/>
      <c r="C110" s="202" t="s">
        <v>371</v>
      </c>
      <c r="D110" s="202" t="s">
        <v>212</v>
      </c>
      <c r="E110" s="203" t="s">
        <v>3438</v>
      </c>
      <c r="F110" s="204" t="s">
        <v>3184</v>
      </c>
      <c r="G110" s="205" t="s">
        <v>862</v>
      </c>
      <c r="H110" s="206">
        <v>2</v>
      </c>
      <c r="I110" s="207">
        <v>374.5</v>
      </c>
      <c r="J110" s="208">
        <f t="shared" si="0"/>
        <v>749</v>
      </c>
      <c r="K110" s="204" t="s">
        <v>24</v>
      </c>
      <c r="L110" s="62"/>
      <c r="M110" s="209" t="s">
        <v>24</v>
      </c>
      <c r="N110" s="210" t="s">
        <v>49</v>
      </c>
      <c r="O110" s="43"/>
      <c r="P110" s="211">
        <f t="shared" si="1"/>
        <v>0</v>
      </c>
      <c r="Q110" s="211">
        <v>0</v>
      </c>
      <c r="R110" s="211">
        <f t="shared" si="2"/>
        <v>0</v>
      </c>
      <c r="S110" s="211">
        <v>0</v>
      </c>
      <c r="T110" s="212">
        <f t="shared" si="3"/>
        <v>0</v>
      </c>
      <c r="AR110" s="25" t="s">
        <v>142</v>
      </c>
      <c r="AT110" s="25" t="s">
        <v>212</v>
      </c>
      <c r="AU110" s="25" t="s">
        <v>78</v>
      </c>
      <c r="AY110" s="25" t="s">
        <v>210</v>
      </c>
      <c r="BE110" s="213">
        <f t="shared" si="4"/>
        <v>749</v>
      </c>
      <c r="BF110" s="213">
        <f t="shared" si="5"/>
        <v>0</v>
      </c>
      <c r="BG110" s="213">
        <f t="shared" si="6"/>
        <v>0</v>
      </c>
      <c r="BH110" s="213">
        <f t="shared" si="7"/>
        <v>0</v>
      </c>
      <c r="BI110" s="213">
        <f t="shared" si="8"/>
        <v>0</v>
      </c>
      <c r="BJ110" s="25" t="s">
        <v>83</v>
      </c>
      <c r="BK110" s="213">
        <f t="shared" si="9"/>
        <v>749</v>
      </c>
      <c r="BL110" s="25" t="s">
        <v>142</v>
      </c>
      <c r="BM110" s="25" t="s">
        <v>3439</v>
      </c>
    </row>
    <row r="111" spans="2:65" s="1" customFormat="1" ht="16.5" customHeight="1">
      <c r="B111" s="42"/>
      <c r="C111" s="202" t="s">
        <v>375</v>
      </c>
      <c r="D111" s="202" t="s">
        <v>212</v>
      </c>
      <c r="E111" s="203" t="s">
        <v>3440</v>
      </c>
      <c r="F111" s="204" t="s">
        <v>3187</v>
      </c>
      <c r="G111" s="205" t="s">
        <v>2994</v>
      </c>
      <c r="H111" s="206">
        <v>94</v>
      </c>
      <c r="I111" s="207">
        <v>39.6</v>
      </c>
      <c r="J111" s="208">
        <f t="shared" si="0"/>
        <v>3722.4</v>
      </c>
      <c r="K111" s="204" t="s">
        <v>24</v>
      </c>
      <c r="L111" s="62"/>
      <c r="M111" s="209" t="s">
        <v>24</v>
      </c>
      <c r="N111" s="210" t="s">
        <v>49</v>
      </c>
      <c r="O111" s="43"/>
      <c r="P111" s="211">
        <f t="shared" si="1"/>
        <v>0</v>
      </c>
      <c r="Q111" s="211">
        <v>0</v>
      </c>
      <c r="R111" s="211">
        <f t="shared" si="2"/>
        <v>0</v>
      </c>
      <c r="S111" s="211">
        <v>0</v>
      </c>
      <c r="T111" s="212">
        <f t="shared" si="3"/>
        <v>0</v>
      </c>
      <c r="AR111" s="25" t="s">
        <v>142</v>
      </c>
      <c r="AT111" s="25" t="s">
        <v>212</v>
      </c>
      <c r="AU111" s="25" t="s">
        <v>78</v>
      </c>
      <c r="AY111" s="25" t="s">
        <v>210</v>
      </c>
      <c r="BE111" s="213">
        <f t="shared" si="4"/>
        <v>3722.4</v>
      </c>
      <c r="BF111" s="213">
        <f t="shared" si="5"/>
        <v>0</v>
      </c>
      <c r="BG111" s="213">
        <f t="shared" si="6"/>
        <v>0</v>
      </c>
      <c r="BH111" s="213">
        <f t="shared" si="7"/>
        <v>0</v>
      </c>
      <c r="BI111" s="213">
        <f t="shared" si="8"/>
        <v>0</v>
      </c>
      <c r="BJ111" s="25" t="s">
        <v>83</v>
      </c>
      <c r="BK111" s="213">
        <f t="shared" si="9"/>
        <v>3722.4</v>
      </c>
      <c r="BL111" s="25" t="s">
        <v>142</v>
      </c>
      <c r="BM111" s="25" t="s">
        <v>3441</v>
      </c>
    </row>
    <row r="112" spans="2:65" s="1" customFormat="1" ht="25.5" customHeight="1">
      <c r="B112" s="42"/>
      <c r="C112" s="202" t="s">
        <v>380</v>
      </c>
      <c r="D112" s="202" t="s">
        <v>212</v>
      </c>
      <c r="E112" s="203" t="s">
        <v>3442</v>
      </c>
      <c r="F112" s="204" t="s">
        <v>3033</v>
      </c>
      <c r="G112" s="205" t="s">
        <v>2994</v>
      </c>
      <c r="H112" s="206">
        <v>13</v>
      </c>
      <c r="I112" s="207">
        <v>224.7</v>
      </c>
      <c r="J112" s="208">
        <f t="shared" si="0"/>
        <v>2921.1</v>
      </c>
      <c r="K112" s="204" t="s">
        <v>24</v>
      </c>
      <c r="L112" s="62"/>
      <c r="M112" s="209" t="s">
        <v>24</v>
      </c>
      <c r="N112" s="210" t="s">
        <v>49</v>
      </c>
      <c r="O112" s="43"/>
      <c r="P112" s="211">
        <f t="shared" si="1"/>
        <v>0</v>
      </c>
      <c r="Q112" s="211">
        <v>0</v>
      </c>
      <c r="R112" s="211">
        <f t="shared" si="2"/>
        <v>0</v>
      </c>
      <c r="S112" s="211">
        <v>0</v>
      </c>
      <c r="T112" s="212">
        <f t="shared" si="3"/>
        <v>0</v>
      </c>
      <c r="AR112" s="25" t="s">
        <v>142</v>
      </c>
      <c r="AT112" s="25" t="s">
        <v>212</v>
      </c>
      <c r="AU112" s="25" t="s">
        <v>78</v>
      </c>
      <c r="AY112" s="25" t="s">
        <v>210</v>
      </c>
      <c r="BE112" s="213">
        <f t="shared" si="4"/>
        <v>2921.1</v>
      </c>
      <c r="BF112" s="213">
        <f t="shared" si="5"/>
        <v>0</v>
      </c>
      <c r="BG112" s="213">
        <f t="shared" si="6"/>
        <v>0</v>
      </c>
      <c r="BH112" s="213">
        <f t="shared" si="7"/>
        <v>0</v>
      </c>
      <c r="BI112" s="213">
        <f t="shared" si="8"/>
        <v>0</v>
      </c>
      <c r="BJ112" s="25" t="s">
        <v>83</v>
      </c>
      <c r="BK112" s="213">
        <f t="shared" si="9"/>
        <v>2921.1</v>
      </c>
      <c r="BL112" s="25" t="s">
        <v>142</v>
      </c>
      <c r="BM112" s="25" t="s">
        <v>3443</v>
      </c>
    </row>
    <row r="113" spans="2:65" s="1" customFormat="1" ht="25.5" customHeight="1">
      <c r="B113" s="42"/>
      <c r="C113" s="202" t="s">
        <v>385</v>
      </c>
      <c r="D113" s="202" t="s">
        <v>212</v>
      </c>
      <c r="E113" s="203" t="s">
        <v>3444</v>
      </c>
      <c r="F113" s="204" t="s">
        <v>3037</v>
      </c>
      <c r="G113" s="205" t="s">
        <v>2994</v>
      </c>
      <c r="H113" s="206">
        <v>33</v>
      </c>
      <c r="I113" s="207">
        <v>315.7</v>
      </c>
      <c r="J113" s="208">
        <f t="shared" si="0"/>
        <v>10418.1</v>
      </c>
      <c r="K113" s="204" t="s">
        <v>24</v>
      </c>
      <c r="L113" s="62"/>
      <c r="M113" s="209" t="s">
        <v>24</v>
      </c>
      <c r="N113" s="210" t="s">
        <v>49</v>
      </c>
      <c r="O113" s="43"/>
      <c r="P113" s="211">
        <f t="shared" si="1"/>
        <v>0</v>
      </c>
      <c r="Q113" s="211">
        <v>0</v>
      </c>
      <c r="R113" s="211">
        <f t="shared" si="2"/>
        <v>0</v>
      </c>
      <c r="S113" s="211">
        <v>0</v>
      </c>
      <c r="T113" s="212">
        <f t="shared" si="3"/>
        <v>0</v>
      </c>
      <c r="AR113" s="25" t="s">
        <v>142</v>
      </c>
      <c r="AT113" s="25" t="s">
        <v>212</v>
      </c>
      <c r="AU113" s="25" t="s">
        <v>78</v>
      </c>
      <c r="AY113" s="25" t="s">
        <v>210</v>
      </c>
      <c r="BE113" s="213">
        <f t="shared" si="4"/>
        <v>10418.1</v>
      </c>
      <c r="BF113" s="213">
        <f t="shared" si="5"/>
        <v>0</v>
      </c>
      <c r="BG113" s="213">
        <f t="shared" si="6"/>
        <v>0</v>
      </c>
      <c r="BH113" s="213">
        <f t="shared" si="7"/>
        <v>0</v>
      </c>
      <c r="BI113" s="213">
        <f t="shared" si="8"/>
        <v>0</v>
      </c>
      <c r="BJ113" s="25" t="s">
        <v>83</v>
      </c>
      <c r="BK113" s="213">
        <f t="shared" si="9"/>
        <v>10418.1</v>
      </c>
      <c r="BL113" s="25" t="s">
        <v>142</v>
      </c>
      <c r="BM113" s="25" t="s">
        <v>3445</v>
      </c>
    </row>
    <row r="114" spans="2:65" s="1" customFormat="1" ht="25.5" customHeight="1">
      <c r="B114" s="42"/>
      <c r="C114" s="202" t="s">
        <v>397</v>
      </c>
      <c r="D114" s="202" t="s">
        <v>212</v>
      </c>
      <c r="E114" s="203" t="s">
        <v>3446</v>
      </c>
      <c r="F114" s="204" t="s">
        <v>3193</v>
      </c>
      <c r="G114" s="205" t="s">
        <v>862</v>
      </c>
      <c r="H114" s="206">
        <v>2</v>
      </c>
      <c r="I114" s="207">
        <v>556.4</v>
      </c>
      <c r="J114" s="208">
        <f t="shared" si="0"/>
        <v>1112.8</v>
      </c>
      <c r="K114" s="204" t="s">
        <v>24</v>
      </c>
      <c r="L114" s="62"/>
      <c r="M114" s="209" t="s">
        <v>24</v>
      </c>
      <c r="N114" s="210" t="s">
        <v>49</v>
      </c>
      <c r="O114" s="43"/>
      <c r="P114" s="211">
        <f t="shared" si="1"/>
        <v>0</v>
      </c>
      <c r="Q114" s="211">
        <v>0</v>
      </c>
      <c r="R114" s="211">
        <f t="shared" si="2"/>
        <v>0</v>
      </c>
      <c r="S114" s="211">
        <v>0</v>
      </c>
      <c r="T114" s="212">
        <f t="shared" si="3"/>
        <v>0</v>
      </c>
      <c r="AR114" s="25" t="s">
        <v>142</v>
      </c>
      <c r="AT114" s="25" t="s">
        <v>212</v>
      </c>
      <c r="AU114" s="25" t="s">
        <v>78</v>
      </c>
      <c r="AY114" s="25" t="s">
        <v>210</v>
      </c>
      <c r="BE114" s="213">
        <f t="shared" si="4"/>
        <v>1112.8</v>
      </c>
      <c r="BF114" s="213">
        <f t="shared" si="5"/>
        <v>0</v>
      </c>
      <c r="BG114" s="213">
        <f t="shared" si="6"/>
        <v>0</v>
      </c>
      <c r="BH114" s="213">
        <f t="shared" si="7"/>
        <v>0</v>
      </c>
      <c r="BI114" s="213">
        <f t="shared" si="8"/>
        <v>0</v>
      </c>
      <c r="BJ114" s="25" t="s">
        <v>83</v>
      </c>
      <c r="BK114" s="213">
        <f t="shared" si="9"/>
        <v>1112.8</v>
      </c>
      <c r="BL114" s="25" t="s">
        <v>142</v>
      </c>
      <c r="BM114" s="25" t="s">
        <v>3447</v>
      </c>
    </row>
    <row r="115" spans="2:65" s="1" customFormat="1" ht="16.5" customHeight="1">
      <c r="B115" s="42"/>
      <c r="C115" s="202" t="s">
        <v>404</v>
      </c>
      <c r="D115" s="202" t="s">
        <v>212</v>
      </c>
      <c r="E115" s="203" t="s">
        <v>3448</v>
      </c>
      <c r="F115" s="204" t="s">
        <v>3041</v>
      </c>
      <c r="G115" s="205" t="s">
        <v>224</v>
      </c>
      <c r="H115" s="206">
        <v>23.1</v>
      </c>
      <c r="I115" s="207">
        <v>834.6</v>
      </c>
      <c r="J115" s="208">
        <f t="shared" ref="J115:J146" si="10">ROUND(I115*H115,2)</f>
        <v>19279.259999999998</v>
      </c>
      <c r="K115" s="204" t="s">
        <v>24</v>
      </c>
      <c r="L115" s="62"/>
      <c r="M115" s="209" t="s">
        <v>24</v>
      </c>
      <c r="N115" s="210" t="s">
        <v>49</v>
      </c>
      <c r="O115" s="43"/>
      <c r="P115" s="211">
        <f t="shared" ref="P115:P146" si="11">O115*H115</f>
        <v>0</v>
      </c>
      <c r="Q115" s="211">
        <v>0</v>
      </c>
      <c r="R115" s="211">
        <f t="shared" ref="R115:R146" si="12">Q115*H115</f>
        <v>0</v>
      </c>
      <c r="S115" s="211">
        <v>0</v>
      </c>
      <c r="T115" s="212">
        <f t="shared" ref="T115:T146" si="13">S115*H115</f>
        <v>0</v>
      </c>
      <c r="AR115" s="25" t="s">
        <v>142</v>
      </c>
      <c r="AT115" s="25" t="s">
        <v>212</v>
      </c>
      <c r="AU115" s="25" t="s">
        <v>78</v>
      </c>
      <c r="AY115" s="25" t="s">
        <v>210</v>
      </c>
      <c r="BE115" s="213">
        <f t="shared" ref="BE115:BE146" si="14">IF(N115="základní",J115,0)</f>
        <v>19279.259999999998</v>
      </c>
      <c r="BF115" s="213">
        <f t="shared" ref="BF115:BF146" si="15">IF(N115="snížená",J115,0)</f>
        <v>0</v>
      </c>
      <c r="BG115" s="213">
        <f t="shared" ref="BG115:BG146" si="16">IF(N115="zákl. přenesená",J115,0)</f>
        <v>0</v>
      </c>
      <c r="BH115" s="213">
        <f t="shared" ref="BH115:BH146" si="17">IF(N115="sníž. přenesená",J115,0)</f>
        <v>0</v>
      </c>
      <c r="BI115" s="213">
        <f t="shared" ref="BI115:BI146" si="18">IF(N115="nulová",J115,0)</f>
        <v>0</v>
      </c>
      <c r="BJ115" s="25" t="s">
        <v>83</v>
      </c>
      <c r="BK115" s="213">
        <f t="shared" ref="BK115:BK146" si="19">ROUND(I115*H115,2)</f>
        <v>19279.259999999998</v>
      </c>
      <c r="BL115" s="25" t="s">
        <v>142</v>
      </c>
      <c r="BM115" s="25" t="s">
        <v>3449</v>
      </c>
    </row>
    <row r="116" spans="2:65" s="1" customFormat="1" ht="25.5" customHeight="1">
      <c r="B116" s="42"/>
      <c r="C116" s="202" t="s">
        <v>411</v>
      </c>
      <c r="D116" s="202" t="s">
        <v>212</v>
      </c>
      <c r="E116" s="203" t="s">
        <v>3450</v>
      </c>
      <c r="F116" s="204" t="s">
        <v>3044</v>
      </c>
      <c r="G116" s="205" t="s">
        <v>224</v>
      </c>
      <c r="H116" s="206">
        <v>7.7</v>
      </c>
      <c r="I116" s="207">
        <v>1166.3</v>
      </c>
      <c r="J116" s="208">
        <f t="shared" si="10"/>
        <v>8980.51</v>
      </c>
      <c r="K116" s="204" t="s">
        <v>24</v>
      </c>
      <c r="L116" s="62"/>
      <c r="M116" s="209" t="s">
        <v>24</v>
      </c>
      <c r="N116" s="210" t="s">
        <v>49</v>
      </c>
      <c r="O116" s="43"/>
      <c r="P116" s="211">
        <f t="shared" si="11"/>
        <v>0</v>
      </c>
      <c r="Q116" s="211">
        <v>0</v>
      </c>
      <c r="R116" s="211">
        <f t="shared" si="12"/>
        <v>0</v>
      </c>
      <c r="S116" s="211">
        <v>0</v>
      </c>
      <c r="T116" s="212">
        <f t="shared" si="13"/>
        <v>0</v>
      </c>
      <c r="AR116" s="25" t="s">
        <v>142</v>
      </c>
      <c r="AT116" s="25" t="s">
        <v>212</v>
      </c>
      <c r="AU116" s="25" t="s">
        <v>78</v>
      </c>
      <c r="AY116" s="25" t="s">
        <v>210</v>
      </c>
      <c r="BE116" s="213">
        <f t="shared" si="14"/>
        <v>8980.51</v>
      </c>
      <c r="BF116" s="213">
        <f t="shared" si="15"/>
        <v>0</v>
      </c>
      <c r="BG116" s="213">
        <f t="shared" si="16"/>
        <v>0</v>
      </c>
      <c r="BH116" s="213">
        <f t="shared" si="17"/>
        <v>0</v>
      </c>
      <c r="BI116" s="213">
        <f t="shared" si="18"/>
        <v>0</v>
      </c>
      <c r="BJ116" s="25" t="s">
        <v>83</v>
      </c>
      <c r="BK116" s="213">
        <f t="shared" si="19"/>
        <v>8980.51</v>
      </c>
      <c r="BL116" s="25" t="s">
        <v>142</v>
      </c>
      <c r="BM116" s="25" t="s">
        <v>3451</v>
      </c>
    </row>
    <row r="117" spans="2:65" s="1" customFormat="1" ht="16.5" customHeight="1">
      <c r="B117" s="42"/>
      <c r="C117" s="202" t="s">
        <v>416</v>
      </c>
      <c r="D117" s="202" t="s">
        <v>212</v>
      </c>
      <c r="E117" s="203" t="s">
        <v>3452</v>
      </c>
      <c r="F117" s="204" t="s">
        <v>3047</v>
      </c>
      <c r="G117" s="205" t="s">
        <v>224</v>
      </c>
      <c r="H117" s="206">
        <v>15.4</v>
      </c>
      <c r="I117" s="207">
        <v>310.3</v>
      </c>
      <c r="J117" s="208">
        <f t="shared" si="10"/>
        <v>4778.62</v>
      </c>
      <c r="K117" s="204" t="s">
        <v>24</v>
      </c>
      <c r="L117" s="62"/>
      <c r="M117" s="209" t="s">
        <v>24</v>
      </c>
      <c r="N117" s="210" t="s">
        <v>49</v>
      </c>
      <c r="O117" s="43"/>
      <c r="P117" s="211">
        <f t="shared" si="11"/>
        <v>0</v>
      </c>
      <c r="Q117" s="211">
        <v>0</v>
      </c>
      <c r="R117" s="211">
        <f t="shared" si="12"/>
        <v>0</v>
      </c>
      <c r="S117" s="211">
        <v>0</v>
      </c>
      <c r="T117" s="212">
        <f t="shared" si="13"/>
        <v>0</v>
      </c>
      <c r="AR117" s="25" t="s">
        <v>142</v>
      </c>
      <c r="AT117" s="25" t="s">
        <v>212</v>
      </c>
      <c r="AU117" s="25" t="s">
        <v>78</v>
      </c>
      <c r="AY117" s="25" t="s">
        <v>210</v>
      </c>
      <c r="BE117" s="213">
        <f t="shared" si="14"/>
        <v>4778.62</v>
      </c>
      <c r="BF117" s="213">
        <f t="shared" si="15"/>
        <v>0</v>
      </c>
      <c r="BG117" s="213">
        <f t="shared" si="16"/>
        <v>0</v>
      </c>
      <c r="BH117" s="213">
        <f t="shared" si="17"/>
        <v>0</v>
      </c>
      <c r="BI117" s="213">
        <f t="shared" si="18"/>
        <v>0</v>
      </c>
      <c r="BJ117" s="25" t="s">
        <v>83</v>
      </c>
      <c r="BK117" s="213">
        <f t="shared" si="19"/>
        <v>4778.62</v>
      </c>
      <c r="BL117" s="25" t="s">
        <v>142</v>
      </c>
      <c r="BM117" s="25" t="s">
        <v>3453</v>
      </c>
    </row>
    <row r="118" spans="2:65" s="1" customFormat="1" ht="16.5" customHeight="1">
      <c r="B118" s="42"/>
      <c r="C118" s="202" t="s">
        <v>423</v>
      </c>
      <c r="D118" s="202" t="s">
        <v>212</v>
      </c>
      <c r="E118" s="203" t="s">
        <v>3454</v>
      </c>
      <c r="F118" s="204" t="s">
        <v>3050</v>
      </c>
      <c r="G118" s="205" t="s">
        <v>215</v>
      </c>
      <c r="H118" s="206">
        <v>19.2</v>
      </c>
      <c r="I118" s="207">
        <v>53.5</v>
      </c>
      <c r="J118" s="208">
        <f t="shared" si="10"/>
        <v>1027.2</v>
      </c>
      <c r="K118" s="204" t="s">
        <v>24</v>
      </c>
      <c r="L118" s="62"/>
      <c r="M118" s="209" t="s">
        <v>24</v>
      </c>
      <c r="N118" s="210" t="s">
        <v>49</v>
      </c>
      <c r="O118" s="43"/>
      <c r="P118" s="211">
        <f t="shared" si="11"/>
        <v>0</v>
      </c>
      <c r="Q118" s="211">
        <v>0</v>
      </c>
      <c r="R118" s="211">
        <f t="shared" si="12"/>
        <v>0</v>
      </c>
      <c r="S118" s="211">
        <v>0</v>
      </c>
      <c r="T118" s="212">
        <f t="shared" si="13"/>
        <v>0</v>
      </c>
      <c r="AR118" s="25" t="s">
        <v>142</v>
      </c>
      <c r="AT118" s="25" t="s">
        <v>212</v>
      </c>
      <c r="AU118" s="25" t="s">
        <v>78</v>
      </c>
      <c r="AY118" s="25" t="s">
        <v>210</v>
      </c>
      <c r="BE118" s="213">
        <f t="shared" si="14"/>
        <v>1027.2</v>
      </c>
      <c r="BF118" s="213">
        <f t="shared" si="15"/>
        <v>0</v>
      </c>
      <c r="BG118" s="213">
        <f t="shared" si="16"/>
        <v>0</v>
      </c>
      <c r="BH118" s="213">
        <f t="shared" si="17"/>
        <v>0</v>
      </c>
      <c r="BI118" s="213">
        <f t="shared" si="18"/>
        <v>0</v>
      </c>
      <c r="BJ118" s="25" t="s">
        <v>83</v>
      </c>
      <c r="BK118" s="213">
        <f t="shared" si="19"/>
        <v>1027.2</v>
      </c>
      <c r="BL118" s="25" t="s">
        <v>142</v>
      </c>
      <c r="BM118" s="25" t="s">
        <v>3455</v>
      </c>
    </row>
    <row r="119" spans="2:65" s="1" customFormat="1" ht="16.5" customHeight="1">
      <c r="B119" s="42"/>
      <c r="C119" s="202" t="s">
        <v>428</v>
      </c>
      <c r="D119" s="202" t="s">
        <v>212</v>
      </c>
      <c r="E119" s="203" t="s">
        <v>3456</v>
      </c>
      <c r="F119" s="204" t="s">
        <v>3053</v>
      </c>
      <c r="G119" s="205" t="s">
        <v>224</v>
      </c>
      <c r="H119" s="206">
        <v>7.7</v>
      </c>
      <c r="I119" s="207">
        <v>909.5</v>
      </c>
      <c r="J119" s="208">
        <f t="shared" si="10"/>
        <v>7003.15</v>
      </c>
      <c r="K119" s="204" t="s">
        <v>24</v>
      </c>
      <c r="L119" s="62"/>
      <c r="M119" s="209" t="s">
        <v>24</v>
      </c>
      <c r="N119" s="210" t="s">
        <v>49</v>
      </c>
      <c r="O119" s="43"/>
      <c r="P119" s="211">
        <f t="shared" si="11"/>
        <v>0</v>
      </c>
      <c r="Q119" s="211">
        <v>0</v>
      </c>
      <c r="R119" s="211">
        <f t="shared" si="12"/>
        <v>0</v>
      </c>
      <c r="S119" s="211">
        <v>0</v>
      </c>
      <c r="T119" s="212">
        <f t="shared" si="13"/>
        <v>0</v>
      </c>
      <c r="AR119" s="25" t="s">
        <v>142</v>
      </c>
      <c r="AT119" s="25" t="s">
        <v>212</v>
      </c>
      <c r="AU119" s="25" t="s">
        <v>78</v>
      </c>
      <c r="AY119" s="25" t="s">
        <v>210</v>
      </c>
      <c r="BE119" s="213">
        <f t="shared" si="14"/>
        <v>7003.15</v>
      </c>
      <c r="BF119" s="213">
        <f t="shared" si="15"/>
        <v>0</v>
      </c>
      <c r="BG119" s="213">
        <f t="shared" si="16"/>
        <v>0</v>
      </c>
      <c r="BH119" s="213">
        <f t="shared" si="17"/>
        <v>0</v>
      </c>
      <c r="BI119" s="213">
        <f t="shared" si="18"/>
        <v>0</v>
      </c>
      <c r="BJ119" s="25" t="s">
        <v>83</v>
      </c>
      <c r="BK119" s="213">
        <f t="shared" si="19"/>
        <v>7003.15</v>
      </c>
      <c r="BL119" s="25" t="s">
        <v>142</v>
      </c>
      <c r="BM119" s="25" t="s">
        <v>3457</v>
      </c>
    </row>
    <row r="120" spans="2:65" s="1" customFormat="1" ht="16.5" customHeight="1">
      <c r="B120" s="42"/>
      <c r="C120" s="202" t="s">
        <v>433</v>
      </c>
      <c r="D120" s="202" t="s">
        <v>212</v>
      </c>
      <c r="E120" s="203" t="s">
        <v>3458</v>
      </c>
      <c r="F120" s="204" t="s">
        <v>3056</v>
      </c>
      <c r="G120" s="205" t="s">
        <v>215</v>
      </c>
      <c r="H120" s="206">
        <v>14.4</v>
      </c>
      <c r="I120" s="207">
        <v>267.5</v>
      </c>
      <c r="J120" s="208">
        <f t="shared" si="10"/>
        <v>3852</v>
      </c>
      <c r="K120" s="204" t="s">
        <v>24</v>
      </c>
      <c r="L120" s="62"/>
      <c r="M120" s="209" t="s">
        <v>24</v>
      </c>
      <c r="N120" s="210" t="s">
        <v>49</v>
      </c>
      <c r="O120" s="43"/>
      <c r="P120" s="211">
        <f t="shared" si="11"/>
        <v>0</v>
      </c>
      <c r="Q120" s="211">
        <v>0</v>
      </c>
      <c r="R120" s="211">
        <f t="shared" si="12"/>
        <v>0</v>
      </c>
      <c r="S120" s="211">
        <v>0</v>
      </c>
      <c r="T120" s="212">
        <f t="shared" si="13"/>
        <v>0</v>
      </c>
      <c r="AR120" s="25" t="s">
        <v>142</v>
      </c>
      <c r="AT120" s="25" t="s">
        <v>212</v>
      </c>
      <c r="AU120" s="25" t="s">
        <v>78</v>
      </c>
      <c r="AY120" s="25" t="s">
        <v>210</v>
      </c>
      <c r="BE120" s="213">
        <f t="shared" si="14"/>
        <v>3852</v>
      </c>
      <c r="BF120" s="213">
        <f t="shared" si="15"/>
        <v>0</v>
      </c>
      <c r="BG120" s="213">
        <f t="shared" si="16"/>
        <v>0</v>
      </c>
      <c r="BH120" s="213">
        <f t="shared" si="17"/>
        <v>0</v>
      </c>
      <c r="BI120" s="213">
        <f t="shared" si="18"/>
        <v>0</v>
      </c>
      <c r="BJ120" s="25" t="s">
        <v>83</v>
      </c>
      <c r="BK120" s="213">
        <f t="shared" si="19"/>
        <v>3852</v>
      </c>
      <c r="BL120" s="25" t="s">
        <v>142</v>
      </c>
      <c r="BM120" s="25" t="s">
        <v>3459</v>
      </c>
    </row>
    <row r="121" spans="2:65" s="1" customFormat="1" ht="16.5" customHeight="1">
      <c r="B121" s="42"/>
      <c r="C121" s="202" t="s">
        <v>439</v>
      </c>
      <c r="D121" s="202" t="s">
        <v>212</v>
      </c>
      <c r="E121" s="203" t="s">
        <v>3460</v>
      </c>
      <c r="F121" s="204" t="s">
        <v>3059</v>
      </c>
      <c r="G121" s="205" t="s">
        <v>215</v>
      </c>
      <c r="H121" s="206">
        <v>14.4</v>
      </c>
      <c r="I121" s="207">
        <v>535</v>
      </c>
      <c r="J121" s="208">
        <f t="shared" si="10"/>
        <v>7704</v>
      </c>
      <c r="K121" s="204" t="s">
        <v>24</v>
      </c>
      <c r="L121" s="62"/>
      <c r="M121" s="209" t="s">
        <v>24</v>
      </c>
      <c r="N121" s="210" t="s">
        <v>49</v>
      </c>
      <c r="O121" s="43"/>
      <c r="P121" s="211">
        <f t="shared" si="11"/>
        <v>0</v>
      </c>
      <c r="Q121" s="211">
        <v>0</v>
      </c>
      <c r="R121" s="211">
        <f t="shared" si="12"/>
        <v>0</v>
      </c>
      <c r="S121" s="211">
        <v>0</v>
      </c>
      <c r="T121" s="212">
        <f t="shared" si="13"/>
        <v>0</v>
      </c>
      <c r="AR121" s="25" t="s">
        <v>142</v>
      </c>
      <c r="AT121" s="25" t="s">
        <v>212</v>
      </c>
      <c r="AU121" s="25" t="s">
        <v>78</v>
      </c>
      <c r="AY121" s="25" t="s">
        <v>210</v>
      </c>
      <c r="BE121" s="213">
        <f t="shared" si="14"/>
        <v>7704</v>
      </c>
      <c r="BF121" s="213">
        <f t="shared" si="15"/>
        <v>0</v>
      </c>
      <c r="BG121" s="213">
        <f t="shared" si="16"/>
        <v>0</v>
      </c>
      <c r="BH121" s="213">
        <f t="shared" si="17"/>
        <v>0</v>
      </c>
      <c r="BI121" s="213">
        <f t="shared" si="18"/>
        <v>0</v>
      </c>
      <c r="BJ121" s="25" t="s">
        <v>83</v>
      </c>
      <c r="BK121" s="213">
        <f t="shared" si="19"/>
        <v>7704</v>
      </c>
      <c r="BL121" s="25" t="s">
        <v>142</v>
      </c>
      <c r="BM121" s="25" t="s">
        <v>3461</v>
      </c>
    </row>
    <row r="122" spans="2:65" s="1" customFormat="1" ht="25.5" customHeight="1">
      <c r="B122" s="42"/>
      <c r="C122" s="202" t="s">
        <v>444</v>
      </c>
      <c r="D122" s="202" t="s">
        <v>212</v>
      </c>
      <c r="E122" s="203" t="s">
        <v>3462</v>
      </c>
      <c r="F122" s="204" t="s">
        <v>3463</v>
      </c>
      <c r="G122" s="205" t="s">
        <v>862</v>
      </c>
      <c r="H122" s="206">
        <v>1</v>
      </c>
      <c r="I122" s="207">
        <v>18767.8</v>
      </c>
      <c r="J122" s="208">
        <f t="shared" si="10"/>
        <v>18767.8</v>
      </c>
      <c r="K122" s="204" t="s">
        <v>24</v>
      </c>
      <c r="L122" s="62"/>
      <c r="M122" s="209" t="s">
        <v>24</v>
      </c>
      <c r="N122" s="210" t="s">
        <v>49</v>
      </c>
      <c r="O122" s="43"/>
      <c r="P122" s="211">
        <f t="shared" si="11"/>
        <v>0</v>
      </c>
      <c r="Q122" s="211">
        <v>0</v>
      </c>
      <c r="R122" s="211">
        <f t="shared" si="12"/>
        <v>0</v>
      </c>
      <c r="S122" s="211">
        <v>0</v>
      </c>
      <c r="T122" s="212">
        <f t="shared" si="13"/>
        <v>0</v>
      </c>
      <c r="AR122" s="25" t="s">
        <v>142</v>
      </c>
      <c r="AT122" s="25" t="s">
        <v>212</v>
      </c>
      <c r="AU122" s="25" t="s">
        <v>78</v>
      </c>
      <c r="AY122" s="25" t="s">
        <v>210</v>
      </c>
      <c r="BE122" s="213">
        <f t="shared" si="14"/>
        <v>18767.8</v>
      </c>
      <c r="BF122" s="213">
        <f t="shared" si="15"/>
        <v>0</v>
      </c>
      <c r="BG122" s="213">
        <f t="shared" si="16"/>
        <v>0</v>
      </c>
      <c r="BH122" s="213">
        <f t="shared" si="17"/>
        <v>0</v>
      </c>
      <c r="BI122" s="213">
        <f t="shared" si="18"/>
        <v>0</v>
      </c>
      <c r="BJ122" s="25" t="s">
        <v>83</v>
      </c>
      <c r="BK122" s="213">
        <f t="shared" si="19"/>
        <v>18767.8</v>
      </c>
      <c r="BL122" s="25" t="s">
        <v>142</v>
      </c>
      <c r="BM122" s="25" t="s">
        <v>3464</v>
      </c>
    </row>
    <row r="123" spans="2:65" s="1" customFormat="1" ht="16.5" customHeight="1">
      <c r="B123" s="42"/>
      <c r="C123" s="202" t="s">
        <v>450</v>
      </c>
      <c r="D123" s="202" t="s">
        <v>212</v>
      </c>
      <c r="E123" s="203" t="s">
        <v>3465</v>
      </c>
      <c r="F123" s="204" t="s">
        <v>3466</v>
      </c>
      <c r="G123" s="205" t="s">
        <v>862</v>
      </c>
      <c r="H123" s="206">
        <v>1</v>
      </c>
      <c r="I123" s="207">
        <v>1979.5</v>
      </c>
      <c r="J123" s="208">
        <f t="shared" si="10"/>
        <v>1979.5</v>
      </c>
      <c r="K123" s="204" t="s">
        <v>24</v>
      </c>
      <c r="L123" s="62"/>
      <c r="M123" s="209" t="s">
        <v>24</v>
      </c>
      <c r="N123" s="210" t="s">
        <v>49</v>
      </c>
      <c r="O123" s="43"/>
      <c r="P123" s="211">
        <f t="shared" si="11"/>
        <v>0</v>
      </c>
      <c r="Q123" s="211">
        <v>0</v>
      </c>
      <c r="R123" s="211">
        <f t="shared" si="12"/>
        <v>0</v>
      </c>
      <c r="S123" s="211">
        <v>0</v>
      </c>
      <c r="T123" s="212">
        <f t="shared" si="13"/>
        <v>0</v>
      </c>
      <c r="AR123" s="25" t="s">
        <v>142</v>
      </c>
      <c r="AT123" s="25" t="s">
        <v>212</v>
      </c>
      <c r="AU123" s="25" t="s">
        <v>78</v>
      </c>
      <c r="AY123" s="25" t="s">
        <v>210</v>
      </c>
      <c r="BE123" s="213">
        <f t="shared" si="14"/>
        <v>1979.5</v>
      </c>
      <c r="BF123" s="213">
        <f t="shared" si="15"/>
        <v>0</v>
      </c>
      <c r="BG123" s="213">
        <f t="shared" si="16"/>
        <v>0</v>
      </c>
      <c r="BH123" s="213">
        <f t="shared" si="17"/>
        <v>0</v>
      </c>
      <c r="BI123" s="213">
        <f t="shared" si="18"/>
        <v>0</v>
      </c>
      <c r="BJ123" s="25" t="s">
        <v>83</v>
      </c>
      <c r="BK123" s="213">
        <f t="shared" si="19"/>
        <v>1979.5</v>
      </c>
      <c r="BL123" s="25" t="s">
        <v>142</v>
      </c>
      <c r="BM123" s="25" t="s">
        <v>3467</v>
      </c>
    </row>
    <row r="124" spans="2:65" s="1" customFormat="1" ht="16.5" customHeight="1">
      <c r="B124" s="42"/>
      <c r="C124" s="202" t="s">
        <v>455</v>
      </c>
      <c r="D124" s="202" t="s">
        <v>212</v>
      </c>
      <c r="E124" s="203" t="s">
        <v>3468</v>
      </c>
      <c r="F124" s="204" t="s">
        <v>3211</v>
      </c>
      <c r="G124" s="205" t="s">
        <v>2743</v>
      </c>
      <c r="H124" s="206">
        <v>1</v>
      </c>
      <c r="I124" s="207">
        <v>2675</v>
      </c>
      <c r="J124" s="208">
        <f t="shared" si="10"/>
        <v>2675</v>
      </c>
      <c r="K124" s="204" t="s">
        <v>24</v>
      </c>
      <c r="L124" s="62"/>
      <c r="M124" s="209" t="s">
        <v>24</v>
      </c>
      <c r="N124" s="210" t="s">
        <v>49</v>
      </c>
      <c r="O124" s="43"/>
      <c r="P124" s="211">
        <f t="shared" si="11"/>
        <v>0</v>
      </c>
      <c r="Q124" s="211">
        <v>0</v>
      </c>
      <c r="R124" s="211">
        <f t="shared" si="12"/>
        <v>0</v>
      </c>
      <c r="S124" s="211">
        <v>0</v>
      </c>
      <c r="T124" s="212">
        <f t="shared" si="13"/>
        <v>0</v>
      </c>
      <c r="AR124" s="25" t="s">
        <v>142</v>
      </c>
      <c r="AT124" s="25" t="s">
        <v>212</v>
      </c>
      <c r="AU124" s="25" t="s">
        <v>78</v>
      </c>
      <c r="AY124" s="25" t="s">
        <v>210</v>
      </c>
      <c r="BE124" s="213">
        <f t="shared" si="14"/>
        <v>2675</v>
      </c>
      <c r="BF124" s="213">
        <f t="shared" si="15"/>
        <v>0</v>
      </c>
      <c r="BG124" s="213">
        <f t="shared" si="16"/>
        <v>0</v>
      </c>
      <c r="BH124" s="213">
        <f t="shared" si="17"/>
        <v>0</v>
      </c>
      <c r="BI124" s="213">
        <f t="shared" si="18"/>
        <v>0</v>
      </c>
      <c r="BJ124" s="25" t="s">
        <v>83</v>
      </c>
      <c r="BK124" s="213">
        <f t="shared" si="19"/>
        <v>2675</v>
      </c>
      <c r="BL124" s="25" t="s">
        <v>142</v>
      </c>
      <c r="BM124" s="25" t="s">
        <v>3469</v>
      </c>
    </row>
    <row r="125" spans="2:65" s="1" customFormat="1" ht="16.5" customHeight="1">
      <c r="B125" s="42"/>
      <c r="C125" s="202" t="s">
        <v>461</v>
      </c>
      <c r="D125" s="202" t="s">
        <v>212</v>
      </c>
      <c r="E125" s="203" t="s">
        <v>3470</v>
      </c>
      <c r="F125" s="204" t="s">
        <v>3214</v>
      </c>
      <c r="G125" s="205" t="s">
        <v>2743</v>
      </c>
      <c r="H125" s="206">
        <v>1</v>
      </c>
      <c r="I125" s="207">
        <v>12305</v>
      </c>
      <c r="J125" s="208">
        <f t="shared" si="10"/>
        <v>12305</v>
      </c>
      <c r="K125" s="204" t="s">
        <v>24</v>
      </c>
      <c r="L125" s="62"/>
      <c r="M125" s="209" t="s">
        <v>24</v>
      </c>
      <c r="N125" s="210" t="s">
        <v>49</v>
      </c>
      <c r="O125" s="43"/>
      <c r="P125" s="211">
        <f t="shared" si="11"/>
        <v>0</v>
      </c>
      <c r="Q125" s="211">
        <v>0</v>
      </c>
      <c r="R125" s="211">
        <f t="shared" si="12"/>
        <v>0</v>
      </c>
      <c r="S125" s="211">
        <v>0</v>
      </c>
      <c r="T125" s="212">
        <f t="shared" si="13"/>
        <v>0</v>
      </c>
      <c r="AR125" s="25" t="s">
        <v>142</v>
      </c>
      <c r="AT125" s="25" t="s">
        <v>212</v>
      </c>
      <c r="AU125" s="25" t="s">
        <v>78</v>
      </c>
      <c r="AY125" s="25" t="s">
        <v>210</v>
      </c>
      <c r="BE125" s="213">
        <f t="shared" si="14"/>
        <v>12305</v>
      </c>
      <c r="BF125" s="213">
        <f t="shared" si="15"/>
        <v>0</v>
      </c>
      <c r="BG125" s="213">
        <f t="shared" si="16"/>
        <v>0</v>
      </c>
      <c r="BH125" s="213">
        <f t="shared" si="17"/>
        <v>0</v>
      </c>
      <c r="BI125" s="213">
        <f t="shared" si="18"/>
        <v>0</v>
      </c>
      <c r="BJ125" s="25" t="s">
        <v>83</v>
      </c>
      <c r="BK125" s="213">
        <f t="shared" si="19"/>
        <v>12305</v>
      </c>
      <c r="BL125" s="25" t="s">
        <v>142</v>
      </c>
      <c r="BM125" s="25" t="s">
        <v>3471</v>
      </c>
    </row>
    <row r="126" spans="2:65" s="1" customFormat="1" ht="25.5" customHeight="1">
      <c r="B126" s="42"/>
      <c r="C126" s="202" t="s">
        <v>466</v>
      </c>
      <c r="D126" s="202" t="s">
        <v>212</v>
      </c>
      <c r="E126" s="203" t="s">
        <v>3472</v>
      </c>
      <c r="F126" s="204" t="s">
        <v>3062</v>
      </c>
      <c r="G126" s="205" t="s">
        <v>2994</v>
      </c>
      <c r="H126" s="206">
        <v>28</v>
      </c>
      <c r="I126" s="207">
        <v>376.7</v>
      </c>
      <c r="J126" s="208">
        <f t="shared" si="10"/>
        <v>10547.6</v>
      </c>
      <c r="K126" s="204" t="s">
        <v>24</v>
      </c>
      <c r="L126" s="62"/>
      <c r="M126" s="209" t="s">
        <v>24</v>
      </c>
      <c r="N126" s="210" t="s">
        <v>49</v>
      </c>
      <c r="O126" s="43"/>
      <c r="P126" s="211">
        <f t="shared" si="11"/>
        <v>0</v>
      </c>
      <c r="Q126" s="211">
        <v>0</v>
      </c>
      <c r="R126" s="211">
        <f t="shared" si="12"/>
        <v>0</v>
      </c>
      <c r="S126" s="211">
        <v>0</v>
      </c>
      <c r="T126" s="212">
        <f t="shared" si="13"/>
        <v>0</v>
      </c>
      <c r="AR126" s="25" t="s">
        <v>142</v>
      </c>
      <c r="AT126" s="25" t="s">
        <v>212</v>
      </c>
      <c r="AU126" s="25" t="s">
        <v>78</v>
      </c>
      <c r="AY126" s="25" t="s">
        <v>210</v>
      </c>
      <c r="BE126" s="213">
        <f t="shared" si="14"/>
        <v>10547.6</v>
      </c>
      <c r="BF126" s="213">
        <f t="shared" si="15"/>
        <v>0</v>
      </c>
      <c r="BG126" s="213">
        <f t="shared" si="16"/>
        <v>0</v>
      </c>
      <c r="BH126" s="213">
        <f t="shared" si="17"/>
        <v>0</v>
      </c>
      <c r="BI126" s="213">
        <f t="shared" si="18"/>
        <v>0</v>
      </c>
      <c r="BJ126" s="25" t="s">
        <v>83</v>
      </c>
      <c r="BK126" s="213">
        <f t="shared" si="19"/>
        <v>10547.6</v>
      </c>
      <c r="BL126" s="25" t="s">
        <v>142</v>
      </c>
      <c r="BM126" s="25" t="s">
        <v>3473</v>
      </c>
    </row>
    <row r="127" spans="2:65" s="1" customFormat="1" ht="25.5" customHeight="1">
      <c r="B127" s="42"/>
      <c r="C127" s="202" t="s">
        <v>471</v>
      </c>
      <c r="D127" s="202" t="s">
        <v>212</v>
      </c>
      <c r="E127" s="203" t="s">
        <v>3474</v>
      </c>
      <c r="F127" s="204" t="s">
        <v>3220</v>
      </c>
      <c r="G127" s="205" t="s">
        <v>2994</v>
      </c>
      <c r="H127" s="206">
        <v>36</v>
      </c>
      <c r="I127" s="207">
        <v>462.9</v>
      </c>
      <c r="J127" s="208">
        <f t="shared" si="10"/>
        <v>16664.400000000001</v>
      </c>
      <c r="K127" s="204" t="s">
        <v>24</v>
      </c>
      <c r="L127" s="62"/>
      <c r="M127" s="209" t="s">
        <v>24</v>
      </c>
      <c r="N127" s="210" t="s">
        <v>49</v>
      </c>
      <c r="O127" s="43"/>
      <c r="P127" s="211">
        <f t="shared" si="11"/>
        <v>0</v>
      </c>
      <c r="Q127" s="211">
        <v>0</v>
      </c>
      <c r="R127" s="211">
        <f t="shared" si="12"/>
        <v>0</v>
      </c>
      <c r="S127" s="211">
        <v>0</v>
      </c>
      <c r="T127" s="212">
        <f t="shared" si="13"/>
        <v>0</v>
      </c>
      <c r="AR127" s="25" t="s">
        <v>142</v>
      </c>
      <c r="AT127" s="25" t="s">
        <v>212</v>
      </c>
      <c r="AU127" s="25" t="s">
        <v>78</v>
      </c>
      <c r="AY127" s="25" t="s">
        <v>210</v>
      </c>
      <c r="BE127" s="213">
        <f t="shared" si="14"/>
        <v>16664.400000000001</v>
      </c>
      <c r="BF127" s="213">
        <f t="shared" si="15"/>
        <v>0</v>
      </c>
      <c r="BG127" s="213">
        <f t="shared" si="16"/>
        <v>0</v>
      </c>
      <c r="BH127" s="213">
        <f t="shared" si="17"/>
        <v>0</v>
      </c>
      <c r="BI127" s="213">
        <f t="shared" si="18"/>
        <v>0</v>
      </c>
      <c r="BJ127" s="25" t="s">
        <v>83</v>
      </c>
      <c r="BK127" s="213">
        <f t="shared" si="19"/>
        <v>16664.400000000001</v>
      </c>
      <c r="BL127" s="25" t="s">
        <v>142</v>
      </c>
      <c r="BM127" s="25" t="s">
        <v>3475</v>
      </c>
    </row>
    <row r="128" spans="2:65" s="1" customFormat="1" ht="25.5" customHeight="1">
      <c r="B128" s="42"/>
      <c r="C128" s="202" t="s">
        <v>475</v>
      </c>
      <c r="D128" s="202" t="s">
        <v>212</v>
      </c>
      <c r="E128" s="203" t="s">
        <v>3476</v>
      </c>
      <c r="F128" s="204" t="s">
        <v>3223</v>
      </c>
      <c r="G128" s="205" t="s">
        <v>2994</v>
      </c>
      <c r="H128" s="206">
        <v>13</v>
      </c>
      <c r="I128" s="207">
        <v>563.70000000000005</v>
      </c>
      <c r="J128" s="208">
        <f t="shared" si="10"/>
        <v>7328.1</v>
      </c>
      <c r="K128" s="204" t="s">
        <v>24</v>
      </c>
      <c r="L128" s="62"/>
      <c r="M128" s="209" t="s">
        <v>24</v>
      </c>
      <c r="N128" s="210" t="s">
        <v>49</v>
      </c>
      <c r="O128" s="43"/>
      <c r="P128" s="211">
        <f t="shared" si="11"/>
        <v>0</v>
      </c>
      <c r="Q128" s="211">
        <v>0</v>
      </c>
      <c r="R128" s="211">
        <f t="shared" si="12"/>
        <v>0</v>
      </c>
      <c r="S128" s="211">
        <v>0</v>
      </c>
      <c r="T128" s="212">
        <f t="shared" si="13"/>
        <v>0</v>
      </c>
      <c r="AR128" s="25" t="s">
        <v>142</v>
      </c>
      <c r="AT128" s="25" t="s">
        <v>212</v>
      </c>
      <c r="AU128" s="25" t="s">
        <v>78</v>
      </c>
      <c r="AY128" s="25" t="s">
        <v>210</v>
      </c>
      <c r="BE128" s="213">
        <f t="shared" si="14"/>
        <v>7328.1</v>
      </c>
      <c r="BF128" s="213">
        <f t="shared" si="15"/>
        <v>0</v>
      </c>
      <c r="BG128" s="213">
        <f t="shared" si="16"/>
        <v>0</v>
      </c>
      <c r="BH128" s="213">
        <f t="shared" si="17"/>
        <v>0</v>
      </c>
      <c r="BI128" s="213">
        <f t="shared" si="18"/>
        <v>0</v>
      </c>
      <c r="BJ128" s="25" t="s">
        <v>83</v>
      </c>
      <c r="BK128" s="213">
        <f t="shared" si="19"/>
        <v>7328.1</v>
      </c>
      <c r="BL128" s="25" t="s">
        <v>142</v>
      </c>
      <c r="BM128" s="25" t="s">
        <v>3477</v>
      </c>
    </row>
    <row r="129" spans="2:65" s="1" customFormat="1" ht="25.5" customHeight="1">
      <c r="B129" s="42"/>
      <c r="C129" s="202" t="s">
        <v>480</v>
      </c>
      <c r="D129" s="202" t="s">
        <v>212</v>
      </c>
      <c r="E129" s="203" t="s">
        <v>3478</v>
      </c>
      <c r="F129" s="204" t="s">
        <v>3065</v>
      </c>
      <c r="G129" s="205" t="s">
        <v>2994</v>
      </c>
      <c r="H129" s="206">
        <v>15</v>
      </c>
      <c r="I129" s="207">
        <v>376.7</v>
      </c>
      <c r="J129" s="208">
        <f t="shared" si="10"/>
        <v>5650.5</v>
      </c>
      <c r="K129" s="204" t="s">
        <v>24</v>
      </c>
      <c r="L129" s="62"/>
      <c r="M129" s="209" t="s">
        <v>24</v>
      </c>
      <c r="N129" s="210" t="s">
        <v>49</v>
      </c>
      <c r="O129" s="43"/>
      <c r="P129" s="211">
        <f t="shared" si="11"/>
        <v>0</v>
      </c>
      <c r="Q129" s="211">
        <v>0</v>
      </c>
      <c r="R129" s="211">
        <f t="shared" si="12"/>
        <v>0</v>
      </c>
      <c r="S129" s="211">
        <v>0</v>
      </c>
      <c r="T129" s="212">
        <f t="shared" si="13"/>
        <v>0</v>
      </c>
      <c r="AR129" s="25" t="s">
        <v>142</v>
      </c>
      <c r="AT129" s="25" t="s">
        <v>212</v>
      </c>
      <c r="AU129" s="25" t="s">
        <v>78</v>
      </c>
      <c r="AY129" s="25" t="s">
        <v>210</v>
      </c>
      <c r="BE129" s="213">
        <f t="shared" si="14"/>
        <v>5650.5</v>
      </c>
      <c r="BF129" s="213">
        <f t="shared" si="15"/>
        <v>0</v>
      </c>
      <c r="BG129" s="213">
        <f t="shared" si="16"/>
        <v>0</v>
      </c>
      <c r="BH129" s="213">
        <f t="shared" si="17"/>
        <v>0</v>
      </c>
      <c r="BI129" s="213">
        <f t="shared" si="18"/>
        <v>0</v>
      </c>
      <c r="BJ129" s="25" t="s">
        <v>83</v>
      </c>
      <c r="BK129" s="213">
        <f t="shared" si="19"/>
        <v>5650.5</v>
      </c>
      <c r="BL129" s="25" t="s">
        <v>142</v>
      </c>
      <c r="BM129" s="25" t="s">
        <v>3479</v>
      </c>
    </row>
    <row r="130" spans="2:65" s="1" customFormat="1" ht="25.5" customHeight="1">
      <c r="B130" s="42"/>
      <c r="C130" s="202" t="s">
        <v>486</v>
      </c>
      <c r="D130" s="202" t="s">
        <v>212</v>
      </c>
      <c r="E130" s="203" t="s">
        <v>3480</v>
      </c>
      <c r="F130" s="204" t="s">
        <v>3481</v>
      </c>
      <c r="G130" s="205" t="s">
        <v>2994</v>
      </c>
      <c r="H130" s="206">
        <v>13</v>
      </c>
      <c r="I130" s="207">
        <v>462.9</v>
      </c>
      <c r="J130" s="208">
        <f t="shared" si="10"/>
        <v>6017.7</v>
      </c>
      <c r="K130" s="204" t="s">
        <v>24</v>
      </c>
      <c r="L130" s="62"/>
      <c r="M130" s="209" t="s">
        <v>24</v>
      </c>
      <c r="N130" s="210" t="s">
        <v>49</v>
      </c>
      <c r="O130" s="43"/>
      <c r="P130" s="211">
        <f t="shared" si="11"/>
        <v>0</v>
      </c>
      <c r="Q130" s="211">
        <v>0</v>
      </c>
      <c r="R130" s="211">
        <f t="shared" si="12"/>
        <v>0</v>
      </c>
      <c r="S130" s="211">
        <v>0</v>
      </c>
      <c r="T130" s="212">
        <f t="shared" si="13"/>
        <v>0</v>
      </c>
      <c r="AR130" s="25" t="s">
        <v>142</v>
      </c>
      <c r="AT130" s="25" t="s">
        <v>212</v>
      </c>
      <c r="AU130" s="25" t="s">
        <v>78</v>
      </c>
      <c r="AY130" s="25" t="s">
        <v>210</v>
      </c>
      <c r="BE130" s="213">
        <f t="shared" si="14"/>
        <v>6017.7</v>
      </c>
      <c r="BF130" s="213">
        <f t="shared" si="15"/>
        <v>0</v>
      </c>
      <c r="BG130" s="213">
        <f t="shared" si="16"/>
        <v>0</v>
      </c>
      <c r="BH130" s="213">
        <f t="shared" si="17"/>
        <v>0</v>
      </c>
      <c r="BI130" s="213">
        <f t="shared" si="18"/>
        <v>0</v>
      </c>
      <c r="BJ130" s="25" t="s">
        <v>83</v>
      </c>
      <c r="BK130" s="213">
        <f t="shared" si="19"/>
        <v>6017.7</v>
      </c>
      <c r="BL130" s="25" t="s">
        <v>142</v>
      </c>
      <c r="BM130" s="25" t="s">
        <v>3482</v>
      </c>
    </row>
    <row r="131" spans="2:65" s="1" customFormat="1" ht="25.5" customHeight="1">
      <c r="B131" s="42"/>
      <c r="C131" s="202" t="s">
        <v>491</v>
      </c>
      <c r="D131" s="202" t="s">
        <v>212</v>
      </c>
      <c r="E131" s="203" t="s">
        <v>3483</v>
      </c>
      <c r="F131" s="204" t="s">
        <v>3068</v>
      </c>
      <c r="G131" s="205" t="s">
        <v>862</v>
      </c>
      <c r="H131" s="206">
        <v>86</v>
      </c>
      <c r="I131" s="207">
        <v>37.5</v>
      </c>
      <c r="J131" s="208">
        <f t="shared" si="10"/>
        <v>3225</v>
      </c>
      <c r="K131" s="204" t="s">
        <v>24</v>
      </c>
      <c r="L131" s="62"/>
      <c r="M131" s="209" t="s">
        <v>24</v>
      </c>
      <c r="N131" s="210" t="s">
        <v>49</v>
      </c>
      <c r="O131" s="43"/>
      <c r="P131" s="211">
        <f t="shared" si="11"/>
        <v>0</v>
      </c>
      <c r="Q131" s="211">
        <v>0</v>
      </c>
      <c r="R131" s="211">
        <f t="shared" si="12"/>
        <v>0</v>
      </c>
      <c r="S131" s="211">
        <v>0</v>
      </c>
      <c r="T131" s="212">
        <f t="shared" si="13"/>
        <v>0</v>
      </c>
      <c r="AR131" s="25" t="s">
        <v>142</v>
      </c>
      <c r="AT131" s="25" t="s">
        <v>212</v>
      </c>
      <c r="AU131" s="25" t="s">
        <v>78</v>
      </c>
      <c r="AY131" s="25" t="s">
        <v>210</v>
      </c>
      <c r="BE131" s="213">
        <f t="shared" si="14"/>
        <v>3225</v>
      </c>
      <c r="BF131" s="213">
        <f t="shared" si="15"/>
        <v>0</v>
      </c>
      <c r="BG131" s="213">
        <f t="shared" si="16"/>
        <v>0</v>
      </c>
      <c r="BH131" s="213">
        <f t="shared" si="17"/>
        <v>0</v>
      </c>
      <c r="BI131" s="213">
        <f t="shared" si="18"/>
        <v>0</v>
      </c>
      <c r="BJ131" s="25" t="s">
        <v>83</v>
      </c>
      <c r="BK131" s="213">
        <f t="shared" si="19"/>
        <v>3225</v>
      </c>
      <c r="BL131" s="25" t="s">
        <v>142</v>
      </c>
      <c r="BM131" s="25" t="s">
        <v>3484</v>
      </c>
    </row>
    <row r="132" spans="2:65" s="1" customFormat="1" ht="25.5" customHeight="1">
      <c r="B132" s="42"/>
      <c r="C132" s="202" t="s">
        <v>496</v>
      </c>
      <c r="D132" s="202" t="s">
        <v>212</v>
      </c>
      <c r="E132" s="203" t="s">
        <v>3485</v>
      </c>
      <c r="F132" s="204" t="s">
        <v>3255</v>
      </c>
      <c r="G132" s="205" t="s">
        <v>862</v>
      </c>
      <c r="H132" s="206">
        <v>98</v>
      </c>
      <c r="I132" s="207">
        <v>37.5</v>
      </c>
      <c r="J132" s="208">
        <f t="shared" si="10"/>
        <v>3675</v>
      </c>
      <c r="K132" s="204" t="s">
        <v>24</v>
      </c>
      <c r="L132" s="62"/>
      <c r="M132" s="209" t="s">
        <v>24</v>
      </c>
      <c r="N132" s="210" t="s">
        <v>49</v>
      </c>
      <c r="O132" s="43"/>
      <c r="P132" s="211">
        <f t="shared" si="11"/>
        <v>0</v>
      </c>
      <c r="Q132" s="211">
        <v>0</v>
      </c>
      <c r="R132" s="211">
        <f t="shared" si="12"/>
        <v>0</v>
      </c>
      <c r="S132" s="211">
        <v>0</v>
      </c>
      <c r="T132" s="212">
        <f t="shared" si="13"/>
        <v>0</v>
      </c>
      <c r="AR132" s="25" t="s">
        <v>142</v>
      </c>
      <c r="AT132" s="25" t="s">
        <v>212</v>
      </c>
      <c r="AU132" s="25" t="s">
        <v>78</v>
      </c>
      <c r="AY132" s="25" t="s">
        <v>210</v>
      </c>
      <c r="BE132" s="213">
        <f t="shared" si="14"/>
        <v>3675</v>
      </c>
      <c r="BF132" s="213">
        <f t="shared" si="15"/>
        <v>0</v>
      </c>
      <c r="BG132" s="213">
        <f t="shared" si="16"/>
        <v>0</v>
      </c>
      <c r="BH132" s="213">
        <f t="shared" si="17"/>
        <v>0</v>
      </c>
      <c r="BI132" s="213">
        <f t="shared" si="18"/>
        <v>0</v>
      </c>
      <c r="BJ132" s="25" t="s">
        <v>83</v>
      </c>
      <c r="BK132" s="213">
        <f t="shared" si="19"/>
        <v>3675</v>
      </c>
      <c r="BL132" s="25" t="s">
        <v>142</v>
      </c>
      <c r="BM132" s="25" t="s">
        <v>3486</v>
      </c>
    </row>
    <row r="133" spans="2:65" s="1" customFormat="1" ht="25.5" customHeight="1">
      <c r="B133" s="42"/>
      <c r="C133" s="202" t="s">
        <v>503</v>
      </c>
      <c r="D133" s="202" t="s">
        <v>212</v>
      </c>
      <c r="E133" s="203" t="s">
        <v>3487</v>
      </c>
      <c r="F133" s="204" t="s">
        <v>3258</v>
      </c>
      <c r="G133" s="205" t="s">
        <v>862</v>
      </c>
      <c r="H133" s="206">
        <v>26</v>
      </c>
      <c r="I133" s="207">
        <v>41.7</v>
      </c>
      <c r="J133" s="208">
        <f t="shared" si="10"/>
        <v>1084.2</v>
      </c>
      <c r="K133" s="204" t="s">
        <v>24</v>
      </c>
      <c r="L133" s="62"/>
      <c r="M133" s="209" t="s">
        <v>24</v>
      </c>
      <c r="N133" s="210" t="s">
        <v>49</v>
      </c>
      <c r="O133" s="43"/>
      <c r="P133" s="211">
        <f t="shared" si="11"/>
        <v>0</v>
      </c>
      <c r="Q133" s="211">
        <v>0</v>
      </c>
      <c r="R133" s="211">
        <f t="shared" si="12"/>
        <v>0</v>
      </c>
      <c r="S133" s="211">
        <v>0</v>
      </c>
      <c r="T133" s="212">
        <f t="shared" si="13"/>
        <v>0</v>
      </c>
      <c r="AR133" s="25" t="s">
        <v>142</v>
      </c>
      <c r="AT133" s="25" t="s">
        <v>212</v>
      </c>
      <c r="AU133" s="25" t="s">
        <v>78</v>
      </c>
      <c r="AY133" s="25" t="s">
        <v>210</v>
      </c>
      <c r="BE133" s="213">
        <f t="shared" si="14"/>
        <v>1084.2</v>
      </c>
      <c r="BF133" s="213">
        <f t="shared" si="15"/>
        <v>0</v>
      </c>
      <c r="BG133" s="213">
        <f t="shared" si="16"/>
        <v>0</v>
      </c>
      <c r="BH133" s="213">
        <f t="shared" si="17"/>
        <v>0</v>
      </c>
      <c r="BI133" s="213">
        <f t="shared" si="18"/>
        <v>0</v>
      </c>
      <c r="BJ133" s="25" t="s">
        <v>83</v>
      </c>
      <c r="BK133" s="213">
        <f t="shared" si="19"/>
        <v>1084.2</v>
      </c>
      <c r="BL133" s="25" t="s">
        <v>142</v>
      </c>
      <c r="BM133" s="25" t="s">
        <v>3488</v>
      </c>
    </row>
    <row r="134" spans="2:65" s="1" customFormat="1" ht="16.5" customHeight="1">
      <c r="B134" s="42"/>
      <c r="C134" s="202" t="s">
        <v>509</v>
      </c>
      <c r="D134" s="202" t="s">
        <v>212</v>
      </c>
      <c r="E134" s="203" t="s">
        <v>3489</v>
      </c>
      <c r="F134" s="204" t="s">
        <v>3279</v>
      </c>
      <c r="G134" s="205" t="s">
        <v>862</v>
      </c>
      <c r="H134" s="206">
        <v>22</v>
      </c>
      <c r="I134" s="207">
        <v>275</v>
      </c>
      <c r="J134" s="208">
        <f t="shared" si="10"/>
        <v>6050</v>
      </c>
      <c r="K134" s="204" t="s">
        <v>24</v>
      </c>
      <c r="L134" s="62"/>
      <c r="M134" s="209" t="s">
        <v>24</v>
      </c>
      <c r="N134" s="210" t="s">
        <v>49</v>
      </c>
      <c r="O134" s="43"/>
      <c r="P134" s="211">
        <f t="shared" si="11"/>
        <v>0</v>
      </c>
      <c r="Q134" s="211">
        <v>0</v>
      </c>
      <c r="R134" s="211">
        <f t="shared" si="12"/>
        <v>0</v>
      </c>
      <c r="S134" s="211">
        <v>0</v>
      </c>
      <c r="T134" s="212">
        <f t="shared" si="13"/>
        <v>0</v>
      </c>
      <c r="AR134" s="25" t="s">
        <v>142</v>
      </c>
      <c r="AT134" s="25" t="s">
        <v>212</v>
      </c>
      <c r="AU134" s="25" t="s">
        <v>78</v>
      </c>
      <c r="AY134" s="25" t="s">
        <v>210</v>
      </c>
      <c r="BE134" s="213">
        <f t="shared" si="14"/>
        <v>6050</v>
      </c>
      <c r="BF134" s="213">
        <f t="shared" si="15"/>
        <v>0</v>
      </c>
      <c r="BG134" s="213">
        <f t="shared" si="16"/>
        <v>0</v>
      </c>
      <c r="BH134" s="213">
        <f t="shared" si="17"/>
        <v>0</v>
      </c>
      <c r="BI134" s="213">
        <f t="shared" si="18"/>
        <v>0</v>
      </c>
      <c r="BJ134" s="25" t="s">
        <v>83</v>
      </c>
      <c r="BK134" s="213">
        <f t="shared" si="19"/>
        <v>6050</v>
      </c>
      <c r="BL134" s="25" t="s">
        <v>142</v>
      </c>
      <c r="BM134" s="25" t="s">
        <v>3490</v>
      </c>
    </row>
    <row r="135" spans="2:65" s="1" customFormat="1" ht="16.5" customHeight="1">
      <c r="B135" s="42"/>
      <c r="C135" s="202" t="s">
        <v>514</v>
      </c>
      <c r="D135" s="202" t="s">
        <v>212</v>
      </c>
      <c r="E135" s="203" t="s">
        <v>3491</v>
      </c>
      <c r="F135" s="204" t="s">
        <v>3294</v>
      </c>
      <c r="G135" s="205" t="s">
        <v>862</v>
      </c>
      <c r="H135" s="206">
        <v>2</v>
      </c>
      <c r="I135" s="207">
        <v>309.2</v>
      </c>
      <c r="J135" s="208">
        <f t="shared" si="10"/>
        <v>618.4</v>
      </c>
      <c r="K135" s="204" t="s">
        <v>24</v>
      </c>
      <c r="L135" s="62"/>
      <c r="M135" s="209" t="s">
        <v>24</v>
      </c>
      <c r="N135" s="210" t="s">
        <v>49</v>
      </c>
      <c r="O135" s="43"/>
      <c r="P135" s="211">
        <f t="shared" si="11"/>
        <v>0</v>
      </c>
      <c r="Q135" s="211">
        <v>0</v>
      </c>
      <c r="R135" s="211">
        <f t="shared" si="12"/>
        <v>0</v>
      </c>
      <c r="S135" s="211">
        <v>0</v>
      </c>
      <c r="T135" s="212">
        <f t="shared" si="13"/>
        <v>0</v>
      </c>
      <c r="AR135" s="25" t="s">
        <v>142</v>
      </c>
      <c r="AT135" s="25" t="s">
        <v>212</v>
      </c>
      <c r="AU135" s="25" t="s">
        <v>78</v>
      </c>
      <c r="AY135" s="25" t="s">
        <v>210</v>
      </c>
      <c r="BE135" s="213">
        <f t="shared" si="14"/>
        <v>618.4</v>
      </c>
      <c r="BF135" s="213">
        <f t="shared" si="15"/>
        <v>0</v>
      </c>
      <c r="BG135" s="213">
        <f t="shared" si="16"/>
        <v>0</v>
      </c>
      <c r="BH135" s="213">
        <f t="shared" si="17"/>
        <v>0</v>
      </c>
      <c r="BI135" s="213">
        <f t="shared" si="18"/>
        <v>0</v>
      </c>
      <c r="BJ135" s="25" t="s">
        <v>83</v>
      </c>
      <c r="BK135" s="213">
        <f t="shared" si="19"/>
        <v>618.4</v>
      </c>
      <c r="BL135" s="25" t="s">
        <v>142</v>
      </c>
      <c r="BM135" s="25" t="s">
        <v>3492</v>
      </c>
    </row>
    <row r="136" spans="2:65" s="1" customFormat="1" ht="16.5" customHeight="1">
      <c r="B136" s="42"/>
      <c r="C136" s="202" t="s">
        <v>519</v>
      </c>
      <c r="D136" s="202" t="s">
        <v>212</v>
      </c>
      <c r="E136" s="203" t="s">
        <v>3493</v>
      </c>
      <c r="F136" s="204" t="s">
        <v>3330</v>
      </c>
      <c r="G136" s="205" t="s">
        <v>862</v>
      </c>
      <c r="H136" s="206">
        <v>2</v>
      </c>
      <c r="I136" s="207">
        <v>5125.3999999999996</v>
      </c>
      <c r="J136" s="208">
        <f t="shared" si="10"/>
        <v>10250.799999999999</v>
      </c>
      <c r="K136" s="204" t="s">
        <v>24</v>
      </c>
      <c r="L136" s="62"/>
      <c r="M136" s="209" t="s">
        <v>24</v>
      </c>
      <c r="N136" s="210" t="s">
        <v>49</v>
      </c>
      <c r="O136" s="43"/>
      <c r="P136" s="211">
        <f t="shared" si="11"/>
        <v>0</v>
      </c>
      <c r="Q136" s="211">
        <v>0</v>
      </c>
      <c r="R136" s="211">
        <f t="shared" si="12"/>
        <v>0</v>
      </c>
      <c r="S136" s="211">
        <v>0</v>
      </c>
      <c r="T136" s="212">
        <f t="shared" si="13"/>
        <v>0</v>
      </c>
      <c r="AR136" s="25" t="s">
        <v>142</v>
      </c>
      <c r="AT136" s="25" t="s">
        <v>212</v>
      </c>
      <c r="AU136" s="25" t="s">
        <v>78</v>
      </c>
      <c r="AY136" s="25" t="s">
        <v>210</v>
      </c>
      <c r="BE136" s="213">
        <f t="shared" si="14"/>
        <v>10250.799999999999</v>
      </c>
      <c r="BF136" s="213">
        <f t="shared" si="15"/>
        <v>0</v>
      </c>
      <c r="BG136" s="213">
        <f t="shared" si="16"/>
        <v>0</v>
      </c>
      <c r="BH136" s="213">
        <f t="shared" si="17"/>
        <v>0</v>
      </c>
      <c r="BI136" s="213">
        <f t="shared" si="18"/>
        <v>0</v>
      </c>
      <c r="BJ136" s="25" t="s">
        <v>83</v>
      </c>
      <c r="BK136" s="213">
        <f t="shared" si="19"/>
        <v>10250.799999999999</v>
      </c>
      <c r="BL136" s="25" t="s">
        <v>142</v>
      </c>
      <c r="BM136" s="25" t="s">
        <v>3494</v>
      </c>
    </row>
    <row r="137" spans="2:65" s="1" customFormat="1" ht="25.5" customHeight="1">
      <c r="B137" s="42"/>
      <c r="C137" s="202" t="s">
        <v>524</v>
      </c>
      <c r="D137" s="202" t="s">
        <v>212</v>
      </c>
      <c r="E137" s="203" t="s">
        <v>3495</v>
      </c>
      <c r="F137" s="204" t="s">
        <v>3336</v>
      </c>
      <c r="G137" s="205" t="s">
        <v>862</v>
      </c>
      <c r="H137" s="206">
        <v>8</v>
      </c>
      <c r="I137" s="207">
        <v>406.6</v>
      </c>
      <c r="J137" s="208">
        <f t="shared" si="10"/>
        <v>3252.8</v>
      </c>
      <c r="K137" s="204" t="s">
        <v>24</v>
      </c>
      <c r="L137" s="62"/>
      <c r="M137" s="209" t="s">
        <v>24</v>
      </c>
      <c r="N137" s="210" t="s">
        <v>49</v>
      </c>
      <c r="O137" s="43"/>
      <c r="P137" s="211">
        <f t="shared" si="11"/>
        <v>0</v>
      </c>
      <c r="Q137" s="211">
        <v>0</v>
      </c>
      <c r="R137" s="211">
        <f t="shared" si="12"/>
        <v>0</v>
      </c>
      <c r="S137" s="211">
        <v>0</v>
      </c>
      <c r="T137" s="212">
        <f t="shared" si="13"/>
        <v>0</v>
      </c>
      <c r="AR137" s="25" t="s">
        <v>142</v>
      </c>
      <c r="AT137" s="25" t="s">
        <v>212</v>
      </c>
      <c r="AU137" s="25" t="s">
        <v>78</v>
      </c>
      <c r="AY137" s="25" t="s">
        <v>210</v>
      </c>
      <c r="BE137" s="213">
        <f t="shared" si="14"/>
        <v>3252.8</v>
      </c>
      <c r="BF137" s="213">
        <f t="shared" si="15"/>
        <v>0</v>
      </c>
      <c r="BG137" s="213">
        <f t="shared" si="16"/>
        <v>0</v>
      </c>
      <c r="BH137" s="213">
        <f t="shared" si="17"/>
        <v>0</v>
      </c>
      <c r="BI137" s="213">
        <f t="shared" si="18"/>
        <v>0</v>
      </c>
      <c r="BJ137" s="25" t="s">
        <v>83</v>
      </c>
      <c r="BK137" s="213">
        <f t="shared" si="19"/>
        <v>3252.8</v>
      </c>
      <c r="BL137" s="25" t="s">
        <v>142</v>
      </c>
      <c r="BM137" s="25" t="s">
        <v>3496</v>
      </c>
    </row>
    <row r="138" spans="2:65" s="1" customFormat="1" ht="25.5" customHeight="1">
      <c r="B138" s="42"/>
      <c r="C138" s="202" t="s">
        <v>530</v>
      </c>
      <c r="D138" s="202" t="s">
        <v>212</v>
      </c>
      <c r="E138" s="203" t="s">
        <v>3497</v>
      </c>
      <c r="F138" s="204" t="s">
        <v>3339</v>
      </c>
      <c r="G138" s="205" t="s">
        <v>862</v>
      </c>
      <c r="H138" s="206">
        <v>12</v>
      </c>
      <c r="I138" s="207">
        <v>428</v>
      </c>
      <c r="J138" s="208">
        <f t="shared" si="10"/>
        <v>5136</v>
      </c>
      <c r="K138" s="204" t="s">
        <v>24</v>
      </c>
      <c r="L138" s="62"/>
      <c r="M138" s="209" t="s">
        <v>24</v>
      </c>
      <c r="N138" s="210" t="s">
        <v>49</v>
      </c>
      <c r="O138" s="43"/>
      <c r="P138" s="211">
        <f t="shared" si="11"/>
        <v>0</v>
      </c>
      <c r="Q138" s="211">
        <v>0</v>
      </c>
      <c r="R138" s="211">
        <f t="shared" si="12"/>
        <v>0</v>
      </c>
      <c r="S138" s="211">
        <v>0</v>
      </c>
      <c r="T138" s="212">
        <f t="shared" si="13"/>
        <v>0</v>
      </c>
      <c r="AR138" s="25" t="s">
        <v>142</v>
      </c>
      <c r="AT138" s="25" t="s">
        <v>212</v>
      </c>
      <c r="AU138" s="25" t="s">
        <v>78</v>
      </c>
      <c r="AY138" s="25" t="s">
        <v>210</v>
      </c>
      <c r="BE138" s="213">
        <f t="shared" si="14"/>
        <v>5136</v>
      </c>
      <c r="BF138" s="213">
        <f t="shared" si="15"/>
        <v>0</v>
      </c>
      <c r="BG138" s="213">
        <f t="shared" si="16"/>
        <v>0</v>
      </c>
      <c r="BH138" s="213">
        <f t="shared" si="17"/>
        <v>0</v>
      </c>
      <c r="BI138" s="213">
        <f t="shared" si="18"/>
        <v>0</v>
      </c>
      <c r="BJ138" s="25" t="s">
        <v>83</v>
      </c>
      <c r="BK138" s="213">
        <f t="shared" si="19"/>
        <v>5136</v>
      </c>
      <c r="BL138" s="25" t="s">
        <v>142</v>
      </c>
      <c r="BM138" s="25" t="s">
        <v>3498</v>
      </c>
    </row>
    <row r="139" spans="2:65" s="1" customFormat="1" ht="25.5" customHeight="1">
      <c r="B139" s="42"/>
      <c r="C139" s="202" t="s">
        <v>535</v>
      </c>
      <c r="D139" s="202" t="s">
        <v>212</v>
      </c>
      <c r="E139" s="203" t="s">
        <v>3499</v>
      </c>
      <c r="F139" s="204" t="s">
        <v>3342</v>
      </c>
      <c r="G139" s="205" t="s">
        <v>862</v>
      </c>
      <c r="H139" s="206">
        <v>4</v>
      </c>
      <c r="I139" s="207">
        <v>481.5</v>
      </c>
      <c r="J139" s="208">
        <f t="shared" si="10"/>
        <v>1926</v>
      </c>
      <c r="K139" s="204" t="s">
        <v>24</v>
      </c>
      <c r="L139" s="62"/>
      <c r="M139" s="209" t="s">
        <v>24</v>
      </c>
      <c r="N139" s="210" t="s">
        <v>49</v>
      </c>
      <c r="O139" s="43"/>
      <c r="P139" s="211">
        <f t="shared" si="11"/>
        <v>0</v>
      </c>
      <c r="Q139" s="211">
        <v>0</v>
      </c>
      <c r="R139" s="211">
        <f t="shared" si="12"/>
        <v>0</v>
      </c>
      <c r="S139" s="211">
        <v>0</v>
      </c>
      <c r="T139" s="212">
        <f t="shared" si="13"/>
        <v>0</v>
      </c>
      <c r="AR139" s="25" t="s">
        <v>142</v>
      </c>
      <c r="AT139" s="25" t="s">
        <v>212</v>
      </c>
      <c r="AU139" s="25" t="s">
        <v>78</v>
      </c>
      <c r="AY139" s="25" t="s">
        <v>210</v>
      </c>
      <c r="BE139" s="213">
        <f t="shared" si="14"/>
        <v>1926</v>
      </c>
      <c r="BF139" s="213">
        <f t="shared" si="15"/>
        <v>0</v>
      </c>
      <c r="BG139" s="213">
        <f t="shared" si="16"/>
        <v>0</v>
      </c>
      <c r="BH139" s="213">
        <f t="shared" si="17"/>
        <v>0</v>
      </c>
      <c r="BI139" s="213">
        <f t="shared" si="18"/>
        <v>0</v>
      </c>
      <c r="BJ139" s="25" t="s">
        <v>83</v>
      </c>
      <c r="BK139" s="213">
        <f t="shared" si="19"/>
        <v>1926</v>
      </c>
      <c r="BL139" s="25" t="s">
        <v>142</v>
      </c>
      <c r="BM139" s="25" t="s">
        <v>3500</v>
      </c>
    </row>
    <row r="140" spans="2:65" s="1" customFormat="1" ht="25.5" customHeight="1">
      <c r="B140" s="42"/>
      <c r="C140" s="202" t="s">
        <v>540</v>
      </c>
      <c r="D140" s="202" t="s">
        <v>212</v>
      </c>
      <c r="E140" s="203" t="s">
        <v>3501</v>
      </c>
      <c r="F140" s="204" t="s">
        <v>3071</v>
      </c>
      <c r="G140" s="205" t="s">
        <v>2994</v>
      </c>
      <c r="H140" s="206">
        <v>32</v>
      </c>
      <c r="I140" s="207">
        <v>160.5</v>
      </c>
      <c r="J140" s="208">
        <f t="shared" si="10"/>
        <v>5136</v>
      </c>
      <c r="K140" s="204" t="s">
        <v>24</v>
      </c>
      <c r="L140" s="62"/>
      <c r="M140" s="209" t="s">
        <v>24</v>
      </c>
      <c r="N140" s="210" t="s">
        <v>49</v>
      </c>
      <c r="O140" s="43"/>
      <c r="P140" s="211">
        <f t="shared" si="11"/>
        <v>0</v>
      </c>
      <c r="Q140" s="211">
        <v>0</v>
      </c>
      <c r="R140" s="211">
        <f t="shared" si="12"/>
        <v>0</v>
      </c>
      <c r="S140" s="211">
        <v>0</v>
      </c>
      <c r="T140" s="212">
        <f t="shared" si="13"/>
        <v>0</v>
      </c>
      <c r="AR140" s="25" t="s">
        <v>142</v>
      </c>
      <c r="AT140" s="25" t="s">
        <v>212</v>
      </c>
      <c r="AU140" s="25" t="s">
        <v>78</v>
      </c>
      <c r="AY140" s="25" t="s">
        <v>210</v>
      </c>
      <c r="BE140" s="213">
        <f t="shared" si="14"/>
        <v>5136</v>
      </c>
      <c r="BF140" s="213">
        <f t="shared" si="15"/>
        <v>0</v>
      </c>
      <c r="BG140" s="213">
        <f t="shared" si="16"/>
        <v>0</v>
      </c>
      <c r="BH140" s="213">
        <f t="shared" si="17"/>
        <v>0</v>
      </c>
      <c r="BI140" s="213">
        <f t="shared" si="18"/>
        <v>0</v>
      </c>
      <c r="BJ140" s="25" t="s">
        <v>83</v>
      </c>
      <c r="BK140" s="213">
        <f t="shared" si="19"/>
        <v>5136</v>
      </c>
      <c r="BL140" s="25" t="s">
        <v>142</v>
      </c>
      <c r="BM140" s="25" t="s">
        <v>3502</v>
      </c>
    </row>
    <row r="141" spans="2:65" s="1" customFormat="1" ht="25.5" customHeight="1">
      <c r="B141" s="42"/>
      <c r="C141" s="202" t="s">
        <v>545</v>
      </c>
      <c r="D141" s="202" t="s">
        <v>212</v>
      </c>
      <c r="E141" s="203" t="s">
        <v>3503</v>
      </c>
      <c r="F141" s="204" t="s">
        <v>3347</v>
      </c>
      <c r="G141" s="205" t="s">
        <v>2994</v>
      </c>
      <c r="H141" s="206">
        <v>55</v>
      </c>
      <c r="I141" s="207">
        <v>160.5</v>
      </c>
      <c r="J141" s="208">
        <f t="shared" si="10"/>
        <v>8827.5</v>
      </c>
      <c r="K141" s="204" t="s">
        <v>24</v>
      </c>
      <c r="L141" s="62"/>
      <c r="M141" s="209" t="s">
        <v>24</v>
      </c>
      <c r="N141" s="210" t="s">
        <v>49</v>
      </c>
      <c r="O141" s="43"/>
      <c r="P141" s="211">
        <f t="shared" si="11"/>
        <v>0</v>
      </c>
      <c r="Q141" s="211">
        <v>0</v>
      </c>
      <c r="R141" s="211">
        <f t="shared" si="12"/>
        <v>0</v>
      </c>
      <c r="S141" s="211">
        <v>0</v>
      </c>
      <c r="T141" s="212">
        <f t="shared" si="13"/>
        <v>0</v>
      </c>
      <c r="AR141" s="25" t="s">
        <v>142</v>
      </c>
      <c r="AT141" s="25" t="s">
        <v>212</v>
      </c>
      <c r="AU141" s="25" t="s">
        <v>78</v>
      </c>
      <c r="AY141" s="25" t="s">
        <v>210</v>
      </c>
      <c r="BE141" s="213">
        <f t="shared" si="14"/>
        <v>8827.5</v>
      </c>
      <c r="BF141" s="213">
        <f t="shared" si="15"/>
        <v>0</v>
      </c>
      <c r="BG141" s="213">
        <f t="shared" si="16"/>
        <v>0</v>
      </c>
      <c r="BH141" s="213">
        <f t="shared" si="17"/>
        <v>0</v>
      </c>
      <c r="BI141" s="213">
        <f t="shared" si="18"/>
        <v>0</v>
      </c>
      <c r="BJ141" s="25" t="s">
        <v>83</v>
      </c>
      <c r="BK141" s="213">
        <f t="shared" si="19"/>
        <v>8827.5</v>
      </c>
      <c r="BL141" s="25" t="s">
        <v>142</v>
      </c>
      <c r="BM141" s="25" t="s">
        <v>3504</v>
      </c>
    </row>
    <row r="142" spans="2:65" s="1" customFormat="1" ht="25.5" customHeight="1">
      <c r="B142" s="42"/>
      <c r="C142" s="202" t="s">
        <v>549</v>
      </c>
      <c r="D142" s="202" t="s">
        <v>212</v>
      </c>
      <c r="E142" s="203" t="s">
        <v>3505</v>
      </c>
      <c r="F142" s="204" t="s">
        <v>3350</v>
      </c>
      <c r="G142" s="205" t="s">
        <v>2994</v>
      </c>
      <c r="H142" s="206">
        <v>10</v>
      </c>
      <c r="I142" s="207">
        <v>192.6</v>
      </c>
      <c r="J142" s="208">
        <f t="shared" si="10"/>
        <v>1926</v>
      </c>
      <c r="K142" s="204" t="s">
        <v>24</v>
      </c>
      <c r="L142" s="62"/>
      <c r="M142" s="209" t="s">
        <v>24</v>
      </c>
      <c r="N142" s="210" t="s">
        <v>49</v>
      </c>
      <c r="O142" s="43"/>
      <c r="P142" s="211">
        <f t="shared" si="11"/>
        <v>0</v>
      </c>
      <c r="Q142" s="211">
        <v>0</v>
      </c>
      <c r="R142" s="211">
        <f t="shared" si="12"/>
        <v>0</v>
      </c>
      <c r="S142" s="211">
        <v>0</v>
      </c>
      <c r="T142" s="212">
        <f t="shared" si="13"/>
        <v>0</v>
      </c>
      <c r="AR142" s="25" t="s">
        <v>142</v>
      </c>
      <c r="AT142" s="25" t="s">
        <v>212</v>
      </c>
      <c r="AU142" s="25" t="s">
        <v>78</v>
      </c>
      <c r="AY142" s="25" t="s">
        <v>210</v>
      </c>
      <c r="BE142" s="213">
        <f t="shared" si="14"/>
        <v>1926</v>
      </c>
      <c r="BF142" s="213">
        <f t="shared" si="15"/>
        <v>0</v>
      </c>
      <c r="BG142" s="213">
        <f t="shared" si="16"/>
        <v>0</v>
      </c>
      <c r="BH142" s="213">
        <f t="shared" si="17"/>
        <v>0</v>
      </c>
      <c r="BI142" s="213">
        <f t="shared" si="18"/>
        <v>0</v>
      </c>
      <c r="BJ142" s="25" t="s">
        <v>83</v>
      </c>
      <c r="BK142" s="213">
        <f t="shared" si="19"/>
        <v>1926</v>
      </c>
      <c r="BL142" s="25" t="s">
        <v>142</v>
      </c>
      <c r="BM142" s="25" t="s">
        <v>3506</v>
      </c>
    </row>
    <row r="143" spans="2:65" s="1" customFormat="1" ht="16.5" customHeight="1">
      <c r="B143" s="42"/>
      <c r="C143" s="202" t="s">
        <v>554</v>
      </c>
      <c r="D143" s="202" t="s">
        <v>212</v>
      </c>
      <c r="E143" s="203" t="s">
        <v>3507</v>
      </c>
      <c r="F143" s="204" t="s">
        <v>3359</v>
      </c>
      <c r="G143" s="205" t="s">
        <v>862</v>
      </c>
      <c r="H143" s="206">
        <v>2</v>
      </c>
      <c r="I143" s="207">
        <v>321</v>
      </c>
      <c r="J143" s="208">
        <f t="shared" si="10"/>
        <v>642</v>
      </c>
      <c r="K143" s="204" t="s">
        <v>24</v>
      </c>
      <c r="L143" s="62"/>
      <c r="M143" s="209" t="s">
        <v>24</v>
      </c>
      <c r="N143" s="210" t="s">
        <v>49</v>
      </c>
      <c r="O143" s="43"/>
      <c r="P143" s="211">
        <f t="shared" si="11"/>
        <v>0</v>
      </c>
      <c r="Q143" s="211">
        <v>0</v>
      </c>
      <c r="R143" s="211">
        <f t="shared" si="12"/>
        <v>0</v>
      </c>
      <c r="S143" s="211">
        <v>0</v>
      </c>
      <c r="T143" s="212">
        <f t="shared" si="13"/>
        <v>0</v>
      </c>
      <c r="AR143" s="25" t="s">
        <v>142</v>
      </c>
      <c r="AT143" s="25" t="s">
        <v>212</v>
      </c>
      <c r="AU143" s="25" t="s">
        <v>78</v>
      </c>
      <c r="AY143" s="25" t="s">
        <v>210</v>
      </c>
      <c r="BE143" s="213">
        <f t="shared" si="14"/>
        <v>642</v>
      </c>
      <c r="BF143" s="213">
        <f t="shared" si="15"/>
        <v>0</v>
      </c>
      <c r="BG143" s="213">
        <f t="shared" si="16"/>
        <v>0</v>
      </c>
      <c r="BH143" s="213">
        <f t="shared" si="17"/>
        <v>0</v>
      </c>
      <c r="BI143" s="213">
        <f t="shared" si="18"/>
        <v>0</v>
      </c>
      <c r="BJ143" s="25" t="s">
        <v>83</v>
      </c>
      <c r="BK143" s="213">
        <f t="shared" si="19"/>
        <v>642</v>
      </c>
      <c r="BL143" s="25" t="s">
        <v>142</v>
      </c>
      <c r="BM143" s="25" t="s">
        <v>3508</v>
      </c>
    </row>
    <row r="144" spans="2:65" s="1" customFormat="1" ht="38.25" customHeight="1">
      <c r="B144" s="42"/>
      <c r="C144" s="202" t="s">
        <v>560</v>
      </c>
      <c r="D144" s="202" t="s">
        <v>212</v>
      </c>
      <c r="E144" s="203" t="s">
        <v>3509</v>
      </c>
      <c r="F144" s="204" t="s">
        <v>3362</v>
      </c>
      <c r="G144" s="205" t="s">
        <v>862</v>
      </c>
      <c r="H144" s="206">
        <v>2</v>
      </c>
      <c r="I144" s="207">
        <v>877.4</v>
      </c>
      <c r="J144" s="208">
        <f t="shared" si="10"/>
        <v>1754.8</v>
      </c>
      <c r="K144" s="204" t="s">
        <v>24</v>
      </c>
      <c r="L144" s="62"/>
      <c r="M144" s="209" t="s">
        <v>24</v>
      </c>
      <c r="N144" s="210" t="s">
        <v>49</v>
      </c>
      <c r="O144" s="43"/>
      <c r="P144" s="211">
        <f t="shared" si="11"/>
        <v>0</v>
      </c>
      <c r="Q144" s="211">
        <v>0</v>
      </c>
      <c r="R144" s="211">
        <f t="shared" si="12"/>
        <v>0</v>
      </c>
      <c r="S144" s="211">
        <v>0</v>
      </c>
      <c r="T144" s="212">
        <f t="shared" si="13"/>
        <v>0</v>
      </c>
      <c r="AR144" s="25" t="s">
        <v>142</v>
      </c>
      <c r="AT144" s="25" t="s">
        <v>212</v>
      </c>
      <c r="AU144" s="25" t="s">
        <v>78</v>
      </c>
      <c r="AY144" s="25" t="s">
        <v>210</v>
      </c>
      <c r="BE144" s="213">
        <f t="shared" si="14"/>
        <v>1754.8</v>
      </c>
      <c r="BF144" s="213">
        <f t="shared" si="15"/>
        <v>0</v>
      </c>
      <c r="BG144" s="213">
        <f t="shared" si="16"/>
        <v>0</v>
      </c>
      <c r="BH144" s="213">
        <f t="shared" si="17"/>
        <v>0</v>
      </c>
      <c r="BI144" s="213">
        <f t="shared" si="18"/>
        <v>0</v>
      </c>
      <c r="BJ144" s="25" t="s">
        <v>83</v>
      </c>
      <c r="BK144" s="213">
        <f t="shared" si="19"/>
        <v>1754.8</v>
      </c>
      <c r="BL144" s="25" t="s">
        <v>142</v>
      </c>
      <c r="BM144" s="25" t="s">
        <v>3510</v>
      </c>
    </row>
    <row r="145" spans="2:65" s="1" customFormat="1" ht="16.5" customHeight="1">
      <c r="B145" s="42"/>
      <c r="C145" s="202" t="s">
        <v>565</v>
      </c>
      <c r="D145" s="202" t="s">
        <v>212</v>
      </c>
      <c r="E145" s="203" t="s">
        <v>3511</v>
      </c>
      <c r="F145" s="204" t="s">
        <v>3211</v>
      </c>
      <c r="G145" s="205" t="s">
        <v>2743</v>
      </c>
      <c r="H145" s="206">
        <v>1</v>
      </c>
      <c r="I145" s="207">
        <v>2675</v>
      </c>
      <c r="J145" s="208">
        <f t="shared" si="10"/>
        <v>2675</v>
      </c>
      <c r="K145" s="204" t="s">
        <v>24</v>
      </c>
      <c r="L145" s="62"/>
      <c r="M145" s="209" t="s">
        <v>24</v>
      </c>
      <c r="N145" s="210" t="s">
        <v>49</v>
      </c>
      <c r="O145" s="43"/>
      <c r="P145" s="211">
        <f t="shared" si="11"/>
        <v>0</v>
      </c>
      <c r="Q145" s="211">
        <v>0</v>
      </c>
      <c r="R145" s="211">
        <f t="shared" si="12"/>
        <v>0</v>
      </c>
      <c r="S145" s="211">
        <v>0</v>
      </c>
      <c r="T145" s="212">
        <f t="shared" si="13"/>
        <v>0</v>
      </c>
      <c r="AR145" s="25" t="s">
        <v>142</v>
      </c>
      <c r="AT145" s="25" t="s">
        <v>212</v>
      </c>
      <c r="AU145" s="25" t="s">
        <v>78</v>
      </c>
      <c r="AY145" s="25" t="s">
        <v>210</v>
      </c>
      <c r="BE145" s="213">
        <f t="shared" si="14"/>
        <v>2675</v>
      </c>
      <c r="BF145" s="213">
        <f t="shared" si="15"/>
        <v>0</v>
      </c>
      <c r="BG145" s="213">
        <f t="shared" si="16"/>
        <v>0</v>
      </c>
      <c r="BH145" s="213">
        <f t="shared" si="17"/>
        <v>0</v>
      </c>
      <c r="BI145" s="213">
        <f t="shared" si="18"/>
        <v>0</v>
      </c>
      <c r="BJ145" s="25" t="s">
        <v>83</v>
      </c>
      <c r="BK145" s="213">
        <f t="shared" si="19"/>
        <v>2675</v>
      </c>
      <c r="BL145" s="25" t="s">
        <v>142</v>
      </c>
      <c r="BM145" s="25" t="s">
        <v>3512</v>
      </c>
    </row>
    <row r="146" spans="2:65" s="1" customFormat="1" ht="16.5" customHeight="1">
      <c r="B146" s="42"/>
      <c r="C146" s="202" t="s">
        <v>570</v>
      </c>
      <c r="D146" s="202" t="s">
        <v>212</v>
      </c>
      <c r="E146" s="203" t="s">
        <v>3513</v>
      </c>
      <c r="F146" s="204" t="s">
        <v>3214</v>
      </c>
      <c r="G146" s="205" t="s">
        <v>2743</v>
      </c>
      <c r="H146" s="206">
        <v>1</v>
      </c>
      <c r="I146" s="207">
        <v>5350</v>
      </c>
      <c r="J146" s="208">
        <f t="shared" si="10"/>
        <v>5350</v>
      </c>
      <c r="K146" s="204" t="s">
        <v>24</v>
      </c>
      <c r="L146" s="62"/>
      <c r="M146" s="209" t="s">
        <v>24</v>
      </c>
      <c r="N146" s="210" t="s">
        <v>49</v>
      </c>
      <c r="O146" s="43"/>
      <c r="P146" s="211">
        <f t="shared" si="11"/>
        <v>0</v>
      </c>
      <c r="Q146" s="211">
        <v>0</v>
      </c>
      <c r="R146" s="211">
        <f t="shared" si="12"/>
        <v>0</v>
      </c>
      <c r="S146" s="211">
        <v>0</v>
      </c>
      <c r="T146" s="212">
        <f t="shared" si="13"/>
        <v>0</v>
      </c>
      <c r="AR146" s="25" t="s">
        <v>142</v>
      </c>
      <c r="AT146" s="25" t="s">
        <v>212</v>
      </c>
      <c r="AU146" s="25" t="s">
        <v>78</v>
      </c>
      <c r="AY146" s="25" t="s">
        <v>210</v>
      </c>
      <c r="BE146" s="213">
        <f t="shared" si="14"/>
        <v>5350</v>
      </c>
      <c r="BF146" s="213">
        <f t="shared" si="15"/>
        <v>0</v>
      </c>
      <c r="BG146" s="213">
        <f t="shared" si="16"/>
        <v>0</v>
      </c>
      <c r="BH146" s="213">
        <f t="shared" si="17"/>
        <v>0</v>
      </c>
      <c r="BI146" s="213">
        <f t="shared" si="18"/>
        <v>0</v>
      </c>
      <c r="BJ146" s="25" t="s">
        <v>83</v>
      </c>
      <c r="BK146" s="213">
        <f t="shared" si="19"/>
        <v>5350</v>
      </c>
      <c r="BL146" s="25" t="s">
        <v>142</v>
      </c>
      <c r="BM146" s="25" t="s">
        <v>3514</v>
      </c>
    </row>
    <row r="147" spans="2:65" s="1" customFormat="1" ht="51" customHeight="1">
      <c r="B147" s="42"/>
      <c r="C147" s="202" t="s">
        <v>574</v>
      </c>
      <c r="D147" s="202" t="s">
        <v>212</v>
      </c>
      <c r="E147" s="203" t="s">
        <v>3515</v>
      </c>
      <c r="F147" s="204" t="s">
        <v>3074</v>
      </c>
      <c r="G147" s="205" t="s">
        <v>862</v>
      </c>
      <c r="H147" s="206">
        <v>4</v>
      </c>
      <c r="I147" s="207">
        <v>8346</v>
      </c>
      <c r="J147" s="208">
        <f t="shared" ref="J147:J152" si="20">ROUND(I147*H147,2)</f>
        <v>33384</v>
      </c>
      <c r="K147" s="204" t="s">
        <v>24</v>
      </c>
      <c r="L147" s="62"/>
      <c r="M147" s="209" t="s">
        <v>24</v>
      </c>
      <c r="N147" s="210" t="s">
        <v>49</v>
      </c>
      <c r="O147" s="43"/>
      <c r="P147" s="211">
        <f t="shared" ref="P147:P152" si="21">O147*H147</f>
        <v>0</v>
      </c>
      <c r="Q147" s="211">
        <v>0</v>
      </c>
      <c r="R147" s="211">
        <f t="shared" ref="R147:R152" si="22">Q147*H147</f>
        <v>0</v>
      </c>
      <c r="S147" s="211">
        <v>0</v>
      </c>
      <c r="T147" s="212">
        <f t="shared" ref="T147:T152" si="23">S147*H147</f>
        <v>0</v>
      </c>
      <c r="AR147" s="25" t="s">
        <v>142</v>
      </c>
      <c r="AT147" s="25" t="s">
        <v>212</v>
      </c>
      <c r="AU147" s="25" t="s">
        <v>78</v>
      </c>
      <c r="AY147" s="25" t="s">
        <v>210</v>
      </c>
      <c r="BE147" s="213">
        <f t="shared" ref="BE147:BE152" si="24">IF(N147="základní",J147,0)</f>
        <v>33384</v>
      </c>
      <c r="BF147" s="213">
        <f t="shared" ref="BF147:BF152" si="25">IF(N147="snížená",J147,0)</f>
        <v>0</v>
      </c>
      <c r="BG147" s="213">
        <f t="shared" ref="BG147:BG152" si="26">IF(N147="zákl. přenesená",J147,0)</f>
        <v>0</v>
      </c>
      <c r="BH147" s="213">
        <f t="shared" ref="BH147:BH152" si="27">IF(N147="sníž. přenesená",J147,0)</f>
        <v>0</v>
      </c>
      <c r="BI147" s="213">
        <f t="shared" ref="BI147:BI152" si="28">IF(N147="nulová",J147,0)</f>
        <v>0</v>
      </c>
      <c r="BJ147" s="25" t="s">
        <v>83</v>
      </c>
      <c r="BK147" s="213">
        <f t="shared" ref="BK147:BK152" si="29">ROUND(I147*H147,2)</f>
        <v>33384</v>
      </c>
      <c r="BL147" s="25" t="s">
        <v>142</v>
      </c>
      <c r="BM147" s="25" t="s">
        <v>3516</v>
      </c>
    </row>
    <row r="148" spans="2:65" s="1" customFormat="1" ht="51" customHeight="1">
      <c r="B148" s="42"/>
      <c r="C148" s="202" t="s">
        <v>579</v>
      </c>
      <c r="D148" s="202" t="s">
        <v>212</v>
      </c>
      <c r="E148" s="203" t="s">
        <v>3517</v>
      </c>
      <c r="F148" s="204" t="s">
        <v>3077</v>
      </c>
      <c r="G148" s="205" t="s">
        <v>24</v>
      </c>
      <c r="H148" s="206">
        <v>6</v>
      </c>
      <c r="I148" s="207">
        <v>6206</v>
      </c>
      <c r="J148" s="208">
        <f t="shared" si="20"/>
        <v>37236</v>
      </c>
      <c r="K148" s="204" t="s">
        <v>24</v>
      </c>
      <c r="L148" s="62"/>
      <c r="M148" s="209" t="s">
        <v>24</v>
      </c>
      <c r="N148" s="210" t="s">
        <v>49</v>
      </c>
      <c r="O148" s="43"/>
      <c r="P148" s="211">
        <f t="shared" si="21"/>
        <v>0</v>
      </c>
      <c r="Q148" s="211">
        <v>0</v>
      </c>
      <c r="R148" s="211">
        <f t="shared" si="22"/>
        <v>0</v>
      </c>
      <c r="S148" s="211">
        <v>0</v>
      </c>
      <c r="T148" s="212">
        <f t="shared" si="23"/>
        <v>0</v>
      </c>
      <c r="AR148" s="25" t="s">
        <v>142</v>
      </c>
      <c r="AT148" s="25" t="s">
        <v>212</v>
      </c>
      <c r="AU148" s="25" t="s">
        <v>78</v>
      </c>
      <c r="AY148" s="25" t="s">
        <v>210</v>
      </c>
      <c r="BE148" s="213">
        <f t="shared" si="24"/>
        <v>37236</v>
      </c>
      <c r="BF148" s="213">
        <f t="shared" si="25"/>
        <v>0</v>
      </c>
      <c r="BG148" s="213">
        <f t="shared" si="26"/>
        <v>0</v>
      </c>
      <c r="BH148" s="213">
        <f t="shared" si="27"/>
        <v>0</v>
      </c>
      <c r="BI148" s="213">
        <f t="shared" si="28"/>
        <v>0</v>
      </c>
      <c r="BJ148" s="25" t="s">
        <v>83</v>
      </c>
      <c r="BK148" s="213">
        <f t="shared" si="29"/>
        <v>37236</v>
      </c>
      <c r="BL148" s="25" t="s">
        <v>142</v>
      </c>
      <c r="BM148" s="25" t="s">
        <v>3518</v>
      </c>
    </row>
    <row r="149" spans="2:65" s="1" customFormat="1" ht="38.25" customHeight="1">
      <c r="B149" s="42"/>
      <c r="C149" s="202" t="s">
        <v>583</v>
      </c>
      <c r="D149" s="202" t="s">
        <v>212</v>
      </c>
      <c r="E149" s="203" t="s">
        <v>3519</v>
      </c>
      <c r="F149" s="204" t="s">
        <v>3373</v>
      </c>
      <c r="G149" s="205" t="s">
        <v>862</v>
      </c>
      <c r="H149" s="206">
        <v>1</v>
      </c>
      <c r="I149" s="207">
        <v>6955</v>
      </c>
      <c r="J149" s="208">
        <f t="shared" si="20"/>
        <v>6955</v>
      </c>
      <c r="K149" s="204" t="s">
        <v>24</v>
      </c>
      <c r="L149" s="62"/>
      <c r="M149" s="209" t="s">
        <v>24</v>
      </c>
      <c r="N149" s="210" t="s">
        <v>49</v>
      </c>
      <c r="O149" s="43"/>
      <c r="P149" s="211">
        <f t="shared" si="21"/>
        <v>0</v>
      </c>
      <c r="Q149" s="211">
        <v>0</v>
      </c>
      <c r="R149" s="211">
        <f t="shared" si="22"/>
        <v>0</v>
      </c>
      <c r="S149" s="211">
        <v>0</v>
      </c>
      <c r="T149" s="212">
        <f t="shared" si="23"/>
        <v>0</v>
      </c>
      <c r="AR149" s="25" t="s">
        <v>142</v>
      </c>
      <c r="AT149" s="25" t="s">
        <v>212</v>
      </c>
      <c r="AU149" s="25" t="s">
        <v>78</v>
      </c>
      <c r="AY149" s="25" t="s">
        <v>210</v>
      </c>
      <c r="BE149" s="213">
        <f t="shared" si="24"/>
        <v>6955</v>
      </c>
      <c r="BF149" s="213">
        <f t="shared" si="25"/>
        <v>0</v>
      </c>
      <c r="BG149" s="213">
        <f t="shared" si="26"/>
        <v>0</v>
      </c>
      <c r="BH149" s="213">
        <f t="shared" si="27"/>
        <v>0</v>
      </c>
      <c r="BI149" s="213">
        <f t="shared" si="28"/>
        <v>0</v>
      </c>
      <c r="BJ149" s="25" t="s">
        <v>83</v>
      </c>
      <c r="BK149" s="213">
        <f t="shared" si="29"/>
        <v>6955</v>
      </c>
      <c r="BL149" s="25" t="s">
        <v>142</v>
      </c>
      <c r="BM149" s="25" t="s">
        <v>3520</v>
      </c>
    </row>
    <row r="150" spans="2:65" s="1" customFormat="1" ht="25.5" customHeight="1">
      <c r="B150" s="42"/>
      <c r="C150" s="202" t="s">
        <v>588</v>
      </c>
      <c r="D150" s="202" t="s">
        <v>212</v>
      </c>
      <c r="E150" s="203" t="s">
        <v>3521</v>
      </c>
      <c r="F150" s="204" t="s">
        <v>3522</v>
      </c>
      <c r="G150" s="205" t="s">
        <v>862</v>
      </c>
      <c r="H150" s="206">
        <v>1</v>
      </c>
      <c r="I150" s="207">
        <v>13054</v>
      </c>
      <c r="J150" s="208">
        <f t="shared" si="20"/>
        <v>13054</v>
      </c>
      <c r="K150" s="204" t="s">
        <v>24</v>
      </c>
      <c r="L150" s="62"/>
      <c r="M150" s="209" t="s">
        <v>24</v>
      </c>
      <c r="N150" s="210" t="s">
        <v>49</v>
      </c>
      <c r="O150" s="43"/>
      <c r="P150" s="211">
        <f t="shared" si="21"/>
        <v>0</v>
      </c>
      <c r="Q150" s="211">
        <v>0</v>
      </c>
      <c r="R150" s="211">
        <f t="shared" si="22"/>
        <v>0</v>
      </c>
      <c r="S150" s="211">
        <v>0</v>
      </c>
      <c r="T150" s="212">
        <f t="shared" si="23"/>
        <v>0</v>
      </c>
      <c r="AR150" s="25" t="s">
        <v>142</v>
      </c>
      <c r="AT150" s="25" t="s">
        <v>212</v>
      </c>
      <c r="AU150" s="25" t="s">
        <v>78</v>
      </c>
      <c r="AY150" s="25" t="s">
        <v>210</v>
      </c>
      <c r="BE150" s="213">
        <f t="shared" si="24"/>
        <v>13054</v>
      </c>
      <c r="BF150" s="213">
        <f t="shared" si="25"/>
        <v>0</v>
      </c>
      <c r="BG150" s="213">
        <f t="shared" si="26"/>
        <v>0</v>
      </c>
      <c r="BH150" s="213">
        <f t="shared" si="27"/>
        <v>0</v>
      </c>
      <c r="BI150" s="213">
        <f t="shared" si="28"/>
        <v>0</v>
      </c>
      <c r="BJ150" s="25" t="s">
        <v>83</v>
      </c>
      <c r="BK150" s="213">
        <f t="shared" si="29"/>
        <v>13054</v>
      </c>
      <c r="BL150" s="25" t="s">
        <v>142</v>
      </c>
      <c r="BM150" s="25" t="s">
        <v>3523</v>
      </c>
    </row>
    <row r="151" spans="2:65" s="1" customFormat="1" ht="25.5" customHeight="1">
      <c r="B151" s="42"/>
      <c r="C151" s="202" t="s">
        <v>595</v>
      </c>
      <c r="D151" s="202" t="s">
        <v>212</v>
      </c>
      <c r="E151" s="203" t="s">
        <v>3524</v>
      </c>
      <c r="F151" s="204" t="s">
        <v>3525</v>
      </c>
      <c r="G151" s="205" t="s">
        <v>862</v>
      </c>
      <c r="H151" s="206">
        <v>4</v>
      </c>
      <c r="I151" s="207">
        <v>3691.5</v>
      </c>
      <c r="J151" s="208">
        <f t="shared" si="20"/>
        <v>14766</v>
      </c>
      <c r="K151" s="204" t="s">
        <v>24</v>
      </c>
      <c r="L151" s="62"/>
      <c r="M151" s="209" t="s">
        <v>24</v>
      </c>
      <c r="N151" s="210" t="s">
        <v>49</v>
      </c>
      <c r="O151" s="43"/>
      <c r="P151" s="211">
        <f t="shared" si="21"/>
        <v>0</v>
      </c>
      <c r="Q151" s="211">
        <v>0</v>
      </c>
      <c r="R151" s="211">
        <f t="shared" si="22"/>
        <v>0</v>
      </c>
      <c r="S151" s="211">
        <v>0</v>
      </c>
      <c r="T151" s="212">
        <f t="shared" si="23"/>
        <v>0</v>
      </c>
      <c r="AR151" s="25" t="s">
        <v>142</v>
      </c>
      <c r="AT151" s="25" t="s">
        <v>212</v>
      </c>
      <c r="AU151" s="25" t="s">
        <v>78</v>
      </c>
      <c r="AY151" s="25" t="s">
        <v>210</v>
      </c>
      <c r="BE151" s="213">
        <f t="shared" si="24"/>
        <v>14766</v>
      </c>
      <c r="BF151" s="213">
        <f t="shared" si="25"/>
        <v>0</v>
      </c>
      <c r="BG151" s="213">
        <f t="shared" si="26"/>
        <v>0</v>
      </c>
      <c r="BH151" s="213">
        <f t="shared" si="27"/>
        <v>0</v>
      </c>
      <c r="BI151" s="213">
        <f t="shared" si="28"/>
        <v>0</v>
      </c>
      <c r="BJ151" s="25" t="s">
        <v>83</v>
      </c>
      <c r="BK151" s="213">
        <f t="shared" si="29"/>
        <v>14766</v>
      </c>
      <c r="BL151" s="25" t="s">
        <v>142</v>
      </c>
      <c r="BM151" s="25" t="s">
        <v>3526</v>
      </c>
    </row>
    <row r="152" spans="2:65" s="1" customFormat="1" ht="38.25" customHeight="1">
      <c r="B152" s="42"/>
      <c r="C152" s="202" t="s">
        <v>602</v>
      </c>
      <c r="D152" s="202" t="s">
        <v>212</v>
      </c>
      <c r="E152" s="203" t="s">
        <v>3527</v>
      </c>
      <c r="F152" s="204" t="s">
        <v>3528</v>
      </c>
      <c r="G152" s="205" t="s">
        <v>862</v>
      </c>
      <c r="H152" s="206">
        <v>1</v>
      </c>
      <c r="I152" s="207">
        <v>9523</v>
      </c>
      <c r="J152" s="208">
        <f t="shared" si="20"/>
        <v>9523</v>
      </c>
      <c r="K152" s="204" t="s">
        <v>24</v>
      </c>
      <c r="L152" s="62"/>
      <c r="M152" s="209" t="s">
        <v>24</v>
      </c>
      <c r="N152" s="277" t="s">
        <v>49</v>
      </c>
      <c r="O152" s="278"/>
      <c r="P152" s="279">
        <f t="shared" si="21"/>
        <v>0</v>
      </c>
      <c r="Q152" s="279">
        <v>0</v>
      </c>
      <c r="R152" s="279">
        <f t="shared" si="22"/>
        <v>0</v>
      </c>
      <c r="S152" s="279">
        <v>0</v>
      </c>
      <c r="T152" s="280">
        <f t="shared" si="23"/>
        <v>0</v>
      </c>
      <c r="AR152" s="25" t="s">
        <v>142</v>
      </c>
      <c r="AT152" s="25" t="s">
        <v>212</v>
      </c>
      <c r="AU152" s="25" t="s">
        <v>78</v>
      </c>
      <c r="AY152" s="25" t="s">
        <v>210</v>
      </c>
      <c r="BE152" s="213">
        <f t="shared" si="24"/>
        <v>9523</v>
      </c>
      <c r="BF152" s="213">
        <f t="shared" si="25"/>
        <v>0</v>
      </c>
      <c r="BG152" s="213">
        <f t="shared" si="26"/>
        <v>0</v>
      </c>
      <c r="BH152" s="213">
        <f t="shared" si="27"/>
        <v>0</v>
      </c>
      <c r="BI152" s="213">
        <f t="shared" si="28"/>
        <v>0</v>
      </c>
      <c r="BJ152" s="25" t="s">
        <v>83</v>
      </c>
      <c r="BK152" s="213">
        <f t="shared" si="29"/>
        <v>9523</v>
      </c>
      <c r="BL152" s="25" t="s">
        <v>142</v>
      </c>
      <c r="BM152" s="25" t="s">
        <v>3529</v>
      </c>
    </row>
    <row r="153" spans="2:65" s="1" customFormat="1" ht="6.95" customHeight="1">
      <c r="B153" s="57"/>
      <c r="C153" s="58"/>
      <c r="D153" s="58"/>
      <c r="E153" s="58"/>
      <c r="F153" s="58"/>
      <c r="G153" s="58"/>
      <c r="H153" s="58"/>
      <c r="I153" s="149"/>
      <c r="J153" s="58"/>
      <c r="K153" s="58"/>
      <c r="L153" s="62"/>
    </row>
  </sheetData>
  <sheetProtection algorithmName="SHA-512" hashValue="t8P5NaPuJ0pFvt3ylX2YMQRGSQ9KCdTZOqlELcLHvkNVU4fF4cJFkZz/6iG4GEv0SPu3HhYxeSpZG0Ac101pBA==" saltValue="Kd/CUPjWT1L9hivVnKHqMMJvec2PpKqpmvHHihD4h2MeY3Ptl0XpsG37oduOZXqpTrGUPHQEdUyEwK8623tMMA==" spinCount="100000" sheet="1" objects="1" scenarios="1" formatColumns="0" formatRows="0" autoFilter="0"/>
  <autoFilter ref="C81:K152" xr:uid="{00000000-0009-0000-0000-000008000000}"/>
  <mergeCells count="13">
    <mergeCell ref="E74:H74"/>
    <mergeCell ref="G1:H1"/>
    <mergeCell ref="L2:V2"/>
    <mergeCell ref="E49:H49"/>
    <mergeCell ref="E51:H51"/>
    <mergeCell ref="J55:J56"/>
    <mergeCell ref="E70:H70"/>
    <mergeCell ref="E72:H72"/>
    <mergeCell ref="E7:H7"/>
    <mergeCell ref="E9:H9"/>
    <mergeCell ref="E11:H11"/>
    <mergeCell ref="E26:H26"/>
    <mergeCell ref="E47:H47"/>
  </mergeCells>
  <hyperlinks>
    <hyperlink ref="F1:G1" location="C2" display="1) Krycí list soupisu" xr:uid="{00000000-0004-0000-0800-000000000000}"/>
    <hyperlink ref="G1:H1" location="C58" display="2) Rekapitulace" xr:uid="{00000000-0004-0000-0800-000001000000}"/>
    <hyperlink ref="J1" location="C81" display="3) Soupis prací" xr:uid="{00000000-0004-0000-0800-000002000000}"/>
    <hyperlink ref="L1:V1" location="'Rekapitulace stavby'!C2" display="Rekapitulace stavby" xr:uid="{00000000-0004-0000-0800-000003000000}"/>
  </hyperlinks>
  <pageMargins left="0.58333330000000005" right="0.58333330000000005" top="0.58333330000000005" bottom="0.58333330000000005" header="0" footer="0"/>
  <pageSetup paperSize="9" fitToHeight="100" orientation="landscape" blackAndWhite="1" r:id="rId1"/>
  <headerFooter>
    <oddFooter>&amp;CStrana &amp;P z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26</vt:i4>
      </vt:variant>
      <vt:variant>
        <vt:lpstr>Pojmenované oblasti</vt:lpstr>
      </vt:variant>
      <vt:variant>
        <vt:i4>51</vt:i4>
      </vt:variant>
    </vt:vector>
  </HeadingPairs>
  <TitlesOfParts>
    <vt:vector size="77" baseType="lpstr">
      <vt:lpstr>Rekapitulace stavby</vt:lpstr>
      <vt:lpstr>1 - SO 1.1-1PP,1NP,2NP</vt:lpstr>
      <vt:lpstr>2 - SO 1.2-1PP,1NP,2NP</vt:lpstr>
      <vt:lpstr>3 - SO 1.3-3.NP</vt:lpstr>
      <vt:lpstr>4 - SO 2 - Venkovní úpravy</vt:lpstr>
      <vt:lpstr>5 - SO 2 - Dešťová kanali...</vt:lpstr>
      <vt:lpstr>6 - SO 3  WC pro imobilní...</vt:lpstr>
      <vt:lpstr>1 - ZTI-D143-byty</vt:lpstr>
      <vt:lpstr>2 - ZTI-D143-nebyt.prostory</vt:lpstr>
      <vt:lpstr>3 - Rekonstrukce vodovodn...</vt:lpstr>
      <vt:lpstr>4 - Domácí telefon-bytová...</vt:lpstr>
      <vt:lpstr>5 - Tel-byt část</vt:lpstr>
      <vt:lpstr>6 - STA</vt:lpstr>
      <vt:lpstr>7 - Spol-chodby</vt:lpstr>
      <vt:lpstr>8 - Dom.tel</vt:lpstr>
      <vt:lpstr>9 - Tel-nebyt část</vt:lpstr>
      <vt:lpstr>10 - STA-nebyt č.</vt:lpstr>
      <vt:lpstr>11 - Spol-chodby nebyt</vt:lpstr>
      <vt:lpstr>12 - Elektroinstalace -by...</vt:lpstr>
      <vt:lpstr>13 - Elektroinstalace -nebyt</vt:lpstr>
      <vt:lpstr>14 - ÚT-byt.č.</vt:lpstr>
      <vt:lpstr>15 - ÚT-nebyt</vt:lpstr>
      <vt:lpstr>16 - Domovní plynovod-byt.č.</vt:lpstr>
      <vt:lpstr>17 - Domovní plynovod-neb...</vt:lpstr>
      <vt:lpstr>8 - Vedlejší rozpočtové n...</vt:lpstr>
      <vt:lpstr>Pokyny pro vyplnění</vt:lpstr>
      <vt:lpstr>'1 - SO 1.1-1PP,1NP,2NP'!Názvy_tisku</vt:lpstr>
      <vt:lpstr>'1 - ZTI-D143-byty'!Názvy_tisku</vt:lpstr>
      <vt:lpstr>'10 - STA-nebyt č.'!Názvy_tisku</vt:lpstr>
      <vt:lpstr>'11 - Spol-chodby nebyt'!Názvy_tisku</vt:lpstr>
      <vt:lpstr>'12 - Elektroinstalace -by...'!Názvy_tisku</vt:lpstr>
      <vt:lpstr>'13 - Elektroinstalace -nebyt'!Názvy_tisku</vt:lpstr>
      <vt:lpstr>'14 - ÚT-byt.č.'!Názvy_tisku</vt:lpstr>
      <vt:lpstr>'15 - ÚT-nebyt'!Názvy_tisku</vt:lpstr>
      <vt:lpstr>'16 - Domovní plynovod-byt.č.'!Názvy_tisku</vt:lpstr>
      <vt:lpstr>'17 - Domovní plynovod-neb...'!Názvy_tisku</vt:lpstr>
      <vt:lpstr>'2 - SO 1.2-1PP,1NP,2NP'!Názvy_tisku</vt:lpstr>
      <vt:lpstr>'2 - ZTI-D143-nebyt.prostory'!Názvy_tisku</vt:lpstr>
      <vt:lpstr>'3 - Rekonstrukce vodovodn...'!Názvy_tisku</vt:lpstr>
      <vt:lpstr>'3 - SO 1.3-3.NP'!Názvy_tisku</vt:lpstr>
      <vt:lpstr>'4 - Domácí telefon-bytová...'!Názvy_tisku</vt:lpstr>
      <vt:lpstr>'4 - SO 2 - Venkovní úpravy'!Názvy_tisku</vt:lpstr>
      <vt:lpstr>'5 - SO 2 - Dešťová kanali...'!Názvy_tisku</vt:lpstr>
      <vt:lpstr>'5 - Tel-byt část'!Názvy_tisku</vt:lpstr>
      <vt:lpstr>'6 - SO 3  WC pro imobilní...'!Názvy_tisku</vt:lpstr>
      <vt:lpstr>'6 - STA'!Názvy_tisku</vt:lpstr>
      <vt:lpstr>'7 - Spol-chodby'!Názvy_tisku</vt:lpstr>
      <vt:lpstr>'8 - Dom.tel'!Názvy_tisku</vt:lpstr>
      <vt:lpstr>'8 - Vedlejší rozpočtové n...'!Názvy_tisku</vt:lpstr>
      <vt:lpstr>'9 - Tel-nebyt část'!Názvy_tisku</vt:lpstr>
      <vt:lpstr>'Rekapitulace stavby'!Názvy_tisku</vt:lpstr>
      <vt:lpstr>'1 - SO 1.1-1PP,1NP,2NP'!Oblast_tisku</vt:lpstr>
      <vt:lpstr>'1 - ZTI-D143-byty'!Oblast_tisku</vt:lpstr>
      <vt:lpstr>'10 - STA-nebyt č.'!Oblast_tisku</vt:lpstr>
      <vt:lpstr>'11 - Spol-chodby nebyt'!Oblast_tisku</vt:lpstr>
      <vt:lpstr>'12 - Elektroinstalace -by...'!Oblast_tisku</vt:lpstr>
      <vt:lpstr>'13 - Elektroinstalace -nebyt'!Oblast_tisku</vt:lpstr>
      <vt:lpstr>'14 - ÚT-byt.č.'!Oblast_tisku</vt:lpstr>
      <vt:lpstr>'15 - ÚT-nebyt'!Oblast_tisku</vt:lpstr>
      <vt:lpstr>'16 - Domovní plynovod-byt.č.'!Oblast_tisku</vt:lpstr>
      <vt:lpstr>'17 - Domovní plynovod-neb...'!Oblast_tisku</vt:lpstr>
      <vt:lpstr>'2 - SO 1.2-1PP,1NP,2NP'!Oblast_tisku</vt:lpstr>
      <vt:lpstr>'2 - ZTI-D143-nebyt.prostory'!Oblast_tisku</vt:lpstr>
      <vt:lpstr>'3 - Rekonstrukce vodovodn...'!Oblast_tisku</vt:lpstr>
      <vt:lpstr>'3 - SO 1.3-3.NP'!Oblast_tisku</vt:lpstr>
      <vt:lpstr>'4 - Domácí telefon-bytová...'!Oblast_tisku</vt:lpstr>
      <vt:lpstr>'4 - SO 2 - Venkovní úpravy'!Oblast_tisku</vt:lpstr>
      <vt:lpstr>'5 - SO 2 - Dešťová kanali...'!Oblast_tisku</vt:lpstr>
      <vt:lpstr>'5 - Tel-byt část'!Oblast_tisku</vt:lpstr>
      <vt:lpstr>'6 - SO 3  WC pro imobilní...'!Oblast_tisku</vt:lpstr>
      <vt:lpstr>'6 - STA'!Oblast_tisku</vt:lpstr>
      <vt:lpstr>'7 - Spol-chodby'!Oblast_tisku</vt:lpstr>
      <vt:lpstr>'8 - Dom.tel'!Oblast_tisku</vt:lpstr>
      <vt:lpstr>'8 - Vedlejší rozpočtové n...'!Oblast_tisku</vt:lpstr>
      <vt:lpstr>'9 - Tel-nebyt část'!Oblast_tisku</vt:lpstr>
      <vt:lpstr>'Pokyny pro vyplnění'!Oblast_tisku</vt:lpstr>
      <vt:lpstr>'Rekapitulace stavby'!Oblast_tisku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Malec</dc:creator>
  <cp:lastModifiedBy>Domažlická Nikola</cp:lastModifiedBy>
  <cp:lastPrinted>2018-05-01T09:25:27Z</cp:lastPrinted>
  <dcterms:created xsi:type="dcterms:W3CDTF">2018-02-21T12:35:02Z</dcterms:created>
  <dcterms:modified xsi:type="dcterms:W3CDTF">2018-07-09T11:39:39Z</dcterms:modified>
</cp:coreProperties>
</file>