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Dokumenty\Lada\Studie\Spálené Poříčí\MŠ - Nový pavilon\Podklady VŘ\Platné\"/>
    </mc:Choice>
  </mc:AlternateContent>
  <xr:revisionPtr revIDLastSave="0" documentId="13_ncr:1_{D4B49016-AA74-430C-ACC8-352974755306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ace stavby" sheetId="1" state="veryHidden" r:id="rId1"/>
    <sheet name="24-12-09 - FVE pro objekt..." sheetId="2" r:id="rId2"/>
  </sheets>
  <definedNames>
    <definedName name="_xlnm._FilterDatabase" localSheetId="1" hidden="1">'24-12-09 - FVE pro objekt...'!$C$115:$K$159</definedName>
    <definedName name="_xlnm.Print_Titles" localSheetId="1">'24-12-09 - FVE pro objekt...'!$115:$115</definedName>
    <definedName name="_xlnm.Print_Titles" localSheetId="0">'Rekapitulace stavby'!$92:$92</definedName>
    <definedName name="_xlnm.Print_Area" localSheetId="1">'24-12-09 - FVE pro objekt...'!$C$4:$J$76,'24-12-09 - FVE pro objekt...'!$C$82:$J$99,'24-12-09 - FVE pro objekt...'!$C$105:$J$159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E16" i="2" l="1"/>
  <c r="F113" i="2" s="1"/>
  <c r="J15" i="2"/>
  <c r="J16" i="2"/>
  <c r="J35" i="2"/>
  <c r="J34" i="2"/>
  <c r="AY95" i="1"/>
  <c r="J33" i="2"/>
  <c r="AX95" i="1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19" i="2"/>
  <c r="BH119" i="2"/>
  <c r="BG119" i="2"/>
  <c r="BF119" i="2"/>
  <c r="T119" i="2"/>
  <c r="R119" i="2"/>
  <c r="P119" i="2"/>
  <c r="J112" i="2"/>
  <c r="F112" i="2"/>
  <c r="F110" i="2"/>
  <c r="E108" i="2"/>
  <c r="J89" i="2"/>
  <c r="F89" i="2"/>
  <c r="F87" i="2"/>
  <c r="E85" i="2"/>
  <c r="J22" i="2"/>
  <c r="E22" i="2"/>
  <c r="J113" i="2" s="1"/>
  <c r="J21" i="2"/>
  <c r="J110" i="2"/>
  <c r="L90" i="1"/>
  <c r="AM90" i="1"/>
  <c r="AM89" i="1"/>
  <c r="L89" i="1"/>
  <c r="AM87" i="1"/>
  <c r="L87" i="1"/>
  <c r="L85" i="1"/>
  <c r="L84" i="1"/>
  <c r="J159" i="2"/>
  <c r="J158" i="2"/>
  <c r="BK157" i="2"/>
  <c r="BK156" i="2"/>
  <c r="BK155" i="2"/>
  <c r="BK154" i="2"/>
  <c r="BK123" i="2"/>
  <c r="J119" i="2"/>
  <c r="J157" i="2"/>
  <c r="J152" i="2"/>
  <c r="J147" i="2"/>
  <c r="J145" i="2"/>
  <c r="J143" i="2"/>
  <c r="J140" i="2"/>
  <c r="BK138" i="2"/>
  <c r="J155" i="2"/>
  <c r="J148" i="2"/>
  <c r="BK119" i="2"/>
  <c r="BK158" i="2"/>
  <c r="J153" i="2"/>
  <c r="J151" i="2"/>
  <c r="BK146" i="2"/>
  <c r="BK143" i="2"/>
  <c r="BK141" i="2"/>
  <c r="BK139" i="2"/>
  <c r="J138" i="2"/>
  <c r="J124" i="2"/>
  <c r="BK121" i="2"/>
  <c r="AS94" i="1"/>
  <c r="BK153" i="2"/>
  <c r="BK151" i="2"/>
  <c r="BK147" i="2"/>
  <c r="BK145" i="2"/>
  <c r="J144" i="2"/>
  <c r="J142" i="2"/>
  <c r="J141" i="2"/>
  <c r="J137" i="2"/>
  <c r="BK135" i="2"/>
  <c r="J135" i="2"/>
  <c r="BK134" i="2"/>
  <c r="J134" i="2"/>
  <c r="BK133" i="2"/>
  <c r="J133" i="2"/>
  <c r="BK132" i="2"/>
  <c r="J132" i="2"/>
  <c r="BK131" i="2"/>
  <c r="J131" i="2"/>
  <c r="BK129" i="2"/>
  <c r="J129" i="2"/>
  <c r="BK128" i="2"/>
  <c r="J128" i="2"/>
  <c r="BK126" i="2"/>
  <c r="J126" i="2"/>
  <c r="BK125" i="2"/>
  <c r="J125" i="2"/>
  <c r="BK124" i="2"/>
  <c r="J123" i="2"/>
  <c r="J154" i="2"/>
  <c r="J121" i="2"/>
  <c r="BK159" i="2"/>
  <c r="J156" i="2"/>
  <c r="BK152" i="2"/>
  <c r="BK148" i="2"/>
  <c r="J146" i="2"/>
  <c r="BK144" i="2"/>
  <c r="BK142" i="2"/>
  <c r="BK140" i="2"/>
  <c r="J139" i="2"/>
  <c r="BK137" i="2"/>
  <c r="F35" i="2" l="1"/>
  <c r="BD95" i="1" s="1"/>
  <c r="BD94" i="1" s="1"/>
  <c r="W33" i="1" s="1"/>
  <c r="F33" i="2"/>
  <c r="BB95" i="1" s="1"/>
  <c r="BB94" i="1" s="1"/>
  <c r="W31" i="1" s="1"/>
  <c r="F34" i="2"/>
  <c r="BC95" i="1" s="1"/>
  <c r="BC94" i="1" s="1"/>
  <c r="W32" i="1" s="1"/>
  <c r="J32" i="2"/>
  <c r="AW95" i="1" s="1"/>
  <c r="F32" i="2"/>
  <c r="BA95" i="1" s="1"/>
  <c r="BA94" i="1" s="1"/>
  <c r="W30" i="1" s="1"/>
  <c r="P118" i="2"/>
  <c r="P117" i="2"/>
  <c r="P116" i="2"/>
  <c r="AU95" i="1" s="1"/>
  <c r="AU94" i="1" s="1"/>
  <c r="T118" i="2"/>
  <c r="T117" i="2"/>
  <c r="BK150" i="2"/>
  <c r="BK149" i="2" s="1"/>
  <c r="J149" i="2" s="1"/>
  <c r="J97" i="2" s="1"/>
  <c r="R150" i="2"/>
  <c r="R149" i="2"/>
  <c r="BK118" i="2"/>
  <c r="J118" i="2" s="1"/>
  <c r="J96" i="2" s="1"/>
  <c r="R118" i="2"/>
  <c r="R117" i="2"/>
  <c r="R116" i="2"/>
  <c r="P150" i="2"/>
  <c r="P149" i="2"/>
  <c r="T150" i="2"/>
  <c r="T149" i="2"/>
  <c r="T116" i="2" s="1"/>
  <c r="BE121" i="2"/>
  <c r="BE123" i="2"/>
  <c r="BE124" i="2"/>
  <c r="BE125" i="2"/>
  <c r="BE126" i="2"/>
  <c r="BE128" i="2"/>
  <c r="BE129" i="2"/>
  <c r="BE131" i="2"/>
  <c r="BE132" i="2"/>
  <c r="BE133" i="2"/>
  <c r="BE134" i="2"/>
  <c r="BE135" i="2"/>
  <c r="BE137" i="2"/>
  <c r="BE138" i="2"/>
  <c r="BE139" i="2"/>
  <c r="BE140" i="2"/>
  <c r="BE141" i="2"/>
  <c r="BE142" i="2"/>
  <c r="BE143" i="2"/>
  <c r="BE144" i="2"/>
  <c r="BE145" i="2"/>
  <c r="BE146" i="2"/>
  <c r="BE147" i="2"/>
  <c r="BE151" i="2"/>
  <c r="BE152" i="2"/>
  <c r="BE155" i="2"/>
  <c r="BE156" i="2"/>
  <c r="BE157" i="2"/>
  <c r="J87" i="2"/>
  <c r="F90" i="2"/>
  <c r="J90" i="2"/>
  <c r="BE119" i="2"/>
  <c r="BE148" i="2"/>
  <c r="BE153" i="2"/>
  <c r="BE154" i="2"/>
  <c r="BE158" i="2"/>
  <c r="BE159" i="2"/>
  <c r="BK117" i="2" l="1"/>
  <c r="J117" i="2" s="1"/>
  <c r="J95" i="2" s="1"/>
  <c r="J150" i="2"/>
  <c r="J98" i="2" s="1"/>
  <c r="AW94" i="1"/>
  <c r="AK30" i="1" s="1"/>
  <c r="AY94" i="1"/>
  <c r="J31" i="2"/>
  <c r="AV95" i="1" s="1"/>
  <c r="AT95" i="1" s="1"/>
  <c r="AX94" i="1"/>
  <c r="F31" i="2"/>
  <c r="AZ95" i="1" s="1"/>
  <c r="AZ94" i="1" s="1"/>
  <c r="W29" i="1" s="1"/>
  <c r="BK116" i="2" l="1"/>
  <c r="J116" i="2" s="1"/>
  <c r="J94" i="2" s="1"/>
  <c r="AV94" i="1"/>
  <c r="AK29" i="1" s="1"/>
  <c r="J28" i="2" l="1"/>
  <c r="AG95" i="1" s="1"/>
  <c r="AG94" i="1" s="1"/>
  <c r="AK26" i="1" s="1"/>
  <c r="AT94" i="1"/>
  <c r="J37" i="2" l="1"/>
  <c r="AN94" i="1"/>
  <c r="AN95" i="1"/>
  <c r="AK35" i="1"/>
</calcChain>
</file>

<file path=xl/sharedStrings.xml><?xml version="1.0" encoding="utf-8"?>
<sst xmlns="http://schemas.openxmlformats.org/spreadsheetml/2006/main" count="770" uniqueCount="258">
  <si>
    <t>Export Komplet</t>
  </si>
  <si>
    <t/>
  </si>
  <si>
    <t>2.0</t>
  </si>
  <si>
    <t>ZAMOK</t>
  </si>
  <si>
    <t>False</t>
  </si>
  <si>
    <t>{47228fa2-8555-41ce-9a86-2f8bd6752348}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</si>
  <si>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</si>
  <si>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</si>
  <si>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</si>
  <si>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</si>
  <si>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</si>
  <si>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</si>
  <si>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</si>
  <si>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</si>
  <si>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24-12-09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</si>
  <si>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</si>
  <si>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</si>
  <si>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pro objekt nového pavilonu MŠ Spálené Poříčí</t>
  </si>
  <si>
    <t>KSO:</t>
  </si>
  <si>
    <t>CC-CZ:</t>
  </si>
  <si>
    <t>Místo:</t>
  </si>
  <si>
    <t>Zámecká 401, Spálené Poříčí</t>
  </si>
  <si>
    <t>Datum:</t>
  </si>
  <si>
    <t>9. 12. 2024</t>
  </si>
  <si>
    <t>Zadavatel:</t>
  </si>
  <si>
    <t>IČ:</t>
  </si>
  <si>
    <t>002 57 249</t>
  </si>
  <si>
    <t>Město Spálené Poříčí</t>
  </si>
  <si>
    <t>DIČ:</t>
  </si>
  <si>
    <t>Uchazeč:</t>
  </si>
  <si>
    <t>Vyplň údaj</t>
  </si>
  <si>
    <t>Projektant:</t>
  </si>
  <si>
    <t>290 79 110</t>
  </si>
  <si>
    <t>VK Solar system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</si>
  <si>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</si>
  <si>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</si>
  <si>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</si>
  <si>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</si>
  <si>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</si>
  <si>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</si>
  <si>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</si>
  <si>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</si>
  <si>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</si>
  <si>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</si>
  <si>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</si>
  <si>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</si>
  <si>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</si>
  <si>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</si>
  <si>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</si>
  <si>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</si>
  <si>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</si>
  <si>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</si>
  <si>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</si>
  <si>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</si>
  <si>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</si>
  <si>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</si>
  <si>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</si>
  <si>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</si>
  <si>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</si>
  <si>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</si>
  <si>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</si>
  <si>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</si>
  <si>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</si>
  <si>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</si>
  <si>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</si>
  <si>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</si>
  <si>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</si>
  <si>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</si>
  <si>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</si>
  <si>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</si>
  <si>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</si>
  <si>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</si>
  <si>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</si>
  <si>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</si>
  <si>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</si>
  <si>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</si>
  <si>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</si>
  <si>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</si>
  <si>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</si>
  <si>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</si>
  <si>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</si>
  <si>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</si>
  <si>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</si>
  <si>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</si>
  <si>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</si>
  <si>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</si>
  <si>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</si>
  <si>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</si>
  <si>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</si>
  <si>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</si>
  <si>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</si>
  <si>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</si>
  <si>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</si>
  <si>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</si>
  <si>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VRN - Vedlejší rozpočtové náklady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</si>
  <si>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</si>
  <si>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</si>
  <si>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</si>
  <si>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</si>
  <si>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</si>
  <si>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</si>
  <si>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</si>
  <si>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</si>
  <si>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</si>
  <si>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</si>
  <si>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</si>
  <si>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</si>
  <si>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</si>
  <si>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</si>
  <si>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</si>
  <si>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</si>
  <si>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</si>
  <si>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</si>
  <si>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</si>
  <si>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</si>
  <si>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741120124</t>
  </si>
  <si>
    <t>Montáž fotovoltaických kabelů uložených v trubkách nebo lištách průměru přes 4 do 6 mm</t>
  </si>
  <si>
    <t>kpl</t>
  </si>
  <si>
    <t>16</t>
  </si>
  <si>
    <t>-519097432</t>
  </si>
  <si>
    <t>VV</t>
  </si>
  <si>
    <t>"solární kabelové trasy - kompletní montáž" 1</t>
  </si>
  <si>
    <t>M</t>
  </si>
  <si>
    <t>34111851</t>
  </si>
  <si>
    <t>kabel fotovoltaický černý nebo červený průměr 6mm</t>
  </si>
  <si>
    <t>32</t>
  </si>
  <si>
    <t>-49603891</t>
  </si>
  <si>
    <t>"solární kabelové trasy - kompletní dodávka" 1</t>
  </si>
  <si>
    <t>3</t>
  </si>
  <si>
    <t>741711011</t>
  </si>
  <si>
    <t>Montáž nosné konstrukce fotovoltaických panelů na ploché střeše</t>
  </si>
  <si>
    <t>1861941595</t>
  </si>
  <si>
    <t>4</t>
  </si>
  <si>
    <t>42412500</t>
  </si>
  <si>
    <t>konstrukce nosná pro fotovoltaické panely na ploché střechy</t>
  </si>
  <si>
    <t>-1989733414</t>
  </si>
  <si>
    <t>5</t>
  </si>
  <si>
    <t>741721201</t>
  </si>
  <si>
    <t>Montáž fotovoltaických panelů na šikmou střechu - celkový instalovaný výkon min. 22,5 kWp</t>
  </si>
  <si>
    <t>-183975812</t>
  </si>
  <si>
    <t>6</t>
  </si>
  <si>
    <t>35002030</t>
  </si>
  <si>
    <t>panel fotovoltaický - celkový instalovaný výkon min. 22,5 kWp</t>
  </si>
  <si>
    <t>1247148947</t>
  </si>
  <si>
    <t>P</t>
  </si>
  <si>
    <t>Poznámka k položce:_x000D_
- certifikace: IEC 61215, IEC 61730 akreditovanými certifikačními orgány dle výzvy RES+ č. 3/2024_x000D_
- min. účinnost: 20% _x000D_
_x000D_
- záruky:  _x000D_
- min. 25letá lineární záruka na výkon s max. poklesem na 80 % původního výkonu garantovanou výrobcem _x000D_
- min. 12letá produktová záruka garantovaná výrobcem</t>
  </si>
  <si>
    <t>7</t>
  </si>
  <si>
    <t>741730036</t>
  </si>
  <si>
    <t>Montáž střídače napětí DC/AC hybridního třífázového pro fotovoltaické systémy, max. výstupní výkon přes 10000 W</t>
  </si>
  <si>
    <t>486440053</t>
  </si>
  <si>
    <t>8</t>
  </si>
  <si>
    <t>35672022</t>
  </si>
  <si>
    <t>měnič fotovoltaický třífázový hybridní jmenovitý výkon 20-25 kW</t>
  </si>
  <si>
    <t>1921444641</t>
  </si>
  <si>
    <t>Poznámka k položce:_x000D_
- certifikace: IEC 61727 nebo IEC 62116 nebo EN 50549-1/EN50549-2 _x000D_
- min. účinnost: 97,0 % (Euro účinnost) _x000D_
- záruka výrobce či dodavatele trvající min. 10 let na jeho bezodkladnou výměnu či adekvátní náhradu v případě poruchy či poškození</t>
  </si>
  <si>
    <t>9</t>
  </si>
  <si>
    <t>741732063</t>
  </si>
  <si>
    <t>Montáž výkonového optimizéru na panel max. výkon přes 650 W</t>
  </si>
  <si>
    <t>-2101626081</t>
  </si>
  <si>
    <t>10</t>
  </si>
  <si>
    <t>35671256</t>
  </si>
  <si>
    <t>optimizér přídavný na panel jmenovitý DC výkon 700W</t>
  </si>
  <si>
    <t>-985396853</t>
  </si>
  <si>
    <t>11</t>
  </si>
  <si>
    <t>741732069</t>
  </si>
  <si>
    <t>Dodávka a montáž datalogeru pro komunikaci vč. jednotek pro optimizéry</t>
  </si>
  <si>
    <t>512</t>
  </si>
  <si>
    <t>-790827121</t>
  </si>
  <si>
    <t>741751012</t>
  </si>
  <si>
    <t>Montáž systému bateriové akumulace</t>
  </si>
  <si>
    <t>-803783476</t>
  </si>
  <si>
    <t>13</t>
  </si>
  <si>
    <t>34641056</t>
  </si>
  <si>
    <t>systém bateriové akumulace s využitelnou kapacitou úložiště min. 22,4 kWh</t>
  </si>
  <si>
    <t>-762636607</t>
  </si>
  <si>
    <t>Poznámka k položce:_x000D_
- certifikace: dle typu akumulátoru (pro nejčastější lithiové akumulátory IEC 63056:2020 nebo IEC 62619:2017 nebo IEC 62620:2014)_x000D_
- záruka s max. poklesem na 60% nominální kapacity po 10 letech provozu, nebo dosažení min. 2 400násobku nominální energie (Energy Throughput)_x000D_
- v případě bateriové akumulace s technologií na bázi olova nebo NiCd jsou podporovány pouze baterie se zajištěnou následnou recyklací (uzavřený cyklus). Účinnost recyklace konkrétního zpracovatele musí být podložena výpočtem dle nařízení EU č. 493/2012, přičemž účinnost recyklace musí být v souladu se směrnicí Evropského parlamentu a rady č. 2006/66/ES pro:_x000D_
i. NiCd baterie min. 75 % celkově a 99 % pro Cd,_x000D_
ii. baterie na bázi olova min. 65 % celkově a 97 % pro Pb._x000D_
- pro ostatní technologie (např. lithium, NiMH) není prokázání způsobu následné likvidace bateriového systému požadováno</t>
  </si>
  <si>
    <t>14</t>
  </si>
  <si>
    <t>741791211</t>
  </si>
  <si>
    <t>Dodávka a montáž zařízení pro dodávku energie fotovoltaických systémů v případě výpadku proudu (Back-up systému)</t>
  </si>
  <si>
    <t>-1647105041</t>
  </si>
  <si>
    <t>15</t>
  </si>
  <si>
    <t>741990991</t>
  </si>
  <si>
    <t>Montáž rozvaděčů AC/DC</t>
  </si>
  <si>
    <t>941489890</t>
  </si>
  <si>
    <t>741990991.1</t>
  </si>
  <si>
    <t>Rozvaděč DC</t>
  </si>
  <si>
    <t>1443863950</t>
  </si>
  <si>
    <t>17</t>
  </si>
  <si>
    <t>741990991.2</t>
  </si>
  <si>
    <t>Rozvaděč AC</t>
  </si>
  <si>
    <t>-1832672382</t>
  </si>
  <si>
    <t>18</t>
  </si>
  <si>
    <t>741990992</t>
  </si>
  <si>
    <t>Úprava a doplnění rozvaděče RE / RD</t>
  </si>
  <si>
    <t>2026345429</t>
  </si>
  <si>
    <t>19</t>
  </si>
  <si>
    <t>741990993</t>
  </si>
  <si>
    <t>Ochranné pospojování konstrukcí a měničů FVE, uzemnění</t>
  </si>
  <si>
    <t>2125199348</t>
  </si>
  <si>
    <t>20</t>
  </si>
  <si>
    <t>741990994</t>
  </si>
  <si>
    <t>Dodávka a montáž STOP tlačítka</t>
  </si>
  <si>
    <t>421015857</t>
  </si>
  <si>
    <t>741990995</t>
  </si>
  <si>
    <t>Ostatní elektroinstalační práce dle PD a PBŘ vč. úpravy stávající elektroinstalace pro napojení FVE</t>
  </si>
  <si>
    <t>209171582</t>
  </si>
  <si>
    <t>22</t>
  </si>
  <si>
    <t>35889599</t>
  </si>
  <si>
    <t>Ostatní elektroinstalační materiál dle PD a PBŘ</t>
  </si>
  <si>
    <t>-517941134</t>
  </si>
  <si>
    <t>23</t>
  </si>
  <si>
    <t>741990996</t>
  </si>
  <si>
    <t>Stavební práce, prostupy, jádrové vrtání vč. začištění</t>
  </si>
  <si>
    <t>-1443217530</t>
  </si>
  <si>
    <t>24</t>
  </si>
  <si>
    <t>83392989</t>
  </si>
  <si>
    <t>25</t>
  </si>
  <si>
    <t>527744567</t>
  </si>
  <si>
    <t>VRN</t>
  </si>
  <si>
    <t>Vedlejší rozpočtové náklady</t>
  </si>
  <si>
    <t>VRN9</t>
  </si>
  <si>
    <t>Ostatní náklady</t>
  </si>
  <si>
    <t>26</t>
  </si>
  <si>
    <t>OST01</t>
  </si>
  <si>
    <t>Projektová dokumentace pro provedení stavby vč. PBŘ a statického posouzení</t>
  </si>
  <si>
    <t>654992733</t>
  </si>
  <si>
    <t>27</t>
  </si>
  <si>
    <t>OST02</t>
  </si>
  <si>
    <t>Projektová dokumentace skutečného provedení</t>
  </si>
  <si>
    <t>1976361862</t>
  </si>
  <si>
    <t>28</t>
  </si>
  <si>
    <t>OST03</t>
  </si>
  <si>
    <t>Bezpečnostní prvky, výstražná značení a tabulky</t>
  </si>
  <si>
    <t>-915772923</t>
  </si>
  <si>
    <t>29</t>
  </si>
  <si>
    <t>OST04</t>
  </si>
  <si>
    <t>Uvedení do provozu - nastavení, oživení a seřízení FVE</t>
  </si>
  <si>
    <t>-199297011</t>
  </si>
  <si>
    <t>30</t>
  </si>
  <si>
    <t>OST05</t>
  </si>
  <si>
    <t xml:space="preserve">Zkušební provoz vč. funkční zkoušky </t>
  </si>
  <si>
    <t>1495765654</t>
  </si>
  <si>
    <t>31</t>
  </si>
  <si>
    <t>OST06</t>
  </si>
  <si>
    <t>Zkoušky a výchozí revize FVE</t>
  </si>
  <si>
    <t>201821891</t>
  </si>
  <si>
    <t>OST07</t>
  </si>
  <si>
    <t>Zaškolení obsluhy</t>
  </si>
  <si>
    <t>-854120962</t>
  </si>
  <si>
    <t>33</t>
  </si>
  <si>
    <t>1863212969</t>
  </si>
  <si>
    <t>34</t>
  </si>
  <si>
    <t>OST09</t>
  </si>
  <si>
    <t>Doprava a přesun hmot vč. zařízení staveniště a manipulace</t>
  </si>
  <si>
    <t>1613758413</t>
  </si>
  <si>
    <t>Posudek ochrany před bleskem dle ČSN EN 62305-2 ed. 2 a realizace příslušných optření a úprav hromosvodové soustavy.</t>
  </si>
  <si>
    <t>Doprovodné činnosti</t>
  </si>
  <si>
    <t>Protipožární výplně, dveře,  ucpávky svazků kabelů prostupy stěnou,vše s požární odolnost EI dle PBŘ, STOP tlačítka, ruční hasicí přístroj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</si>
</sst>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>
      <alignment horizontal="center" vertical="center"/>
    </xf>
    <xf numFmtId="49" fontId="32" fillId="0" borderId="22" xfId="0" applyNumberFormat="1" applyFont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167" fontId="32" fillId="0" borderId="22" xfId="0" applyNumberFormat="1" applyFont="1" applyBorder="1" applyAlignment="1">
      <alignment vertical="center"/>
    </xf>
    <xf numFmtId="4" fontId="32" fillId="2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0" fillId="5" borderId="22" xfId="0" applyFont="1" applyFill="1" applyBorder="1" applyAlignment="1">
      <alignment horizontal="left" vertical="center" wrapText="1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72" t="s">
        <v>14</v>
      </c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R5" s="17"/>
      <c r="BE5" s="169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74" t="s">
        <v>17</v>
      </c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73"/>
      <c r="AO6" s="173"/>
      <c r="AR6" s="17"/>
      <c r="BE6" s="170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70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70"/>
      <c r="BS8" s="14" t="s">
        <v>6</v>
      </c>
    </row>
    <row r="9" spans="1:74" ht="14.45" customHeight="1">
      <c r="B9" s="17"/>
      <c r="AR9" s="17"/>
      <c r="BE9" s="170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70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1</v>
      </c>
      <c r="AR11" s="17"/>
      <c r="BE11" s="170"/>
      <c r="BS11" s="14" t="s">
        <v>6</v>
      </c>
    </row>
    <row r="12" spans="1:74" ht="6.95" customHeight="1">
      <c r="B12" s="17"/>
      <c r="AR12" s="17"/>
      <c r="BE12" s="170"/>
      <c r="BS12" s="14" t="s">
        <v>6</v>
      </c>
    </row>
    <row r="13" spans="1:74" ht="12" customHeight="1">
      <c r="B13" s="17"/>
      <c r="D13" s="24" t="s">
        <v>29</v>
      </c>
      <c r="AK13" s="24" t="s">
        <v>25</v>
      </c>
      <c r="AN13" s="26" t="s">
        <v>30</v>
      </c>
      <c r="AR13" s="17"/>
      <c r="BE13" s="170"/>
      <c r="BS13" s="14" t="s">
        <v>6</v>
      </c>
    </row>
    <row r="14" spans="1:74" ht="12.75">
      <c r="B14" s="17"/>
      <c r="E14" s="175" t="s">
        <v>30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24" t="s">
        <v>28</v>
      </c>
      <c r="AN14" s="26" t="s">
        <v>30</v>
      </c>
      <c r="AR14" s="17"/>
      <c r="BE14" s="170"/>
      <c r="BS14" s="14" t="s">
        <v>6</v>
      </c>
    </row>
    <row r="15" spans="1:74" ht="6.95" customHeight="1">
      <c r="B15" s="17"/>
      <c r="AR15" s="17"/>
      <c r="BE15" s="170"/>
      <c r="BS15" s="14" t="s">
        <v>4</v>
      </c>
    </row>
    <row r="16" spans="1:74" ht="12" customHeight="1">
      <c r="B16" s="17"/>
      <c r="D16" s="24" t="s">
        <v>31</v>
      </c>
      <c r="AK16" s="24" t="s">
        <v>25</v>
      </c>
      <c r="AN16" s="22" t="s">
        <v>32</v>
      </c>
      <c r="AR16" s="17"/>
      <c r="BE16" s="170"/>
      <c r="BS16" s="14" t="s">
        <v>4</v>
      </c>
    </row>
    <row r="17" spans="2:71" ht="18.399999999999999" customHeight="1">
      <c r="B17" s="17"/>
      <c r="E17" s="22" t="s">
        <v>33</v>
      </c>
      <c r="AK17" s="24" t="s">
        <v>28</v>
      </c>
      <c r="AN17" s="22" t="s">
        <v>1</v>
      </c>
      <c r="AR17" s="17"/>
      <c r="BE17" s="170"/>
      <c r="BS17" s="14" t="s">
        <v>34</v>
      </c>
    </row>
    <row r="18" spans="2:71" ht="6.95" customHeight="1">
      <c r="B18" s="17"/>
      <c r="AR18" s="17"/>
      <c r="BE18" s="170"/>
      <c r="BS18" s="14" t="s">
        <v>6</v>
      </c>
    </row>
    <row r="19" spans="2:71" ht="12" customHeight="1">
      <c r="B19" s="17"/>
      <c r="D19" s="24" t="s">
        <v>35</v>
      </c>
      <c r="AK19" s="24" t="s">
        <v>25</v>
      </c>
      <c r="AN19" s="22" t="s">
        <v>1</v>
      </c>
      <c r="AR19" s="17"/>
      <c r="BE19" s="170"/>
      <c r="BS19" s="14" t="s">
        <v>6</v>
      </c>
    </row>
    <row r="20" spans="2:71" ht="18.399999999999999" customHeight="1">
      <c r="B20" s="17"/>
      <c r="E20" s="22" t="s">
        <v>36</v>
      </c>
      <c r="AK20" s="24" t="s">
        <v>28</v>
      </c>
      <c r="AN20" s="22" t="s">
        <v>1</v>
      </c>
      <c r="AR20" s="17"/>
      <c r="BE20" s="170"/>
      <c r="BS20" s="14" t="s">
        <v>34</v>
      </c>
    </row>
    <row r="21" spans="2:71" ht="6.95" customHeight="1">
      <c r="B21" s="17"/>
      <c r="AR21" s="17"/>
      <c r="BE21" s="170"/>
    </row>
    <row r="22" spans="2:71" ht="12" customHeight="1">
      <c r="B22" s="17"/>
      <c r="D22" s="24" t="s">
        <v>37</v>
      </c>
      <c r="AR22" s="17"/>
      <c r="BE22" s="170"/>
    </row>
    <row r="23" spans="2:71" ht="16.5" customHeight="1">
      <c r="B23" s="17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7"/>
      <c r="BE23" s="170"/>
    </row>
    <row r="24" spans="2:71" ht="6.95" customHeight="1">
      <c r="B24" s="17"/>
      <c r="AR24" s="17"/>
      <c r="BE24" s="170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70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78">
        <f>ROUND(AG94,2)</f>
        <v>0</v>
      </c>
      <c r="AL26" s="179"/>
      <c r="AM26" s="179"/>
      <c r="AN26" s="179"/>
      <c r="AO26" s="179"/>
      <c r="AR26" s="29"/>
      <c r="BE26" s="170"/>
    </row>
    <row r="27" spans="2:71" s="1" customFormat="1" ht="6.95" customHeight="1">
      <c r="B27" s="29"/>
      <c r="AR27" s="29"/>
      <c r="BE27" s="170"/>
    </row>
    <row r="28" spans="2:71" s="1" customFormat="1" ht="12.75">
      <c r="B28" s="29"/>
      <c r="L28" s="180" t="s">
        <v>39</v>
      </c>
      <c r="M28" s="180"/>
      <c r="N28" s="180"/>
      <c r="O28" s="180"/>
      <c r="P28" s="180"/>
      <c r="W28" s="180" t="s">
        <v>40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41</v>
      </c>
      <c r="AL28" s="180"/>
      <c r="AM28" s="180"/>
      <c r="AN28" s="180"/>
      <c r="AO28" s="180"/>
      <c r="AR28" s="29"/>
      <c r="BE28" s="170"/>
    </row>
    <row r="29" spans="2:71" s="2" customFormat="1" ht="14.45" customHeight="1">
      <c r="B29" s="33"/>
      <c r="D29" s="24" t="s">
        <v>42</v>
      </c>
      <c r="F29" s="24" t="s">
        <v>43</v>
      </c>
      <c r="L29" s="168">
        <v>0.21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33"/>
      <c r="BE29" s="171"/>
    </row>
    <row r="30" spans="2:71" s="2" customFormat="1" ht="14.45" customHeight="1">
      <c r="B30" s="33"/>
      <c r="F30" s="24" t="s">
        <v>44</v>
      </c>
      <c r="L30" s="168">
        <v>0.12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33"/>
      <c r="BE30" s="171"/>
    </row>
    <row r="31" spans="2:71" s="2" customFormat="1" ht="14.45" hidden="1" customHeight="1">
      <c r="B31" s="33"/>
      <c r="F31" s="24" t="s">
        <v>45</v>
      </c>
      <c r="L31" s="168">
        <v>0.21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33"/>
      <c r="BE31" s="171"/>
    </row>
    <row r="32" spans="2:71" s="2" customFormat="1" ht="14.45" hidden="1" customHeight="1">
      <c r="B32" s="33"/>
      <c r="F32" s="24" t="s">
        <v>46</v>
      </c>
      <c r="L32" s="168">
        <v>0.12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33"/>
      <c r="BE32" s="171"/>
    </row>
    <row r="33" spans="2:57" s="2" customFormat="1" ht="14.45" hidden="1" customHeight="1">
      <c r="B33" s="33"/>
      <c r="F33" s="24" t="s">
        <v>47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33"/>
      <c r="BE33" s="171"/>
    </row>
    <row r="34" spans="2:57" s="1" customFormat="1" ht="6.95" customHeight="1">
      <c r="B34" s="29"/>
      <c r="AR34" s="29"/>
      <c r="BE34" s="170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200" t="s">
        <v>50</v>
      </c>
      <c r="Y35" s="201"/>
      <c r="Z35" s="201"/>
      <c r="AA35" s="201"/>
      <c r="AB35" s="201"/>
      <c r="AC35" s="36"/>
      <c r="AD35" s="36"/>
      <c r="AE35" s="36"/>
      <c r="AF35" s="36"/>
      <c r="AG35" s="36"/>
      <c r="AH35" s="36"/>
      <c r="AI35" s="36"/>
      <c r="AJ35" s="36"/>
      <c r="AK35" s="202">
        <f>SUM(AK26:AK33)</f>
        <v>0</v>
      </c>
      <c r="AL35" s="201"/>
      <c r="AM35" s="201"/>
      <c r="AN35" s="201"/>
      <c r="AO35" s="203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4.95" customHeight="1">
      <c r="B82" s="29"/>
      <c r="C82" s="18" t="s">
        <v>57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24-12-09</v>
      </c>
      <c r="AR84" s="45"/>
    </row>
    <row r="85" spans="1:90" s="4" customFormat="1" ht="36.950000000000003" customHeight="1">
      <c r="B85" s="46"/>
      <c r="C85" s="47" t="s">
        <v>16</v>
      </c>
      <c r="L85" s="191" t="str">
        <f>K6</f>
        <v>FVE pro objekt nového pavilonu MŠ Spálené Poříčí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R85" s="46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4" t="s">
        <v>20</v>
      </c>
      <c r="L87" s="48" t="str">
        <f>IF(K8="","",K8)</f>
        <v>Zámecká 401, Spálené Poříčí</v>
      </c>
      <c r="AI87" s="24" t="s">
        <v>22</v>
      </c>
      <c r="AM87" s="193" t="str">
        <f>IF(AN8= "","",AN8)</f>
        <v>9. 12. 2024</v>
      </c>
      <c r="AN87" s="193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4" t="s">
        <v>24</v>
      </c>
      <c r="L89" s="3" t="str">
        <f>IF(E11= "","",E11)</f>
        <v>Město Spálené Poříčí</v>
      </c>
      <c r="AI89" s="24" t="s">
        <v>31</v>
      </c>
      <c r="AM89" s="194" t="str">
        <f>IF(E17="","",E17)</f>
        <v>VK Solar system s.r.o.</v>
      </c>
      <c r="AN89" s="195"/>
      <c r="AO89" s="195"/>
      <c r="AP89" s="195"/>
      <c r="AR89" s="29"/>
      <c r="AS89" s="196" t="s">
        <v>58</v>
      </c>
      <c r="AT89" s="197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>
      <c r="B90" s="29"/>
      <c r="C90" s="24" t="s">
        <v>29</v>
      </c>
      <c r="L90" s="3" t="str">
        <f>IF(E14= "Vyplň údaj","",E14)</f>
        <v/>
      </c>
      <c r="AI90" s="24" t="s">
        <v>35</v>
      </c>
      <c r="AM90" s="194" t="str">
        <f>IF(E20="","",E20)</f>
        <v xml:space="preserve"> </v>
      </c>
      <c r="AN90" s="195"/>
      <c r="AO90" s="195"/>
      <c r="AP90" s="195"/>
      <c r="AR90" s="29"/>
      <c r="AS90" s="198"/>
      <c r="AT90" s="199"/>
      <c r="BD90" s="53"/>
    </row>
    <row r="91" spans="1:90" s="1" customFormat="1" ht="10.9" customHeight="1">
      <c r="B91" s="29"/>
      <c r="AR91" s="29"/>
      <c r="AS91" s="198"/>
      <c r="AT91" s="199"/>
      <c r="BD91" s="53"/>
    </row>
    <row r="92" spans="1:90" s="1" customFormat="1" ht="29.25" customHeight="1">
      <c r="B92" s="29"/>
      <c r="C92" s="186" t="s">
        <v>59</v>
      </c>
      <c r="D92" s="187"/>
      <c r="E92" s="187"/>
      <c r="F92" s="187"/>
      <c r="G92" s="187"/>
      <c r="H92" s="54"/>
      <c r="I92" s="188" t="s">
        <v>60</v>
      </c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  <c r="AA92" s="187"/>
      <c r="AB92" s="187"/>
      <c r="AC92" s="187"/>
      <c r="AD92" s="187"/>
      <c r="AE92" s="187"/>
      <c r="AF92" s="187"/>
      <c r="AG92" s="189" t="s">
        <v>61</v>
      </c>
      <c r="AH92" s="187"/>
      <c r="AI92" s="187"/>
      <c r="AJ92" s="187"/>
      <c r="AK92" s="187"/>
      <c r="AL92" s="187"/>
      <c r="AM92" s="187"/>
      <c r="AN92" s="188" t="s">
        <v>62</v>
      </c>
      <c r="AO92" s="187"/>
      <c r="AP92" s="190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0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84">
        <f>ROUND(AG95,2)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77</v>
      </c>
      <c r="BT94" s="69" t="s">
        <v>78</v>
      </c>
      <c r="BV94" s="69" t="s">
        <v>79</v>
      </c>
      <c r="BW94" s="69" t="s">
        <v>5</v>
      </c>
      <c r="BX94" s="69" t="s">
        <v>80</v>
      </c>
      <c r="CL94" s="69" t="s">
        <v>1</v>
      </c>
    </row>
    <row r="95" spans="1:90" s="6" customFormat="1" ht="24.75" customHeight="1">
      <c r="A95" s="70" t="s">
        <v>81</v>
      </c>
      <c r="B95" s="71"/>
      <c r="C95" s="72"/>
      <c r="D95" s="183" t="s">
        <v>14</v>
      </c>
      <c r="E95" s="183"/>
      <c r="F95" s="183"/>
      <c r="G95" s="183"/>
      <c r="H95" s="183"/>
      <c r="I95" s="73"/>
      <c r="J95" s="183" t="s">
        <v>17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'24-12-09 - FVE pro objekt...'!J28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4" t="s">
        <v>82</v>
      </c>
      <c r="AR95" s="71"/>
      <c r="AS95" s="75">
        <v>0</v>
      </c>
      <c r="AT95" s="76">
        <f>ROUND(SUM(AV95:AW95),2)</f>
        <v>0</v>
      </c>
      <c r="AU95" s="77">
        <f>'24-12-09 - FVE pro objekt...'!P116</f>
        <v>0</v>
      </c>
      <c r="AV95" s="76">
        <f>'24-12-09 - FVE pro objekt...'!J31</f>
        <v>0</v>
      </c>
      <c r="AW95" s="76">
        <f>'24-12-09 - FVE pro objekt...'!J32</f>
        <v>0</v>
      </c>
      <c r="AX95" s="76">
        <f>'24-12-09 - FVE pro objekt...'!J33</f>
        <v>0</v>
      </c>
      <c r="AY95" s="76">
        <f>'24-12-09 - FVE pro objekt...'!J34</f>
        <v>0</v>
      </c>
      <c r="AZ95" s="76">
        <f>'24-12-09 - FVE pro objekt...'!F31</f>
        <v>0</v>
      </c>
      <c r="BA95" s="76">
        <f>'24-12-09 - FVE pro objekt...'!F32</f>
        <v>0</v>
      </c>
      <c r="BB95" s="76">
        <f>'24-12-09 - FVE pro objekt...'!F33</f>
        <v>0</v>
      </c>
      <c r="BC95" s="76">
        <f>'24-12-09 - FVE pro objekt...'!F34</f>
        <v>0</v>
      </c>
      <c r="BD95" s="78">
        <f>'24-12-09 - FVE pro objekt...'!F35</f>
        <v>0</v>
      </c>
      <c r="BT95" s="79" t="s">
        <v>83</v>
      </c>
      <c r="BU95" s="79" t="s">
        <v>84</v>
      </c>
      <c r="BV95" s="79" t="s">
        <v>79</v>
      </c>
      <c r="BW95" s="79" t="s">
        <v>5</v>
      </c>
      <c r="BX95" s="79" t="s">
        <v>80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sheetProtection algorithmName="SHA-512" hashValue="DWbwVdr5sdeww7wJs4gma5gAhyRUwI1iPrJzeOR0ACgbVtJT0Ed7nfb3Sh606fva6HfB1b56OoxUGAMYm1yLuQ==" saltValue="VSzR4aCc6AsSp4U1puuJYqzd73UUeA0pKojr/PXMMq3Blt+uDWQr1VmBoDleVOZdsGr6tF+0a4yoJJgemTtp/g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  <mergeCell ref="W32:AE32"/>
    <mergeCell ref="AK32:AO32"/>
    <mergeCell ref="L32:P32"/>
  </mergeCells>
  <hyperlinks>
    <hyperlink ref="A95" location="'24-12-09 - FVE pro objekt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0"/>
  <sheetViews>
    <sheetView showGridLines="0" tabSelected="1" zoomScale="115" zoomScaleNormal="115" workbookViewId="0">
      <selection activeCell="I151" sqref="I151:I15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AT2" s="14" t="s">
        <v>5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85</v>
      </c>
    </row>
    <row r="4" spans="2:46" ht="24.95" customHeight="1">
      <c r="B4" s="17"/>
      <c r="D4" s="18" t="s">
        <v>86</v>
      </c>
      <c r="L4" s="17"/>
      <c r="M4" s="80" t="s">
        <v>10</v>
      </c>
      <c r="AT4" s="14" t="s">
        <v>4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16.5" customHeight="1">
      <c r="B7" s="29"/>
      <c r="E7" s="191" t="s">
        <v>17</v>
      </c>
      <c r="F7" s="204"/>
      <c r="G7" s="204"/>
      <c r="H7" s="204"/>
      <c r="L7" s="29"/>
    </row>
    <row r="8" spans="2:46" s="1" customFormat="1">
      <c r="B8" s="29"/>
      <c r="L8" s="29"/>
    </row>
    <row r="9" spans="2:46" s="1" customFormat="1" ht="12" customHeight="1">
      <c r="B9" s="29"/>
      <c r="D9" s="24" t="s">
        <v>18</v>
      </c>
      <c r="F9" s="22" t="s">
        <v>1</v>
      </c>
      <c r="I9" s="24" t="s">
        <v>19</v>
      </c>
      <c r="J9" s="22" t="s">
        <v>1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9"/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">
        <v>26</v>
      </c>
      <c r="L12" s="29"/>
    </row>
    <row r="13" spans="2:46" s="1" customFormat="1" ht="18" customHeight="1">
      <c r="B13" s="29"/>
      <c r="E13" s="22" t="s">
        <v>27</v>
      </c>
      <c r="I13" s="24" t="s">
        <v>28</v>
      </c>
      <c r="J13" s="22" t="s">
        <v>1</v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29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205" t="str">
        <f>'Rekapitulace stavby'!E14</f>
        <v>Vyplň údaj</v>
      </c>
      <c r="F16" s="206"/>
      <c r="G16" s="206"/>
      <c r="H16" s="206"/>
      <c r="I16" s="24" t="s">
        <v>28</v>
      </c>
      <c r="J16" s="25" t="str">
        <f>'Rekapitulace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31</v>
      </c>
      <c r="I18" s="24" t="s">
        <v>25</v>
      </c>
      <c r="J18" s="22" t="s">
        <v>32</v>
      </c>
      <c r="L18" s="29"/>
    </row>
    <row r="19" spans="2:12" s="1" customFormat="1" ht="18" customHeight="1">
      <c r="B19" s="29"/>
      <c r="E19" s="22"/>
      <c r="I19" s="24" t="s">
        <v>28</v>
      </c>
      <c r="J19" s="22" t="s">
        <v>1</v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35</v>
      </c>
      <c r="I21" s="24" t="s">
        <v>25</v>
      </c>
      <c r="J21" s="22" t="str">
        <f>IF('Rekapitulace stavby'!AN19="","",'Rekapitulace stavby'!AN19)</f>
        <v/>
      </c>
      <c r="L21" s="29"/>
    </row>
    <row r="22" spans="2:12" s="1" customFormat="1" ht="18" customHeight="1">
      <c r="B22" s="29"/>
      <c r="E22" s="22" t="str">
        <f>IF('Rekapitulace stavby'!E20="","",'Rekapitulace stavby'!E20)</f>
        <v xml:space="preserve"> </v>
      </c>
      <c r="I22" s="24" t="s">
        <v>28</v>
      </c>
      <c r="J22" s="22" t="str">
        <f>IF('Rekapitulace stavby'!AN20="","",'Rekapitulace stavby'!AN20)</f>
        <v/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37</v>
      </c>
      <c r="L24" s="29"/>
    </row>
    <row r="25" spans="2:12" s="7" customFormat="1" ht="16.5" customHeight="1">
      <c r="B25" s="81"/>
      <c r="E25" s="177" t="s">
        <v>1</v>
      </c>
      <c r="F25" s="177"/>
      <c r="G25" s="177"/>
      <c r="H25" s="177"/>
      <c r="L25" s="81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35" customHeight="1">
      <c r="B28" s="29"/>
      <c r="D28" s="82" t="s">
        <v>38</v>
      </c>
      <c r="J28" s="63">
        <f>ROUND(J116, 2)</f>
        <v>0</v>
      </c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5" customHeight="1">
      <c r="B30" s="29"/>
      <c r="F30" s="32" t="s">
        <v>40</v>
      </c>
      <c r="I30" s="32" t="s">
        <v>39</v>
      </c>
      <c r="J30" s="32" t="s">
        <v>41</v>
      </c>
      <c r="L30" s="29"/>
    </row>
    <row r="31" spans="2:12" s="1" customFormat="1" ht="14.45" customHeight="1">
      <c r="B31" s="29"/>
      <c r="D31" s="52" t="s">
        <v>42</v>
      </c>
      <c r="E31" s="24" t="s">
        <v>43</v>
      </c>
      <c r="F31" s="83">
        <f>ROUND((SUM(BE116:BE159)),  2)</f>
        <v>0</v>
      </c>
      <c r="I31" s="84">
        <v>0.21</v>
      </c>
      <c r="J31" s="83">
        <f>ROUND(((SUM(BE116:BE159))*I31),  2)</f>
        <v>0</v>
      </c>
      <c r="L31" s="29"/>
    </row>
    <row r="32" spans="2:12" s="1" customFormat="1" ht="14.45" customHeight="1">
      <c r="B32" s="29"/>
      <c r="E32" s="24" t="s">
        <v>44</v>
      </c>
      <c r="F32" s="83">
        <f>ROUND((SUM(BF116:BF159)),  2)</f>
        <v>0</v>
      </c>
      <c r="I32" s="84">
        <v>0.12</v>
      </c>
      <c r="J32" s="83">
        <f>ROUND(((SUM(BF116:BF159))*I32),  2)</f>
        <v>0</v>
      </c>
      <c r="L32" s="29"/>
    </row>
    <row r="33" spans="2:12" s="1" customFormat="1" ht="14.45" hidden="1" customHeight="1">
      <c r="B33" s="29"/>
      <c r="E33" s="24" t="s">
        <v>45</v>
      </c>
      <c r="F33" s="83">
        <f>ROUND((SUM(BG116:BG159)),  2)</f>
        <v>0</v>
      </c>
      <c r="I33" s="84">
        <v>0.21</v>
      </c>
      <c r="J33" s="83">
        <f>0</f>
        <v>0</v>
      </c>
      <c r="L33" s="29"/>
    </row>
    <row r="34" spans="2:12" s="1" customFormat="1" ht="14.45" hidden="1" customHeight="1">
      <c r="B34" s="29"/>
      <c r="E34" s="24" t="s">
        <v>46</v>
      </c>
      <c r="F34" s="83">
        <f>ROUND((SUM(BH116:BH159)),  2)</f>
        <v>0</v>
      </c>
      <c r="I34" s="84">
        <v>0.12</v>
      </c>
      <c r="J34" s="83">
        <f>0</f>
        <v>0</v>
      </c>
      <c r="L34" s="29"/>
    </row>
    <row r="35" spans="2:12" s="1" customFormat="1" ht="14.45" hidden="1" customHeight="1">
      <c r="B35" s="29"/>
      <c r="E35" s="24" t="s">
        <v>47</v>
      </c>
      <c r="F35" s="83">
        <f>ROUND((SUM(BI116:BI159)),  2)</f>
        <v>0</v>
      </c>
      <c r="I35" s="84">
        <v>0</v>
      </c>
      <c r="J35" s="83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85"/>
      <c r="D37" s="86" t="s">
        <v>48</v>
      </c>
      <c r="E37" s="54"/>
      <c r="F37" s="54"/>
      <c r="G37" s="87" t="s">
        <v>49</v>
      </c>
      <c r="H37" s="88" t="s">
        <v>50</v>
      </c>
      <c r="I37" s="54"/>
      <c r="J37" s="89">
        <f>SUM(J28:J35)</f>
        <v>0</v>
      </c>
      <c r="K37" s="90"/>
      <c r="L37" s="29"/>
    </row>
    <row r="38" spans="2:12" s="1" customFormat="1" ht="14.45" customHeight="1">
      <c r="B38" s="29"/>
      <c r="L38" s="29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1" t="s">
        <v>54</v>
      </c>
      <c r="G61" s="40" t="s">
        <v>53</v>
      </c>
      <c r="H61" s="31"/>
      <c r="I61" s="31"/>
      <c r="J61" s="92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1" t="s">
        <v>54</v>
      </c>
      <c r="G76" s="40" t="s">
        <v>53</v>
      </c>
      <c r="H76" s="31"/>
      <c r="I76" s="31"/>
      <c r="J76" s="92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87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191" t="str">
        <f>E7</f>
        <v>FVE pro objekt nového pavilonu MŠ Spálené Poříčí</v>
      </c>
      <c r="F85" s="204"/>
      <c r="G85" s="204"/>
      <c r="H85" s="204"/>
      <c r="L85" s="29"/>
    </row>
    <row r="86" spans="2:47" s="1" customFormat="1" ht="6.95" customHeight="1">
      <c r="B86" s="29"/>
      <c r="L86" s="29"/>
    </row>
    <row r="87" spans="2:47" s="1" customFormat="1" ht="12" customHeight="1">
      <c r="B87" s="29"/>
      <c r="C87" s="24" t="s">
        <v>20</v>
      </c>
      <c r="F87" s="22" t="str">
        <f>F10</f>
        <v>Zámecká 401, Spálené Poříčí</v>
      </c>
      <c r="I87" s="24" t="s">
        <v>22</v>
      </c>
      <c r="J87" s="49" t="str">
        <f>IF(J10="","",J10)</f>
        <v/>
      </c>
      <c r="L87" s="29"/>
    </row>
    <row r="88" spans="2:47" s="1" customFormat="1" ht="6.95" customHeight="1">
      <c r="B88" s="29"/>
      <c r="L88" s="29"/>
    </row>
    <row r="89" spans="2:47" s="1" customFormat="1" ht="25.7" customHeight="1">
      <c r="B89" s="29"/>
      <c r="C89" s="24" t="s">
        <v>24</v>
      </c>
      <c r="F89" s="22" t="str">
        <f>E13</f>
        <v>Město Spálené Poříčí</v>
      </c>
      <c r="I89" s="24" t="s">
        <v>31</v>
      </c>
      <c r="J89" s="27">
        <f>E19</f>
        <v>0</v>
      </c>
      <c r="L89" s="29"/>
    </row>
    <row r="90" spans="2:47" s="1" customFormat="1" ht="15.2" customHeight="1">
      <c r="B90" s="29"/>
      <c r="C90" s="24" t="s">
        <v>29</v>
      </c>
      <c r="F90" s="22" t="str">
        <f>IF(E16="","",E16)</f>
        <v>Vyplň údaj</v>
      </c>
      <c r="I90" s="24" t="s">
        <v>35</v>
      </c>
      <c r="J90" s="27" t="str">
        <f>E22</f>
        <v xml:space="preserve"> </v>
      </c>
      <c r="L90" s="29"/>
    </row>
    <row r="91" spans="2:47" s="1" customFormat="1" ht="10.35" customHeight="1">
      <c r="B91" s="29"/>
      <c r="L91" s="29"/>
    </row>
    <row r="92" spans="2:47" s="1" customFormat="1" ht="29.25" customHeight="1">
      <c r="B92" s="29"/>
      <c r="C92" s="93" t="s">
        <v>88</v>
      </c>
      <c r="D92" s="85"/>
      <c r="E92" s="85"/>
      <c r="F92" s="85"/>
      <c r="G92" s="85"/>
      <c r="H92" s="85"/>
      <c r="I92" s="85"/>
      <c r="J92" s="94" t="s">
        <v>89</v>
      </c>
      <c r="K92" s="85"/>
      <c r="L92" s="29"/>
    </row>
    <row r="93" spans="2:47" s="1" customFormat="1" ht="10.35" customHeight="1">
      <c r="B93" s="29"/>
      <c r="L93" s="29"/>
    </row>
    <row r="94" spans="2:47" s="1" customFormat="1" ht="22.9" customHeight="1">
      <c r="B94" s="29"/>
      <c r="C94" s="95" t="s">
        <v>90</v>
      </c>
      <c r="J94" s="63">
        <f>J116</f>
        <v>0</v>
      </c>
      <c r="L94" s="29"/>
      <c r="AU94" s="14" t="s">
        <v>91</v>
      </c>
    </row>
    <row r="95" spans="2:47" s="8" customFormat="1" ht="24.95" customHeight="1">
      <c r="B95" s="96"/>
      <c r="D95" s="97" t="s">
        <v>92</v>
      </c>
      <c r="E95" s="98"/>
      <c r="F95" s="98"/>
      <c r="G95" s="98"/>
      <c r="H95" s="98"/>
      <c r="I95" s="98"/>
      <c r="J95" s="99">
        <f>J117</f>
        <v>0</v>
      </c>
      <c r="L95" s="96"/>
    </row>
    <row r="96" spans="2:47" s="9" customFormat="1" ht="19.899999999999999" customHeight="1">
      <c r="B96" s="100"/>
      <c r="D96" s="101" t="s">
        <v>93</v>
      </c>
      <c r="E96" s="102"/>
      <c r="F96" s="102"/>
      <c r="G96" s="102"/>
      <c r="H96" s="102"/>
      <c r="I96" s="102"/>
      <c r="J96" s="103">
        <f>J118</f>
        <v>0</v>
      </c>
      <c r="L96" s="100"/>
    </row>
    <row r="97" spans="2:12" s="8" customFormat="1" ht="24.95" customHeight="1">
      <c r="B97" s="96"/>
      <c r="D97" s="97" t="s">
        <v>94</v>
      </c>
      <c r="E97" s="98"/>
      <c r="F97" s="98"/>
      <c r="G97" s="98"/>
      <c r="H97" s="98"/>
      <c r="I97" s="98"/>
      <c r="J97" s="99">
        <f>J149</f>
        <v>0</v>
      </c>
      <c r="L97" s="96"/>
    </row>
    <row r="98" spans="2:12" s="9" customFormat="1" ht="19.899999999999999" customHeight="1">
      <c r="B98" s="100"/>
      <c r="D98" s="101" t="s">
        <v>95</v>
      </c>
      <c r="E98" s="102"/>
      <c r="F98" s="102"/>
      <c r="G98" s="102"/>
      <c r="H98" s="102"/>
      <c r="I98" s="102"/>
      <c r="J98" s="103">
        <f>J150</f>
        <v>0</v>
      </c>
      <c r="L98" s="100"/>
    </row>
    <row r="99" spans="2:12" s="1" customFormat="1" ht="21.75" customHeight="1">
      <c r="B99" s="29"/>
      <c r="L99" s="29"/>
    </row>
    <row r="100" spans="2:12" s="1" customFormat="1" ht="6.95" customHeight="1">
      <c r="B100" s="41"/>
      <c r="C100" s="42"/>
      <c r="D100" s="42"/>
      <c r="E100" s="42"/>
      <c r="F100" s="42"/>
      <c r="G100" s="42"/>
      <c r="H100" s="42"/>
      <c r="I100" s="42"/>
      <c r="J100" s="42"/>
      <c r="K100" s="42"/>
      <c r="L100" s="29"/>
    </row>
    <row r="104" spans="2:12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29"/>
    </row>
    <row r="105" spans="2:12" s="1" customFormat="1" ht="24.95" customHeight="1">
      <c r="B105" s="29"/>
      <c r="C105" s="18" t="s">
        <v>96</v>
      </c>
      <c r="L105" s="29"/>
    </row>
    <row r="106" spans="2:12" s="1" customFormat="1" ht="6.95" customHeight="1">
      <c r="B106" s="29"/>
      <c r="L106" s="29"/>
    </row>
    <row r="107" spans="2:12" s="1" customFormat="1" ht="12" customHeight="1">
      <c r="B107" s="29"/>
      <c r="C107" s="24" t="s">
        <v>16</v>
      </c>
      <c r="L107" s="29"/>
    </row>
    <row r="108" spans="2:12" s="1" customFormat="1" ht="16.5" customHeight="1">
      <c r="B108" s="29"/>
      <c r="E108" s="191" t="str">
        <f>E7</f>
        <v>FVE pro objekt nového pavilonu MŠ Spálené Poříčí</v>
      </c>
      <c r="F108" s="204"/>
      <c r="G108" s="204"/>
      <c r="H108" s="204"/>
      <c r="L108" s="29"/>
    </row>
    <row r="109" spans="2:12" s="1" customFormat="1" ht="6.95" customHeight="1">
      <c r="B109" s="29"/>
      <c r="L109" s="29"/>
    </row>
    <row r="110" spans="2:12" s="1" customFormat="1" ht="12" customHeight="1">
      <c r="B110" s="29"/>
      <c r="C110" s="24" t="s">
        <v>20</v>
      </c>
      <c r="F110" s="22" t="str">
        <f>F10</f>
        <v>Zámecká 401, Spálené Poříčí</v>
      </c>
      <c r="I110" s="24" t="s">
        <v>22</v>
      </c>
      <c r="J110" s="49" t="str">
        <f>IF(J10="","",J10)</f>
        <v/>
      </c>
      <c r="L110" s="29"/>
    </row>
    <row r="111" spans="2:12" s="1" customFormat="1" ht="6.95" customHeight="1">
      <c r="B111" s="29"/>
      <c r="L111" s="29"/>
    </row>
    <row r="112" spans="2:12" s="1" customFormat="1" ht="25.7" customHeight="1">
      <c r="B112" s="29"/>
      <c r="C112" s="24" t="s">
        <v>24</v>
      </c>
      <c r="F112" s="22" t="str">
        <f>E13</f>
        <v>Město Spálené Poříčí</v>
      </c>
      <c r="I112" s="24" t="s">
        <v>31</v>
      </c>
      <c r="J112" s="27">
        <f>E19</f>
        <v>0</v>
      </c>
      <c r="L112" s="29"/>
    </row>
    <row r="113" spans="2:65" s="1" customFormat="1" ht="15.2" customHeight="1">
      <c r="B113" s="29"/>
      <c r="C113" s="24" t="s">
        <v>29</v>
      </c>
      <c r="F113" s="22" t="str">
        <f>IF(E16="","",E16)</f>
        <v>Vyplň údaj</v>
      </c>
      <c r="I113" s="24" t="s">
        <v>35</v>
      </c>
      <c r="J113" s="27" t="str">
        <f>E22</f>
        <v xml:space="preserve"> </v>
      </c>
      <c r="L113" s="29"/>
    </row>
    <row r="114" spans="2:65" s="1" customFormat="1" ht="10.35" customHeight="1">
      <c r="B114" s="29"/>
      <c r="L114" s="29"/>
    </row>
    <row r="115" spans="2:65" s="10" customFormat="1" ht="29.25" customHeight="1">
      <c r="B115" s="104"/>
      <c r="C115" s="105" t="s">
        <v>97</v>
      </c>
      <c r="D115" s="106" t="s">
        <v>63</v>
      </c>
      <c r="E115" s="106" t="s">
        <v>59</v>
      </c>
      <c r="F115" s="106" t="s">
        <v>60</v>
      </c>
      <c r="G115" s="106" t="s">
        <v>98</v>
      </c>
      <c r="H115" s="106" t="s">
        <v>99</v>
      </c>
      <c r="I115" s="106" t="s">
        <v>100</v>
      </c>
      <c r="J115" s="107" t="s">
        <v>89</v>
      </c>
      <c r="K115" s="108" t="s">
        <v>101</v>
      </c>
      <c r="L115" s="104"/>
      <c r="M115" s="56" t="s">
        <v>1</v>
      </c>
      <c r="N115" s="57" t="s">
        <v>42</v>
      </c>
      <c r="O115" s="57" t="s">
        <v>102</v>
      </c>
      <c r="P115" s="57" t="s">
        <v>103</v>
      </c>
      <c r="Q115" s="57" t="s">
        <v>104</v>
      </c>
      <c r="R115" s="57" t="s">
        <v>105</v>
      </c>
      <c r="S115" s="57" t="s">
        <v>106</v>
      </c>
      <c r="T115" s="58" t="s">
        <v>107</v>
      </c>
    </row>
    <row r="116" spans="2:65" s="1" customFormat="1" ht="22.9" customHeight="1">
      <c r="B116" s="29"/>
      <c r="C116" s="61" t="s">
        <v>108</v>
      </c>
      <c r="J116" s="109">
        <f>BK116</f>
        <v>0</v>
      </c>
      <c r="L116" s="29"/>
      <c r="M116" s="59"/>
      <c r="N116" s="50"/>
      <c r="O116" s="50"/>
      <c r="P116" s="110">
        <f>P117+P149</f>
        <v>0</v>
      </c>
      <c r="Q116" s="50"/>
      <c r="R116" s="110">
        <f>R117+R149</f>
        <v>0.10919999999999999</v>
      </c>
      <c r="S116" s="50"/>
      <c r="T116" s="111">
        <f>T117+T149</f>
        <v>0</v>
      </c>
      <c r="AT116" s="14" t="s">
        <v>77</v>
      </c>
      <c r="AU116" s="14" t="s">
        <v>91</v>
      </c>
      <c r="BK116" s="112">
        <f>BK117+BK149</f>
        <v>0</v>
      </c>
    </row>
    <row r="117" spans="2:65" s="11" customFormat="1" ht="25.9" customHeight="1">
      <c r="B117" s="113"/>
      <c r="D117" s="114" t="s">
        <v>77</v>
      </c>
      <c r="E117" s="115" t="s">
        <v>109</v>
      </c>
      <c r="F117" s="115" t="s">
        <v>110</v>
      </c>
      <c r="I117" s="116"/>
      <c r="J117" s="117">
        <f>BK117</f>
        <v>0</v>
      </c>
      <c r="L117" s="113"/>
      <c r="M117" s="118"/>
      <c r="P117" s="119">
        <f>P118</f>
        <v>0</v>
      </c>
      <c r="R117" s="119">
        <f>R118</f>
        <v>0.10919999999999999</v>
      </c>
      <c r="T117" s="120">
        <f>T118</f>
        <v>0</v>
      </c>
      <c r="AR117" s="114" t="s">
        <v>85</v>
      </c>
      <c r="AT117" s="121" t="s">
        <v>77</v>
      </c>
      <c r="AU117" s="121" t="s">
        <v>78</v>
      </c>
      <c r="AY117" s="114" t="s">
        <v>111</v>
      </c>
      <c r="BK117" s="122">
        <f>BK118</f>
        <v>0</v>
      </c>
    </row>
    <row r="118" spans="2:65" s="11" customFormat="1" ht="22.9" customHeight="1">
      <c r="B118" s="113"/>
      <c r="D118" s="114" t="s">
        <v>77</v>
      </c>
      <c r="E118" s="123" t="s">
        <v>112</v>
      </c>
      <c r="F118" s="123" t="s">
        <v>113</v>
      </c>
      <c r="I118" s="116"/>
      <c r="J118" s="124">
        <f>BK118</f>
        <v>0</v>
      </c>
      <c r="L118" s="113"/>
      <c r="M118" s="118"/>
      <c r="P118" s="119">
        <f>SUM(P119:P148)</f>
        <v>0</v>
      </c>
      <c r="R118" s="119">
        <f>SUM(R119:R148)</f>
        <v>0.10919999999999999</v>
      </c>
      <c r="T118" s="120">
        <f>SUM(T119:T148)</f>
        <v>0</v>
      </c>
      <c r="AR118" s="114" t="s">
        <v>85</v>
      </c>
      <c r="AT118" s="121" t="s">
        <v>77</v>
      </c>
      <c r="AU118" s="121" t="s">
        <v>83</v>
      </c>
      <c r="AY118" s="114" t="s">
        <v>111</v>
      </c>
      <c r="BK118" s="122">
        <f>SUM(BK119:BK148)</f>
        <v>0</v>
      </c>
    </row>
    <row r="119" spans="2:65" s="1" customFormat="1" ht="33" customHeight="1">
      <c r="B119" s="29"/>
      <c r="C119" s="125" t="s">
        <v>83</v>
      </c>
      <c r="D119" s="125" t="s">
        <v>114</v>
      </c>
      <c r="E119" s="126" t="s">
        <v>115</v>
      </c>
      <c r="F119" s="127" t="s">
        <v>116</v>
      </c>
      <c r="G119" s="128" t="s">
        <v>117</v>
      </c>
      <c r="H119" s="129">
        <v>1</v>
      </c>
      <c r="I119" s="130"/>
      <c r="J119" s="131">
        <f>ROUND(I119*H119,2)</f>
        <v>0</v>
      </c>
      <c r="K119" s="132"/>
      <c r="L119" s="29"/>
      <c r="M119" s="133" t="s">
        <v>1</v>
      </c>
      <c r="N119" s="134" t="s">
        <v>43</v>
      </c>
      <c r="P119" s="135">
        <f>O119*H119</f>
        <v>0</v>
      </c>
      <c r="Q119" s="135">
        <v>0</v>
      </c>
      <c r="R119" s="135">
        <f>Q119*H119</f>
        <v>0</v>
      </c>
      <c r="S119" s="135">
        <v>0</v>
      </c>
      <c r="T119" s="136">
        <f>S119*H119</f>
        <v>0</v>
      </c>
      <c r="AR119" s="137" t="s">
        <v>118</v>
      </c>
      <c r="AT119" s="137" t="s">
        <v>114</v>
      </c>
      <c r="AU119" s="137" t="s">
        <v>85</v>
      </c>
      <c r="AY119" s="14" t="s">
        <v>111</v>
      </c>
      <c r="BE119" s="138">
        <f>IF(N119="základní",J119,0)</f>
        <v>0</v>
      </c>
      <c r="BF119" s="138">
        <f>IF(N119="snížená",J119,0)</f>
        <v>0</v>
      </c>
      <c r="BG119" s="138">
        <f>IF(N119="zákl. přenesená",J119,0)</f>
        <v>0</v>
      </c>
      <c r="BH119" s="138">
        <f>IF(N119="sníž. přenesená",J119,0)</f>
        <v>0</v>
      </c>
      <c r="BI119" s="138">
        <f>IF(N119="nulová",J119,0)</f>
        <v>0</v>
      </c>
      <c r="BJ119" s="14" t="s">
        <v>83</v>
      </c>
      <c r="BK119" s="138">
        <f>ROUND(I119*H119,2)</f>
        <v>0</v>
      </c>
      <c r="BL119" s="14" t="s">
        <v>118</v>
      </c>
      <c r="BM119" s="137" t="s">
        <v>119</v>
      </c>
    </row>
    <row r="120" spans="2:65" s="12" customFormat="1">
      <c r="B120" s="139"/>
      <c r="D120" s="140" t="s">
        <v>120</v>
      </c>
      <c r="E120" s="141" t="s">
        <v>1</v>
      </c>
      <c r="F120" s="142" t="s">
        <v>121</v>
      </c>
      <c r="H120" s="143">
        <v>1</v>
      </c>
      <c r="I120" s="207"/>
      <c r="L120" s="139"/>
      <c r="M120" s="144"/>
      <c r="T120" s="145"/>
      <c r="AT120" s="141" t="s">
        <v>120</v>
      </c>
      <c r="AU120" s="141" t="s">
        <v>85</v>
      </c>
      <c r="AV120" s="12" t="s">
        <v>85</v>
      </c>
      <c r="AW120" s="12" t="s">
        <v>34</v>
      </c>
      <c r="AX120" s="12" t="s">
        <v>83</v>
      </c>
      <c r="AY120" s="141" t="s">
        <v>111</v>
      </c>
    </row>
    <row r="121" spans="2:65" s="1" customFormat="1" ht="21.75" customHeight="1">
      <c r="B121" s="29"/>
      <c r="C121" s="146" t="s">
        <v>85</v>
      </c>
      <c r="D121" s="146" t="s">
        <v>122</v>
      </c>
      <c r="E121" s="147" t="s">
        <v>123</v>
      </c>
      <c r="F121" s="148" t="s">
        <v>124</v>
      </c>
      <c r="G121" s="149" t="s">
        <v>117</v>
      </c>
      <c r="H121" s="150">
        <v>1</v>
      </c>
      <c r="I121" s="151"/>
      <c r="J121" s="152">
        <f>ROUND(I121*H121,2)</f>
        <v>0</v>
      </c>
      <c r="K121" s="153"/>
      <c r="L121" s="154"/>
      <c r="M121" s="155" t="s">
        <v>1</v>
      </c>
      <c r="N121" s="156" t="s">
        <v>43</v>
      </c>
      <c r="P121" s="135">
        <f>O121*H121</f>
        <v>0</v>
      </c>
      <c r="Q121" s="135">
        <v>5.9999999999999995E-4</v>
      </c>
      <c r="R121" s="135">
        <f>Q121*H121</f>
        <v>5.9999999999999995E-4</v>
      </c>
      <c r="S121" s="135">
        <v>0</v>
      </c>
      <c r="T121" s="136">
        <f>S121*H121</f>
        <v>0</v>
      </c>
      <c r="AR121" s="137" t="s">
        <v>125</v>
      </c>
      <c r="AT121" s="137" t="s">
        <v>122</v>
      </c>
      <c r="AU121" s="137" t="s">
        <v>85</v>
      </c>
      <c r="AY121" s="14" t="s">
        <v>111</v>
      </c>
      <c r="BE121" s="138">
        <f>IF(N121="základní",J121,0)</f>
        <v>0</v>
      </c>
      <c r="BF121" s="138">
        <f>IF(N121="snížená",J121,0)</f>
        <v>0</v>
      </c>
      <c r="BG121" s="138">
        <f>IF(N121="zákl. přenesená",J121,0)</f>
        <v>0</v>
      </c>
      <c r="BH121" s="138">
        <f>IF(N121="sníž. přenesená",J121,0)</f>
        <v>0</v>
      </c>
      <c r="BI121" s="138">
        <f>IF(N121="nulová",J121,0)</f>
        <v>0</v>
      </c>
      <c r="BJ121" s="14" t="s">
        <v>83</v>
      </c>
      <c r="BK121" s="138">
        <f>ROUND(I121*H121,2)</f>
        <v>0</v>
      </c>
      <c r="BL121" s="14" t="s">
        <v>118</v>
      </c>
      <c r="BM121" s="137" t="s">
        <v>126</v>
      </c>
    </row>
    <row r="122" spans="2:65" s="12" customFormat="1">
      <c r="B122" s="139"/>
      <c r="D122" s="140" t="s">
        <v>120</v>
      </c>
      <c r="E122" s="141" t="s">
        <v>1</v>
      </c>
      <c r="F122" s="142" t="s">
        <v>127</v>
      </c>
      <c r="H122" s="143">
        <v>1</v>
      </c>
      <c r="I122" s="207"/>
      <c r="L122" s="139"/>
      <c r="M122" s="144"/>
      <c r="T122" s="145"/>
      <c r="AT122" s="141" t="s">
        <v>120</v>
      </c>
      <c r="AU122" s="141" t="s">
        <v>85</v>
      </c>
      <c r="AV122" s="12" t="s">
        <v>85</v>
      </c>
      <c r="AW122" s="12" t="s">
        <v>34</v>
      </c>
      <c r="AX122" s="12" t="s">
        <v>83</v>
      </c>
      <c r="AY122" s="141" t="s">
        <v>111</v>
      </c>
    </row>
    <row r="123" spans="2:65" s="1" customFormat="1" ht="24.2" customHeight="1">
      <c r="B123" s="29"/>
      <c r="C123" s="125" t="s">
        <v>128</v>
      </c>
      <c r="D123" s="125" t="s">
        <v>114</v>
      </c>
      <c r="E123" s="126" t="s">
        <v>129</v>
      </c>
      <c r="F123" s="127" t="s">
        <v>130</v>
      </c>
      <c r="G123" s="128" t="s">
        <v>117</v>
      </c>
      <c r="H123" s="129">
        <v>1</v>
      </c>
      <c r="I123" s="130"/>
      <c r="J123" s="131">
        <f>ROUND(I123*H123,2)</f>
        <v>0</v>
      </c>
      <c r="K123" s="132"/>
      <c r="L123" s="29"/>
      <c r="M123" s="133" t="s">
        <v>1</v>
      </c>
      <c r="N123" s="134" t="s">
        <v>43</v>
      </c>
      <c r="P123" s="135">
        <f>O123*H123</f>
        <v>0</v>
      </c>
      <c r="Q123" s="135">
        <v>0</v>
      </c>
      <c r="R123" s="135">
        <f>Q123*H123</f>
        <v>0</v>
      </c>
      <c r="S123" s="135">
        <v>0</v>
      </c>
      <c r="T123" s="136">
        <f>S123*H123</f>
        <v>0</v>
      </c>
      <c r="AR123" s="137" t="s">
        <v>118</v>
      </c>
      <c r="AT123" s="137" t="s">
        <v>114</v>
      </c>
      <c r="AU123" s="137" t="s">
        <v>85</v>
      </c>
      <c r="AY123" s="14" t="s">
        <v>111</v>
      </c>
      <c r="BE123" s="138">
        <f>IF(N123="základní",J123,0)</f>
        <v>0</v>
      </c>
      <c r="BF123" s="138">
        <f>IF(N123="snížená",J123,0)</f>
        <v>0</v>
      </c>
      <c r="BG123" s="138">
        <f>IF(N123="zákl. přenesená",J123,0)</f>
        <v>0</v>
      </c>
      <c r="BH123" s="138">
        <f>IF(N123="sníž. přenesená",J123,0)</f>
        <v>0</v>
      </c>
      <c r="BI123" s="138">
        <f>IF(N123="nulová",J123,0)</f>
        <v>0</v>
      </c>
      <c r="BJ123" s="14" t="s">
        <v>83</v>
      </c>
      <c r="BK123" s="138">
        <f>ROUND(I123*H123,2)</f>
        <v>0</v>
      </c>
      <c r="BL123" s="14" t="s">
        <v>118</v>
      </c>
      <c r="BM123" s="137" t="s">
        <v>131</v>
      </c>
    </row>
    <row r="124" spans="2:65" s="1" customFormat="1" ht="24.2" customHeight="1">
      <c r="B124" s="29"/>
      <c r="C124" s="146" t="s">
        <v>132</v>
      </c>
      <c r="D124" s="146" t="s">
        <v>122</v>
      </c>
      <c r="E124" s="147" t="s">
        <v>133</v>
      </c>
      <c r="F124" s="148" t="s">
        <v>134</v>
      </c>
      <c r="G124" s="149" t="s">
        <v>117</v>
      </c>
      <c r="H124" s="150">
        <v>1</v>
      </c>
      <c r="I124" s="151"/>
      <c r="J124" s="152">
        <f>ROUND(I124*H124,2)</f>
        <v>0</v>
      </c>
      <c r="K124" s="153"/>
      <c r="L124" s="154"/>
      <c r="M124" s="155" t="s">
        <v>1</v>
      </c>
      <c r="N124" s="156" t="s">
        <v>43</v>
      </c>
      <c r="P124" s="135">
        <f>O124*H124</f>
        <v>0</v>
      </c>
      <c r="Q124" s="135">
        <v>0.01</v>
      </c>
      <c r="R124" s="135">
        <f>Q124*H124</f>
        <v>0.01</v>
      </c>
      <c r="S124" s="135">
        <v>0</v>
      </c>
      <c r="T124" s="136">
        <f>S124*H124</f>
        <v>0</v>
      </c>
      <c r="AR124" s="137" t="s">
        <v>125</v>
      </c>
      <c r="AT124" s="137" t="s">
        <v>122</v>
      </c>
      <c r="AU124" s="137" t="s">
        <v>85</v>
      </c>
      <c r="AY124" s="14" t="s">
        <v>111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4" t="s">
        <v>83</v>
      </c>
      <c r="BK124" s="138">
        <f>ROUND(I124*H124,2)</f>
        <v>0</v>
      </c>
      <c r="BL124" s="14" t="s">
        <v>118</v>
      </c>
      <c r="BM124" s="137" t="s">
        <v>135</v>
      </c>
    </row>
    <row r="125" spans="2:65" s="1" customFormat="1" ht="24.2" customHeight="1">
      <c r="B125" s="29"/>
      <c r="C125" s="125" t="s">
        <v>136</v>
      </c>
      <c r="D125" s="125" t="s">
        <v>114</v>
      </c>
      <c r="E125" s="126" t="s">
        <v>137</v>
      </c>
      <c r="F125" s="127" t="s">
        <v>138</v>
      </c>
      <c r="G125" s="128" t="s">
        <v>117</v>
      </c>
      <c r="H125" s="129">
        <v>1</v>
      </c>
      <c r="I125" s="130"/>
      <c r="J125" s="131">
        <f>ROUND(I125*H125,2)</f>
        <v>0</v>
      </c>
      <c r="K125" s="132"/>
      <c r="L125" s="29"/>
      <c r="M125" s="133" t="s">
        <v>1</v>
      </c>
      <c r="N125" s="134" t="s">
        <v>43</v>
      </c>
      <c r="P125" s="135">
        <f>O125*H125</f>
        <v>0</v>
      </c>
      <c r="Q125" s="135">
        <v>0</v>
      </c>
      <c r="R125" s="135">
        <f>Q125*H125</f>
        <v>0</v>
      </c>
      <c r="S125" s="135">
        <v>0</v>
      </c>
      <c r="T125" s="136">
        <f>S125*H125</f>
        <v>0</v>
      </c>
      <c r="AR125" s="137" t="s">
        <v>118</v>
      </c>
      <c r="AT125" s="137" t="s">
        <v>114</v>
      </c>
      <c r="AU125" s="137" t="s">
        <v>85</v>
      </c>
      <c r="AY125" s="14" t="s">
        <v>111</v>
      </c>
      <c r="BE125" s="138">
        <f>IF(N125="základní",J125,0)</f>
        <v>0</v>
      </c>
      <c r="BF125" s="138">
        <f>IF(N125="snížená",J125,0)</f>
        <v>0</v>
      </c>
      <c r="BG125" s="138">
        <f>IF(N125="zákl. přenesená",J125,0)</f>
        <v>0</v>
      </c>
      <c r="BH125" s="138">
        <f>IF(N125="sníž. přenesená",J125,0)</f>
        <v>0</v>
      </c>
      <c r="BI125" s="138">
        <f>IF(N125="nulová",J125,0)</f>
        <v>0</v>
      </c>
      <c r="BJ125" s="14" t="s">
        <v>83</v>
      </c>
      <c r="BK125" s="138">
        <f>ROUND(I125*H125,2)</f>
        <v>0</v>
      </c>
      <c r="BL125" s="14" t="s">
        <v>118</v>
      </c>
      <c r="BM125" s="137" t="s">
        <v>139</v>
      </c>
    </row>
    <row r="126" spans="2:65" s="1" customFormat="1" ht="24.2" customHeight="1">
      <c r="B126" s="29"/>
      <c r="C126" s="146" t="s">
        <v>140</v>
      </c>
      <c r="D126" s="146" t="s">
        <v>122</v>
      </c>
      <c r="E126" s="147" t="s">
        <v>141</v>
      </c>
      <c r="F126" s="148" t="s">
        <v>142</v>
      </c>
      <c r="G126" s="149" t="s">
        <v>117</v>
      </c>
      <c r="H126" s="150">
        <v>1</v>
      </c>
      <c r="I126" s="151"/>
      <c r="J126" s="152">
        <f>ROUND(I126*H126,2)</f>
        <v>0</v>
      </c>
      <c r="K126" s="153"/>
      <c r="L126" s="154"/>
      <c r="M126" s="155" t="s">
        <v>1</v>
      </c>
      <c r="N126" s="156" t="s">
        <v>43</v>
      </c>
      <c r="P126" s="135">
        <f>O126*H126</f>
        <v>0</v>
      </c>
      <c r="Q126" s="135">
        <v>2.5999999999999999E-2</v>
      </c>
      <c r="R126" s="135">
        <f>Q126*H126</f>
        <v>2.5999999999999999E-2</v>
      </c>
      <c r="S126" s="135">
        <v>0</v>
      </c>
      <c r="T126" s="136">
        <f>S126*H126</f>
        <v>0</v>
      </c>
      <c r="AR126" s="137" t="s">
        <v>125</v>
      </c>
      <c r="AT126" s="137" t="s">
        <v>122</v>
      </c>
      <c r="AU126" s="137" t="s">
        <v>85</v>
      </c>
      <c r="AY126" s="14" t="s">
        <v>111</v>
      </c>
      <c r="BE126" s="138">
        <f>IF(N126="základní",J126,0)</f>
        <v>0</v>
      </c>
      <c r="BF126" s="138">
        <f>IF(N126="snížená",J126,0)</f>
        <v>0</v>
      </c>
      <c r="BG126" s="138">
        <f>IF(N126="zákl. přenesená",J126,0)</f>
        <v>0</v>
      </c>
      <c r="BH126" s="138">
        <f>IF(N126="sníž. přenesená",J126,0)</f>
        <v>0</v>
      </c>
      <c r="BI126" s="138">
        <f>IF(N126="nulová",J126,0)</f>
        <v>0</v>
      </c>
      <c r="BJ126" s="14" t="s">
        <v>83</v>
      </c>
      <c r="BK126" s="138">
        <f>ROUND(I126*H126,2)</f>
        <v>0</v>
      </c>
      <c r="BL126" s="14" t="s">
        <v>118</v>
      </c>
      <c r="BM126" s="137" t="s">
        <v>143</v>
      </c>
    </row>
    <row r="127" spans="2:65" s="1" customFormat="1" ht="87.75">
      <c r="B127" s="29"/>
      <c r="D127" s="140" t="s">
        <v>144</v>
      </c>
      <c r="F127" s="157" t="s">
        <v>145</v>
      </c>
      <c r="I127" s="158"/>
      <c r="L127" s="29"/>
      <c r="M127" s="159"/>
      <c r="T127" s="53"/>
      <c r="AT127" s="14" t="s">
        <v>144</v>
      </c>
      <c r="AU127" s="14" t="s">
        <v>85</v>
      </c>
    </row>
    <row r="128" spans="2:65" s="1" customFormat="1" ht="37.9" customHeight="1">
      <c r="B128" s="29"/>
      <c r="C128" s="125" t="s">
        <v>146</v>
      </c>
      <c r="D128" s="125" t="s">
        <v>114</v>
      </c>
      <c r="E128" s="126" t="s">
        <v>147</v>
      </c>
      <c r="F128" s="127" t="s">
        <v>148</v>
      </c>
      <c r="G128" s="128" t="s">
        <v>117</v>
      </c>
      <c r="H128" s="129">
        <v>1</v>
      </c>
      <c r="I128" s="130"/>
      <c r="J128" s="131">
        <f>ROUND(I128*H128,2)</f>
        <v>0</v>
      </c>
      <c r="K128" s="132"/>
      <c r="L128" s="29"/>
      <c r="M128" s="133" t="s">
        <v>1</v>
      </c>
      <c r="N128" s="134" t="s">
        <v>43</v>
      </c>
      <c r="P128" s="135">
        <f>O128*H128</f>
        <v>0</v>
      </c>
      <c r="Q128" s="135">
        <v>0</v>
      </c>
      <c r="R128" s="135">
        <f>Q128*H128</f>
        <v>0</v>
      </c>
      <c r="S128" s="135">
        <v>0</v>
      </c>
      <c r="T128" s="136">
        <f>S128*H128</f>
        <v>0</v>
      </c>
      <c r="AR128" s="137" t="s">
        <v>118</v>
      </c>
      <c r="AT128" s="137" t="s">
        <v>114</v>
      </c>
      <c r="AU128" s="137" t="s">
        <v>85</v>
      </c>
      <c r="AY128" s="14" t="s">
        <v>111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4" t="s">
        <v>83</v>
      </c>
      <c r="BK128" s="138">
        <f>ROUND(I128*H128,2)</f>
        <v>0</v>
      </c>
      <c r="BL128" s="14" t="s">
        <v>118</v>
      </c>
      <c r="BM128" s="137" t="s">
        <v>149</v>
      </c>
    </row>
    <row r="129" spans="2:65" s="1" customFormat="1" ht="24.2" customHeight="1">
      <c r="B129" s="29"/>
      <c r="C129" s="146" t="s">
        <v>150</v>
      </c>
      <c r="D129" s="146" t="s">
        <v>122</v>
      </c>
      <c r="E129" s="147" t="s">
        <v>151</v>
      </c>
      <c r="F129" s="148" t="s">
        <v>152</v>
      </c>
      <c r="G129" s="149" t="s">
        <v>117</v>
      </c>
      <c r="H129" s="150">
        <v>1</v>
      </c>
      <c r="I129" s="151"/>
      <c r="J129" s="152">
        <f>ROUND(I129*H129,2)</f>
        <v>0</v>
      </c>
      <c r="K129" s="153"/>
      <c r="L129" s="154"/>
      <c r="M129" s="155" t="s">
        <v>1</v>
      </c>
      <c r="N129" s="156" t="s">
        <v>43</v>
      </c>
      <c r="P129" s="135">
        <f>O129*H129</f>
        <v>0</v>
      </c>
      <c r="Q129" s="135">
        <v>6.3E-2</v>
      </c>
      <c r="R129" s="135">
        <f>Q129*H129</f>
        <v>6.3E-2</v>
      </c>
      <c r="S129" s="135">
        <v>0</v>
      </c>
      <c r="T129" s="136">
        <f>S129*H129</f>
        <v>0</v>
      </c>
      <c r="AR129" s="137" t="s">
        <v>125</v>
      </c>
      <c r="AT129" s="137" t="s">
        <v>122</v>
      </c>
      <c r="AU129" s="137" t="s">
        <v>85</v>
      </c>
      <c r="AY129" s="14" t="s">
        <v>111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4" t="s">
        <v>83</v>
      </c>
      <c r="BK129" s="138">
        <f>ROUND(I129*H129,2)</f>
        <v>0</v>
      </c>
      <c r="BL129" s="14" t="s">
        <v>118</v>
      </c>
      <c r="BM129" s="137" t="s">
        <v>153</v>
      </c>
    </row>
    <row r="130" spans="2:65" s="1" customFormat="1" ht="68.25">
      <c r="B130" s="29"/>
      <c r="D130" s="140" t="s">
        <v>144</v>
      </c>
      <c r="F130" s="157" t="s">
        <v>154</v>
      </c>
      <c r="I130" s="158"/>
      <c r="L130" s="29"/>
      <c r="M130" s="159"/>
      <c r="T130" s="53"/>
      <c r="AT130" s="14" t="s">
        <v>144</v>
      </c>
      <c r="AU130" s="14" t="s">
        <v>85</v>
      </c>
    </row>
    <row r="131" spans="2:65" s="1" customFormat="1" ht="24.2" customHeight="1">
      <c r="B131" s="29"/>
      <c r="C131" s="125" t="s">
        <v>155</v>
      </c>
      <c r="D131" s="125" t="s">
        <v>114</v>
      </c>
      <c r="E131" s="126" t="s">
        <v>156</v>
      </c>
      <c r="F131" s="127" t="s">
        <v>157</v>
      </c>
      <c r="G131" s="128" t="s">
        <v>117</v>
      </c>
      <c r="H131" s="129">
        <v>1</v>
      </c>
      <c r="I131" s="130"/>
      <c r="J131" s="131">
        <f>ROUND(I131*H131,2)</f>
        <v>0</v>
      </c>
      <c r="K131" s="132"/>
      <c r="L131" s="29"/>
      <c r="M131" s="133" t="s">
        <v>1</v>
      </c>
      <c r="N131" s="134" t="s">
        <v>43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118</v>
      </c>
      <c r="AT131" s="137" t="s">
        <v>114</v>
      </c>
      <c r="AU131" s="137" t="s">
        <v>85</v>
      </c>
      <c r="AY131" s="14" t="s">
        <v>111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4" t="s">
        <v>83</v>
      </c>
      <c r="BK131" s="138">
        <f>ROUND(I131*H131,2)</f>
        <v>0</v>
      </c>
      <c r="BL131" s="14" t="s">
        <v>118</v>
      </c>
      <c r="BM131" s="137" t="s">
        <v>158</v>
      </c>
    </row>
    <row r="132" spans="2:65" s="1" customFormat="1" ht="21.75" customHeight="1">
      <c r="B132" s="29"/>
      <c r="C132" s="146" t="s">
        <v>159</v>
      </c>
      <c r="D132" s="146" t="s">
        <v>122</v>
      </c>
      <c r="E132" s="147" t="s">
        <v>160</v>
      </c>
      <c r="F132" s="148" t="s">
        <v>161</v>
      </c>
      <c r="G132" s="149" t="s">
        <v>117</v>
      </c>
      <c r="H132" s="150">
        <v>1</v>
      </c>
      <c r="I132" s="151"/>
      <c r="J132" s="152">
        <f>ROUND(I132*H132,2)</f>
        <v>0</v>
      </c>
      <c r="K132" s="153"/>
      <c r="L132" s="154"/>
      <c r="M132" s="155" t="s">
        <v>1</v>
      </c>
      <c r="N132" s="156" t="s">
        <v>43</v>
      </c>
      <c r="P132" s="135">
        <f>O132*H132</f>
        <v>0</v>
      </c>
      <c r="Q132" s="135">
        <v>1E-3</v>
      </c>
      <c r="R132" s="135">
        <f>Q132*H132</f>
        <v>1E-3</v>
      </c>
      <c r="S132" s="135">
        <v>0</v>
      </c>
      <c r="T132" s="136">
        <f>S132*H132</f>
        <v>0</v>
      </c>
      <c r="AR132" s="137" t="s">
        <v>125</v>
      </c>
      <c r="AT132" s="137" t="s">
        <v>122</v>
      </c>
      <c r="AU132" s="137" t="s">
        <v>85</v>
      </c>
      <c r="AY132" s="14" t="s">
        <v>111</v>
      </c>
      <c r="BE132" s="138">
        <f>IF(N132="základní",J132,0)</f>
        <v>0</v>
      </c>
      <c r="BF132" s="138">
        <f>IF(N132="snížená",J132,0)</f>
        <v>0</v>
      </c>
      <c r="BG132" s="138">
        <f>IF(N132="zákl. přenesená",J132,0)</f>
        <v>0</v>
      </c>
      <c r="BH132" s="138">
        <f>IF(N132="sníž. přenesená",J132,0)</f>
        <v>0</v>
      </c>
      <c r="BI132" s="138">
        <f>IF(N132="nulová",J132,0)</f>
        <v>0</v>
      </c>
      <c r="BJ132" s="14" t="s">
        <v>83</v>
      </c>
      <c r="BK132" s="138">
        <f>ROUND(I132*H132,2)</f>
        <v>0</v>
      </c>
      <c r="BL132" s="14" t="s">
        <v>118</v>
      </c>
      <c r="BM132" s="137" t="s">
        <v>162</v>
      </c>
    </row>
    <row r="133" spans="2:65" s="1" customFormat="1" ht="24.2" customHeight="1">
      <c r="B133" s="29"/>
      <c r="C133" s="125" t="s">
        <v>163</v>
      </c>
      <c r="D133" s="125" t="s">
        <v>114</v>
      </c>
      <c r="E133" s="126" t="s">
        <v>164</v>
      </c>
      <c r="F133" s="127" t="s">
        <v>165</v>
      </c>
      <c r="G133" s="128" t="s">
        <v>117</v>
      </c>
      <c r="H133" s="129">
        <v>1</v>
      </c>
      <c r="I133" s="130"/>
      <c r="J133" s="131">
        <f>ROUND(I133*H133,2)</f>
        <v>0</v>
      </c>
      <c r="K133" s="132"/>
      <c r="L133" s="29"/>
      <c r="M133" s="133" t="s">
        <v>1</v>
      </c>
      <c r="N133" s="134" t="s">
        <v>43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166</v>
      </c>
      <c r="AT133" s="137" t="s">
        <v>114</v>
      </c>
      <c r="AU133" s="137" t="s">
        <v>85</v>
      </c>
      <c r="AY133" s="14" t="s">
        <v>111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4" t="s">
        <v>83</v>
      </c>
      <c r="BK133" s="138">
        <f>ROUND(I133*H133,2)</f>
        <v>0</v>
      </c>
      <c r="BL133" s="14" t="s">
        <v>166</v>
      </c>
      <c r="BM133" s="137" t="s">
        <v>167</v>
      </c>
    </row>
    <row r="134" spans="2:65" s="1" customFormat="1" ht="16.5" customHeight="1">
      <c r="B134" s="29"/>
      <c r="C134" s="125" t="s">
        <v>8</v>
      </c>
      <c r="D134" s="125" t="s">
        <v>114</v>
      </c>
      <c r="E134" s="126" t="s">
        <v>168</v>
      </c>
      <c r="F134" s="127" t="s">
        <v>169</v>
      </c>
      <c r="G134" s="128" t="s">
        <v>117</v>
      </c>
      <c r="H134" s="129">
        <v>1</v>
      </c>
      <c r="I134" s="130"/>
      <c r="J134" s="131">
        <f>ROUND(I134*H134,2)</f>
        <v>0</v>
      </c>
      <c r="K134" s="132"/>
      <c r="L134" s="29"/>
      <c r="M134" s="133" t="s">
        <v>1</v>
      </c>
      <c r="N134" s="134" t="s">
        <v>43</v>
      </c>
      <c r="P134" s="135">
        <f>O134*H134</f>
        <v>0</v>
      </c>
      <c r="Q134" s="135">
        <v>0</v>
      </c>
      <c r="R134" s="135">
        <f>Q134*H134</f>
        <v>0</v>
      </c>
      <c r="S134" s="135">
        <v>0</v>
      </c>
      <c r="T134" s="136">
        <f>S134*H134</f>
        <v>0</v>
      </c>
      <c r="AR134" s="137" t="s">
        <v>118</v>
      </c>
      <c r="AT134" s="137" t="s">
        <v>114</v>
      </c>
      <c r="AU134" s="137" t="s">
        <v>85</v>
      </c>
      <c r="AY134" s="14" t="s">
        <v>111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4" t="s">
        <v>83</v>
      </c>
      <c r="BK134" s="138">
        <f>ROUND(I134*H134,2)</f>
        <v>0</v>
      </c>
      <c r="BL134" s="14" t="s">
        <v>118</v>
      </c>
      <c r="BM134" s="137" t="s">
        <v>170</v>
      </c>
    </row>
    <row r="135" spans="2:65" s="1" customFormat="1" ht="24.2" customHeight="1">
      <c r="B135" s="29"/>
      <c r="C135" s="146" t="s">
        <v>171</v>
      </c>
      <c r="D135" s="146" t="s">
        <v>122</v>
      </c>
      <c r="E135" s="147" t="s">
        <v>172</v>
      </c>
      <c r="F135" s="148" t="s">
        <v>173</v>
      </c>
      <c r="G135" s="149" t="s">
        <v>117</v>
      </c>
      <c r="H135" s="150">
        <v>1</v>
      </c>
      <c r="I135" s="151"/>
      <c r="J135" s="152">
        <f>ROUND(I135*H135,2)</f>
        <v>0</v>
      </c>
      <c r="K135" s="153"/>
      <c r="L135" s="154"/>
      <c r="M135" s="155" t="s">
        <v>1</v>
      </c>
      <c r="N135" s="156" t="s">
        <v>43</v>
      </c>
      <c r="P135" s="135">
        <f>O135*H135</f>
        <v>0</v>
      </c>
      <c r="Q135" s="135">
        <v>8.6E-3</v>
      </c>
      <c r="R135" s="135">
        <f>Q135*H135</f>
        <v>8.6E-3</v>
      </c>
      <c r="S135" s="135">
        <v>0</v>
      </c>
      <c r="T135" s="136">
        <f>S135*H135</f>
        <v>0</v>
      </c>
      <c r="AR135" s="137" t="s">
        <v>125</v>
      </c>
      <c r="AT135" s="137" t="s">
        <v>122</v>
      </c>
      <c r="AU135" s="137" t="s">
        <v>85</v>
      </c>
      <c r="AY135" s="14" t="s">
        <v>111</v>
      </c>
      <c r="BE135" s="138">
        <f>IF(N135="základní",J135,0)</f>
        <v>0</v>
      </c>
      <c r="BF135" s="138">
        <f>IF(N135="snížená",J135,0)</f>
        <v>0</v>
      </c>
      <c r="BG135" s="138">
        <f>IF(N135="zákl. přenesená",J135,0)</f>
        <v>0</v>
      </c>
      <c r="BH135" s="138">
        <f>IF(N135="sníž. přenesená",J135,0)</f>
        <v>0</v>
      </c>
      <c r="BI135" s="138">
        <f>IF(N135="nulová",J135,0)</f>
        <v>0</v>
      </c>
      <c r="BJ135" s="14" t="s">
        <v>83</v>
      </c>
      <c r="BK135" s="138">
        <f>ROUND(I135*H135,2)</f>
        <v>0</v>
      </c>
      <c r="BL135" s="14" t="s">
        <v>118</v>
      </c>
      <c r="BM135" s="137" t="s">
        <v>174</v>
      </c>
    </row>
    <row r="136" spans="2:65" s="1" customFormat="1" ht="165.75">
      <c r="B136" s="29"/>
      <c r="D136" s="140" t="s">
        <v>144</v>
      </c>
      <c r="F136" s="157" t="s">
        <v>175</v>
      </c>
      <c r="I136" s="158"/>
      <c r="L136" s="29"/>
      <c r="M136" s="159"/>
      <c r="T136" s="53"/>
      <c r="AT136" s="14" t="s">
        <v>144</v>
      </c>
      <c r="AU136" s="14" t="s">
        <v>85</v>
      </c>
    </row>
    <row r="137" spans="2:65" s="1" customFormat="1" ht="37.9" customHeight="1">
      <c r="B137" s="29"/>
      <c r="C137" s="125" t="s">
        <v>176</v>
      </c>
      <c r="D137" s="125" t="s">
        <v>114</v>
      </c>
      <c r="E137" s="126" t="s">
        <v>177</v>
      </c>
      <c r="F137" s="127" t="s">
        <v>178</v>
      </c>
      <c r="G137" s="128" t="s">
        <v>117</v>
      </c>
      <c r="H137" s="129">
        <v>1</v>
      </c>
      <c r="I137" s="130"/>
      <c r="J137" s="131">
        <f t="shared" ref="J137:J148" si="0">ROUND(I137*H137,2)</f>
        <v>0</v>
      </c>
      <c r="K137" s="132"/>
      <c r="L137" s="29"/>
      <c r="M137" s="133" t="s">
        <v>1</v>
      </c>
      <c r="N137" s="134" t="s">
        <v>43</v>
      </c>
      <c r="P137" s="135">
        <f t="shared" ref="P137:P148" si="1">O137*H137</f>
        <v>0</v>
      </c>
      <c r="Q137" s="135">
        <v>0</v>
      </c>
      <c r="R137" s="135">
        <f t="shared" ref="R137:R148" si="2">Q137*H137</f>
        <v>0</v>
      </c>
      <c r="S137" s="135">
        <v>0</v>
      </c>
      <c r="T137" s="136">
        <f t="shared" ref="T137:T148" si="3">S137*H137</f>
        <v>0</v>
      </c>
      <c r="AR137" s="137" t="s">
        <v>118</v>
      </c>
      <c r="AT137" s="137" t="s">
        <v>114</v>
      </c>
      <c r="AU137" s="137" t="s">
        <v>85</v>
      </c>
      <c r="AY137" s="14" t="s">
        <v>111</v>
      </c>
      <c r="BE137" s="138">
        <f t="shared" ref="BE137:BE148" si="4">IF(N137="základní",J137,0)</f>
        <v>0</v>
      </c>
      <c r="BF137" s="138">
        <f t="shared" ref="BF137:BF148" si="5">IF(N137="snížená",J137,0)</f>
        <v>0</v>
      </c>
      <c r="BG137" s="138">
        <f t="shared" ref="BG137:BG148" si="6">IF(N137="zákl. přenesená",J137,0)</f>
        <v>0</v>
      </c>
      <c r="BH137" s="138">
        <f t="shared" ref="BH137:BH148" si="7">IF(N137="sníž. přenesená",J137,0)</f>
        <v>0</v>
      </c>
      <c r="BI137" s="138">
        <f t="shared" ref="BI137:BI148" si="8">IF(N137="nulová",J137,0)</f>
        <v>0</v>
      </c>
      <c r="BJ137" s="14" t="s">
        <v>83</v>
      </c>
      <c r="BK137" s="138">
        <f t="shared" ref="BK137:BK148" si="9">ROUND(I137*H137,2)</f>
        <v>0</v>
      </c>
      <c r="BL137" s="14" t="s">
        <v>118</v>
      </c>
      <c r="BM137" s="137" t="s">
        <v>179</v>
      </c>
    </row>
    <row r="138" spans="2:65" s="1" customFormat="1" ht="16.5" customHeight="1">
      <c r="B138" s="29"/>
      <c r="C138" s="125" t="s">
        <v>180</v>
      </c>
      <c r="D138" s="125" t="s">
        <v>114</v>
      </c>
      <c r="E138" s="126" t="s">
        <v>181</v>
      </c>
      <c r="F138" s="127" t="s">
        <v>182</v>
      </c>
      <c r="G138" s="128" t="s">
        <v>117</v>
      </c>
      <c r="H138" s="129">
        <v>2</v>
      </c>
      <c r="I138" s="130"/>
      <c r="J138" s="131">
        <f t="shared" si="0"/>
        <v>0</v>
      </c>
      <c r="K138" s="132"/>
      <c r="L138" s="29"/>
      <c r="M138" s="133" t="s">
        <v>1</v>
      </c>
      <c r="N138" s="134" t="s">
        <v>43</v>
      </c>
      <c r="P138" s="135">
        <f t="shared" si="1"/>
        <v>0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R138" s="137" t="s">
        <v>118</v>
      </c>
      <c r="AT138" s="137" t="s">
        <v>114</v>
      </c>
      <c r="AU138" s="137" t="s">
        <v>85</v>
      </c>
      <c r="AY138" s="14" t="s">
        <v>111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4" t="s">
        <v>83</v>
      </c>
      <c r="BK138" s="138">
        <f t="shared" si="9"/>
        <v>0</v>
      </c>
      <c r="BL138" s="14" t="s">
        <v>118</v>
      </c>
      <c r="BM138" s="137" t="s">
        <v>183</v>
      </c>
    </row>
    <row r="139" spans="2:65" s="1" customFormat="1" ht="16.5" customHeight="1">
      <c r="B139" s="29"/>
      <c r="C139" s="146" t="s">
        <v>118</v>
      </c>
      <c r="D139" s="146" t="s">
        <v>122</v>
      </c>
      <c r="E139" s="147" t="s">
        <v>184</v>
      </c>
      <c r="F139" s="148" t="s">
        <v>185</v>
      </c>
      <c r="G139" s="149" t="s">
        <v>117</v>
      </c>
      <c r="H139" s="150">
        <v>1</v>
      </c>
      <c r="I139" s="151"/>
      <c r="J139" s="152">
        <f t="shared" si="0"/>
        <v>0</v>
      </c>
      <c r="K139" s="153"/>
      <c r="L139" s="154"/>
      <c r="M139" s="155" t="s">
        <v>1</v>
      </c>
      <c r="N139" s="156" t="s">
        <v>43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R139" s="137" t="s">
        <v>125</v>
      </c>
      <c r="AT139" s="137" t="s">
        <v>122</v>
      </c>
      <c r="AU139" s="137" t="s">
        <v>85</v>
      </c>
      <c r="AY139" s="14" t="s">
        <v>111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4" t="s">
        <v>83</v>
      </c>
      <c r="BK139" s="138">
        <f t="shared" si="9"/>
        <v>0</v>
      </c>
      <c r="BL139" s="14" t="s">
        <v>118</v>
      </c>
      <c r="BM139" s="137" t="s">
        <v>186</v>
      </c>
    </row>
    <row r="140" spans="2:65" s="1" customFormat="1" ht="16.5" customHeight="1">
      <c r="B140" s="29"/>
      <c r="C140" s="146" t="s">
        <v>187</v>
      </c>
      <c r="D140" s="146" t="s">
        <v>122</v>
      </c>
      <c r="E140" s="147" t="s">
        <v>188</v>
      </c>
      <c r="F140" s="148" t="s">
        <v>189</v>
      </c>
      <c r="G140" s="149" t="s">
        <v>117</v>
      </c>
      <c r="H140" s="150">
        <v>1</v>
      </c>
      <c r="I140" s="151"/>
      <c r="J140" s="152">
        <f t="shared" si="0"/>
        <v>0</v>
      </c>
      <c r="K140" s="153"/>
      <c r="L140" s="154"/>
      <c r="M140" s="155" t="s">
        <v>1</v>
      </c>
      <c r="N140" s="156" t="s">
        <v>43</v>
      </c>
      <c r="P140" s="135">
        <f t="shared" si="1"/>
        <v>0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R140" s="137" t="s">
        <v>125</v>
      </c>
      <c r="AT140" s="137" t="s">
        <v>122</v>
      </c>
      <c r="AU140" s="137" t="s">
        <v>85</v>
      </c>
      <c r="AY140" s="14" t="s">
        <v>111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4" t="s">
        <v>83</v>
      </c>
      <c r="BK140" s="138">
        <f t="shared" si="9"/>
        <v>0</v>
      </c>
      <c r="BL140" s="14" t="s">
        <v>118</v>
      </c>
      <c r="BM140" s="137" t="s">
        <v>190</v>
      </c>
    </row>
    <row r="141" spans="2:65" s="1" customFormat="1" ht="16.5" customHeight="1">
      <c r="B141" s="29"/>
      <c r="C141" s="125" t="s">
        <v>191</v>
      </c>
      <c r="D141" s="125" t="s">
        <v>114</v>
      </c>
      <c r="E141" s="126" t="s">
        <v>192</v>
      </c>
      <c r="F141" s="127" t="s">
        <v>193</v>
      </c>
      <c r="G141" s="128" t="s">
        <v>117</v>
      </c>
      <c r="H141" s="129">
        <v>1</v>
      </c>
      <c r="I141" s="130"/>
      <c r="J141" s="131">
        <f t="shared" si="0"/>
        <v>0</v>
      </c>
      <c r="K141" s="132"/>
      <c r="L141" s="29"/>
      <c r="M141" s="133" t="s">
        <v>1</v>
      </c>
      <c r="N141" s="134" t="s">
        <v>43</v>
      </c>
      <c r="P141" s="135">
        <f t="shared" si="1"/>
        <v>0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R141" s="137" t="s">
        <v>118</v>
      </c>
      <c r="AT141" s="137" t="s">
        <v>114</v>
      </c>
      <c r="AU141" s="137" t="s">
        <v>85</v>
      </c>
      <c r="AY141" s="14" t="s">
        <v>111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4" t="s">
        <v>83</v>
      </c>
      <c r="BK141" s="138">
        <f t="shared" si="9"/>
        <v>0</v>
      </c>
      <c r="BL141" s="14" t="s">
        <v>118</v>
      </c>
      <c r="BM141" s="137" t="s">
        <v>194</v>
      </c>
    </row>
    <row r="142" spans="2:65" s="1" customFormat="1" ht="24.2" customHeight="1">
      <c r="B142" s="29"/>
      <c r="C142" s="125" t="s">
        <v>195</v>
      </c>
      <c r="D142" s="125" t="s">
        <v>114</v>
      </c>
      <c r="E142" s="126" t="s">
        <v>196</v>
      </c>
      <c r="F142" s="127" t="s">
        <v>197</v>
      </c>
      <c r="G142" s="128" t="s">
        <v>117</v>
      </c>
      <c r="H142" s="129">
        <v>1</v>
      </c>
      <c r="I142" s="130"/>
      <c r="J142" s="131">
        <f t="shared" si="0"/>
        <v>0</v>
      </c>
      <c r="K142" s="132"/>
      <c r="L142" s="29"/>
      <c r="M142" s="133" t="s">
        <v>1</v>
      </c>
      <c r="N142" s="134" t="s">
        <v>43</v>
      </c>
      <c r="P142" s="135">
        <f t="shared" si="1"/>
        <v>0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118</v>
      </c>
      <c r="AT142" s="137" t="s">
        <v>114</v>
      </c>
      <c r="AU142" s="137" t="s">
        <v>85</v>
      </c>
      <c r="AY142" s="14" t="s">
        <v>111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4" t="s">
        <v>83</v>
      </c>
      <c r="BK142" s="138">
        <f t="shared" si="9"/>
        <v>0</v>
      </c>
      <c r="BL142" s="14" t="s">
        <v>118</v>
      </c>
      <c r="BM142" s="137" t="s">
        <v>198</v>
      </c>
    </row>
    <row r="143" spans="2:65" s="1" customFormat="1" ht="16.5" customHeight="1">
      <c r="B143" s="29"/>
      <c r="C143" s="125" t="s">
        <v>199</v>
      </c>
      <c r="D143" s="125" t="s">
        <v>114</v>
      </c>
      <c r="E143" s="126" t="s">
        <v>200</v>
      </c>
      <c r="F143" s="127" t="s">
        <v>201</v>
      </c>
      <c r="G143" s="128" t="s">
        <v>117</v>
      </c>
      <c r="H143" s="129">
        <v>1</v>
      </c>
      <c r="I143" s="130"/>
      <c r="J143" s="131">
        <f t="shared" si="0"/>
        <v>0</v>
      </c>
      <c r="K143" s="132"/>
      <c r="L143" s="29"/>
      <c r="M143" s="133" t="s">
        <v>1</v>
      </c>
      <c r="N143" s="134" t="s">
        <v>43</v>
      </c>
      <c r="P143" s="135">
        <f t="shared" si="1"/>
        <v>0</v>
      </c>
      <c r="Q143" s="135">
        <v>0</v>
      </c>
      <c r="R143" s="135">
        <f t="shared" si="2"/>
        <v>0</v>
      </c>
      <c r="S143" s="135">
        <v>0</v>
      </c>
      <c r="T143" s="136">
        <f t="shared" si="3"/>
        <v>0</v>
      </c>
      <c r="AR143" s="137" t="s">
        <v>118</v>
      </c>
      <c r="AT143" s="137" t="s">
        <v>114</v>
      </c>
      <c r="AU143" s="137" t="s">
        <v>85</v>
      </c>
      <c r="AY143" s="14" t="s">
        <v>111</v>
      </c>
      <c r="BE143" s="138">
        <f t="shared" si="4"/>
        <v>0</v>
      </c>
      <c r="BF143" s="138">
        <f t="shared" si="5"/>
        <v>0</v>
      </c>
      <c r="BG143" s="138">
        <f t="shared" si="6"/>
        <v>0</v>
      </c>
      <c r="BH143" s="138">
        <f t="shared" si="7"/>
        <v>0</v>
      </c>
      <c r="BI143" s="138">
        <f t="shared" si="8"/>
        <v>0</v>
      </c>
      <c r="BJ143" s="14" t="s">
        <v>83</v>
      </c>
      <c r="BK143" s="138">
        <f t="shared" si="9"/>
        <v>0</v>
      </c>
      <c r="BL143" s="14" t="s">
        <v>118</v>
      </c>
      <c r="BM143" s="137" t="s">
        <v>202</v>
      </c>
    </row>
    <row r="144" spans="2:65" s="1" customFormat="1" ht="33" customHeight="1">
      <c r="B144" s="29"/>
      <c r="C144" s="125" t="s">
        <v>7</v>
      </c>
      <c r="D144" s="125" t="s">
        <v>114</v>
      </c>
      <c r="E144" s="126" t="s">
        <v>203</v>
      </c>
      <c r="F144" s="127" t="s">
        <v>204</v>
      </c>
      <c r="G144" s="128" t="s">
        <v>117</v>
      </c>
      <c r="H144" s="129">
        <v>1</v>
      </c>
      <c r="I144" s="130"/>
      <c r="J144" s="131">
        <f t="shared" si="0"/>
        <v>0</v>
      </c>
      <c r="K144" s="132"/>
      <c r="L144" s="29"/>
      <c r="M144" s="133" t="s">
        <v>1</v>
      </c>
      <c r="N144" s="134" t="s">
        <v>43</v>
      </c>
      <c r="P144" s="135">
        <f t="shared" si="1"/>
        <v>0</v>
      </c>
      <c r="Q144" s="135">
        <v>0</v>
      </c>
      <c r="R144" s="135">
        <f t="shared" si="2"/>
        <v>0</v>
      </c>
      <c r="S144" s="135">
        <v>0</v>
      </c>
      <c r="T144" s="136">
        <f t="shared" si="3"/>
        <v>0</v>
      </c>
      <c r="AR144" s="137" t="s">
        <v>118</v>
      </c>
      <c r="AT144" s="137" t="s">
        <v>114</v>
      </c>
      <c r="AU144" s="137" t="s">
        <v>85</v>
      </c>
      <c r="AY144" s="14" t="s">
        <v>111</v>
      </c>
      <c r="BE144" s="138">
        <f t="shared" si="4"/>
        <v>0</v>
      </c>
      <c r="BF144" s="138">
        <f t="shared" si="5"/>
        <v>0</v>
      </c>
      <c r="BG144" s="138">
        <f t="shared" si="6"/>
        <v>0</v>
      </c>
      <c r="BH144" s="138">
        <f t="shared" si="7"/>
        <v>0</v>
      </c>
      <c r="BI144" s="138">
        <f t="shared" si="8"/>
        <v>0</v>
      </c>
      <c r="BJ144" s="14" t="s">
        <v>83</v>
      </c>
      <c r="BK144" s="138">
        <f t="shared" si="9"/>
        <v>0</v>
      </c>
      <c r="BL144" s="14" t="s">
        <v>118</v>
      </c>
      <c r="BM144" s="137" t="s">
        <v>205</v>
      </c>
    </row>
    <row r="145" spans="2:65" s="1" customFormat="1" ht="16.5" customHeight="1">
      <c r="B145" s="29"/>
      <c r="C145" s="146" t="s">
        <v>206</v>
      </c>
      <c r="D145" s="146" t="s">
        <v>122</v>
      </c>
      <c r="E145" s="147" t="s">
        <v>207</v>
      </c>
      <c r="F145" s="148" t="s">
        <v>208</v>
      </c>
      <c r="G145" s="149" t="s">
        <v>117</v>
      </c>
      <c r="H145" s="150">
        <v>1</v>
      </c>
      <c r="I145" s="151"/>
      <c r="J145" s="152">
        <f t="shared" si="0"/>
        <v>0</v>
      </c>
      <c r="K145" s="153"/>
      <c r="L145" s="154"/>
      <c r="M145" s="155" t="s">
        <v>1</v>
      </c>
      <c r="N145" s="156" t="s">
        <v>43</v>
      </c>
      <c r="P145" s="135">
        <f t="shared" si="1"/>
        <v>0</v>
      </c>
      <c r="Q145" s="135">
        <v>0</v>
      </c>
      <c r="R145" s="135">
        <f t="shared" si="2"/>
        <v>0</v>
      </c>
      <c r="S145" s="135">
        <v>0</v>
      </c>
      <c r="T145" s="136">
        <f t="shared" si="3"/>
        <v>0</v>
      </c>
      <c r="AR145" s="137" t="s">
        <v>125</v>
      </c>
      <c r="AT145" s="137" t="s">
        <v>122</v>
      </c>
      <c r="AU145" s="137" t="s">
        <v>85</v>
      </c>
      <c r="AY145" s="14" t="s">
        <v>111</v>
      </c>
      <c r="BE145" s="138">
        <f t="shared" si="4"/>
        <v>0</v>
      </c>
      <c r="BF145" s="138">
        <f t="shared" si="5"/>
        <v>0</v>
      </c>
      <c r="BG145" s="138">
        <f t="shared" si="6"/>
        <v>0</v>
      </c>
      <c r="BH145" s="138">
        <f t="shared" si="7"/>
        <v>0</v>
      </c>
      <c r="BI145" s="138">
        <f t="shared" si="8"/>
        <v>0</v>
      </c>
      <c r="BJ145" s="14" t="s">
        <v>83</v>
      </c>
      <c r="BK145" s="138">
        <f t="shared" si="9"/>
        <v>0</v>
      </c>
      <c r="BL145" s="14" t="s">
        <v>118</v>
      </c>
      <c r="BM145" s="137" t="s">
        <v>209</v>
      </c>
    </row>
    <row r="146" spans="2:65" s="1" customFormat="1" ht="21.75" customHeight="1">
      <c r="B146" s="29"/>
      <c r="C146" s="125" t="s">
        <v>210</v>
      </c>
      <c r="D146" s="125" t="s">
        <v>114</v>
      </c>
      <c r="E146" s="126" t="s">
        <v>211</v>
      </c>
      <c r="F146" s="127" t="s">
        <v>212</v>
      </c>
      <c r="G146" s="128" t="s">
        <v>117</v>
      </c>
      <c r="H146" s="129">
        <v>1</v>
      </c>
      <c r="I146" s="130"/>
      <c r="J146" s="131">
        <f t="shared" si="0"/>
        <v>0</v>
      </c>
      <c r="K146" s="132"/>
      <c r="L146" s="29"/>
      <c r="M146" s="133" t="s">
        <v>1</v>
      </c>
      <c r="N146" s="134" t="s">
        <v>43</v>
      </c>
      <c r="P146" s="135">
        <f t="shared" si="1"/>
        <v>0</v>
      </c>
      <c r="Q146" s="135">
        <v>0</v>
      </c>
      <c r="R146" s="135">
        <f t="shared" si="2"/>
        <v>0</v>
      </c>
      <c r="S146" s="135">
        <v>0</v>
      </c>
      <c r="T146" s="136">
        <f t="shared" si="3"/>
        <v>0</v>
      </c>
      <c r="AR146" s="137" t="s">
        <v>118</v>
      </c>
      <c r="AT146" s="137" t="s">
        <v>114</v>
      </c>
      <c r="AU146" s="137" t="s">
        <v>85</v>
      </c>
      <c r="AY146" s="14" t="s">
        <v>111</v>
      </c>
      <c r="BE146" s="138">
        <f t="shared" si="4"/>
        <v>0</v>
      </c>
      <c r="BF146" s="138">
        <f t="shared" si="5"/>
        <v>0</v>
      </c>
      <c r="BG146" s="138">
        <f t="shared" si="6"/>
        <v>0</v>
      </c>
      <c r="BH146" s="138">
        <f t="shared" si="7"/>
        <v>0</v>
      </c>
      <c r="BI146" s="138">
        <f t="shared" si="8"/>
        <v>0</v>
      </c>
      <c r="BJ146" s="14" t="s">
        <v>83</v>
      </c>
      <c r="BK146" s="138">
        <f t="shared" si="9"/>
        <v>0</v>
      </c>
      <c r="BL146" s="14" t="s">
        <v>118</v>
      </c>
      <c r="BM146" s="137" t="s">
        <v>213</v>
      </c>
    </row>
    <row r="147" spans="2:65" s="1" customFormat="1" ht="41.25" customHeight="1">
      <c r="B147" s="29"/>
      <c r="C147" s="125" t="s">
        <v>214</v>
      </c>
      <c r="D147" s="125"/>
      <c r="E147" s="126"/>
      <c r="F147" s="165" t="s">
        <v>257</v>
      </c>
      <c r="G147" s="128" t="s">
        <v>117</v>
      </c>
      <c r="H147" s="129">
        <v>1</v>
      </c>
      <c r="I147" s="130"/>
      <c r="J147" s="131">
        <f t="shared" si="0"/>
        <v>0</v>
      </c>
      <c r="K147" s="132"/>
      <c r="L147" s="29"/>
      <c r="M147" s="133" t="s">
        <v>1</v>
      </c>
      <c r="N147" s="134" t="s">
        <v>43</v>
      </c>
      <c r="P147" s="135">
        <f t="shared" si="1"/>
        <v>0</v>
      </c>
      <c r="Q147" s="135">
        <v>0</v>
      </c>
      <c r="R147" s="135">
        <f t="shared" si="2"/>
        <v>0</v>
      </c>
      <c r="S147" s="135">
        <v>0</v>
      </c>
      <c r="T147" s="136">
        <f t="shared" si="3"/>
        <v>0</v>
      </c>
      <c r="AR147" s="137" t="s">
        <v>118</v>
      </c>
      <c r="AT147" s="137" t="s">
        <v>114</v>
      </c>
      <c r="AU147" s="137" t="s">
        <v>85</v>
      </c>
      <c r="AY147" s="14" t="s">
        <v>111</v>
      </c>
      <c r="BE147" s="138">
        <f t="shared" si="4"/>
        <v>0</v>
      </c>
      <c r="BF147" s="138">
        <f t="shared" si="5"/>
        <v>0</v>
      </c>
      <c r="BG147" s="138">
        <f t="shared" si="6"/>
        <v>0</v>
      </c>
      <c r="BH147" s="138">
        <f t="shared" si="7"/>
        <v>0</v>
      </c>
      <c r="BI147" s="138">
        <f t="shared" si="8"/>
        <v>0</v>
      </c>
      <c r="BJ147" s="14" t="s">
        <v>83</v>
      </c>
      <c r="BK147" s="138">
        <f t="shared" si="9"/>
        <v>0</v>
      </c>
      <c r="BL147" s="14" t="s">
        <v>118</v>
      </c>
      <c r="BM147" s="137" t="s">
        <v>215</v>
      </c>
    </row>
    <row r="148" spans="2:65" s="1" customFormat="1" ht="34.5" customHeight="1">
      <c r="B148" s="29"/>
      <c r="C148" s="125" t="s">
        <v>216</v>
      </c>
      <c r="D148" s="125"/>
      <c r="E148" s="126"/>
      <c r="F148" s="165" t="s">
        <v>255</v>
      </c>
      <c r="G148" s="128" t="s">
        <v>117</v>
      </c>
      <c r="H148" s="129">
        <v>1</v>
      </c>
      <c r="I148" s="130"/>
      <c r="J148" s="131">
        <f t="shared" si="0"/>
        <v>0</v>
      </c>
      <c r="K148" s="132"/>
      <c r="L148" s="29"/>
      <c r="M148" s="133" t="s">
        <v>1</v>
      </c>
      <c r="N148" s="134" t="s">
        <v>43</v>
      </c>
      <c r="P148" s="135">
        <f t="shared" si="1"/>
        <v>0</v>
      </c>
      <c r="Q148" s="135">
        <v>0</v>
      </c>
      <c r="R148" s="135">
        <f t="shared" si="2"/>
        <v>0</v>
      </c>
      <c r="S148" s="135">
        <v>0</v>
      </c>
      <c r="T148" s="136">
        <f t="shared" si="3"/>
        <v>0</v>
      </c>
      <c r="AR148" s="137" t="s">
        <v>118</v>
      </c>
      <c r="AT148" s="137" t="s">
        <v>114</v>
      </c>
      <c r="AU148" s="137" t="s">
        <v>85</v>
      </c>
      <c r="AY148" s="14" t="s">
        <v>111</v>
      </c>
      <c r="BE148" s="138">
        <f t="shared" si="4"/>
        <v>0</v>
      </c>
      <c r="BF148" s="138">
        <f t="shared" si="5"/>
        <v>0</v>
      </c>
      <c r="BG148" s="138">
        <f t="shared" si="6"/>
        <v>0</v>
      </c>
      <c r="BH148" s="138">
        <f t="shared" si="7"/>
        <v>0</v>
      </c>
      <c r="BI148" s="138">
        <f t="shared" si="8"/>
        <v>0</v>
      </c>
      <c r="BJ148" s="14" t="s">
        <v>83</v>
      </c>
      <c r="BK148" s="138">
        <f t="shared" si="9"/>
        <v>0</v>
      </c>
      <c r="BL148" s="14" t="s">
        <v>118</v>
      </c>
      <c r="BM148" s="137" t="s">
        <v>217</v>
      </c>
    </row>
    <row r="149" spans="2:65" s="11" customFormat="1" ht="25.9" customHeight="1">
      <c r="B149" s="113"/>
      <c r="D149" s="114" t="s">
        <v>77</v>
      </c>
      <c r="E149" s="115" t="s">
        <v>218</v>
      </c>
      <c r="F149" s="115" t="s">
        <v>219</v>
      </c>
      <c r="I149" s="116"/>
      <c r="J149" s="117">
        <f>BK149</f>
        <v>0</v>
      </c>
      <c r="L149" s="113"/>
      <c r="M149" s="118"/>
      <c r="P149" s="119">
        <f>P150</f>
        <v>0</v>
      </c>
      <c r="R149" s="119">
        <f>R150</f>
        <v>0</v>
      </c>
      <c r="T149" s="120">
        <f>T150</f>
        <v>0</v>
      </c>
      <c r="AR149" s="114" t="s">
        <v>136</v>
      </c>
      <c r="AT149" s="121" t="s">
        <v>77</v>
      </c>
      <c r="AU149" s="121" t="s">
        <v>78</v>
      </c>
      <c r="AY149" s="114" t="s">
        <v>111</v>
      </c>
      <c r="BK149" s="122">
        <f>BK150</f>
        <v>0</v>
      </c>
    </row>
    <row r="150" spans="2:65" s="11" customFormat="1" ht="22.9" customHeight="1">
      <c r="B150" s="113"/>
      <c r="D150" s="114" t="s">
        <v>77</v>
      </c>
      <c r="E150" s="123" t="s">
        <v>220</v>
      </c>
      <c r="F150" s="123" t="s">
        <v>221</v>
      </c>
      <c r="I150" s="116"/>
      <c r="J150" s="124">
        <f>BK150</f>
        <v>0</v>
      </c>
      <c r="L150" s="113"/>
      <c r="M150" s="118"/>
      <c r="P150" s="119">
        <f>SUM(P151:P159)</f>
        <v>0</v>
      </c>
      <c r="R150" s="119">
        <f>SUM(R151:R159)</f>
        <v>0</v>
      </c>
      <c r="T150" s="120">
        <f>SUM(T151:T159)</f>
        <v>0</v>
      </c>
      <c r="AR150" s="114" t="s">
        <v>136</v>
      </c>
      <c r="AT150" s="121" t="s">
        <v>77</v>
      </c>
      <c r="AU150" s="121" t="s">
        <v>83</v>
      </c>
      <c r="AY150" s="114" t="s">
        <v>111</v>
      </c>
      <c r="BK150" s="122">
        <f>SUM(BK151:BK159)</f>
        <v>0</v>
      </c>
    </row>
    <row r="151" spans="2:65" s="1" customFormat="1" ht="24.2" customHeight="1">
      <c r="B151" s="29"/>
      <c r="C151" s="125" t="s">
        <v>222</v>
      </c>
      <c r="D151" s="125" t="s">
        <v>114</v>
      </c>
      <c r="E151" s="126" t="s">
        <v>223</v>
      </c>
      <c r="F151" s="127" t="s">
        <v>224</v>
      </c>
      <c r="G151" s="128" t="s">
        <v>117</v>
      </c>
      <c r="H151" s="129">
        <v>1</v>
      </c>
      <c r="I151" s="130"/>
      <c r="J151" s="131">
        <f t="shared" ref="J151:J159" si="10">ROUND(I151*H151,2)</f>
        <v>0</v>
      </c>
      <c r="K151" s="132"/>
      <c r="L151" s="29"/>
      <c r="M151" s="133" t="s">
        <v>1</v>
      </c>
      <c r="N151" s="134" t="s">
        <v>43</v>
      </c>
      <c r="P151" s="135">
        <f t="shared" ref="P151:P159" si="11">O151*H151</f>
        <v>0</v>
      </c>
      <c r="Q151" s="135">
        <v>0</v>
      </c>
      <c r="R151" s="135">
        <f t="shared" ref="R151:R159" si="12">Q151*H151</f>
        <v>0</v>
      </c>
      <c r="S151" s="135">
        <v>0</v>
      </c>
      <c r="T151" s="136">
        <f t="shared" ref="T151:T159" si="13">S151*H151</f>
        <v>0</v>
      </c>
      <c r="AR151" s="137" t="s">
        <v>132</v>
      </c>
      <c r="AT151" s="137" t="s">
        <v>114</v>
      </c>
      <c r="AU151" s="137" t="s">
        <v>85</v>
      </c>
      <c r="AY151" s="14" t="s">
        <v>111</v>
      </c>
      <c r="BE151" s="138">
        <f t="shared" ref="BE151:BE159" si="14">IF(N151="základní",J151,0)</f>
        <v>0</v>
      </c>
      <c r="BF151" s="138">
        <f t="shared" ref="BF151:BF159" si="15">IF(N151="snížená",J151,0)</f>
        <v>0</v>
      </c>
      <c r="BG151" s="138">
        <f t="shared" ref="BG151:BG159" si="16">IF(N151="zákl. přenesená",J151,0)</f>
        <v>0</v>
      </c>
      <c r="BH151" s="138">
        <f t="shared" ref="BH151:BH159" si="17">IF(N151="sníž. přenesená",J151,0)</f>
        <v>0</v>
      </c>
      <c r="BI151" s="138">
        <f t="shared" ref="BI151:BI159" si="18">IF(N151="nulová",J151,0)</f>
        <v>0</v>
      </c>
      <c r="BJ151" s="14" t="s">
        <v>83</v>
      </c>
      <c r="BK151" s="138">
        <f t="shared" ref="BK151:BK159" si="19">ROUND(I151*H151,2)</f>
        <v>0</v>
      </c>
      <c r="BL151" s="14" t="s">
        <v>132</v>
      </c>
      <c r="BM151" s="137" t="s">
        <v>225</v>
      </c>
    </row>
    <row r="152" spans="2:65" s="1" customFormat="1" ht="16.5" customHeight="1">
      <c r="B152" s="29"/>
      <c r="C152" s="125" t="s">
        <v>226</v>
      </c>
      <c r="D152" s="125" t="s">
        <v>114</v>
      </c>
      <c r="E152" s="126" t="s">
        <v>227</v>
      </c>
      <c r="F152" s="127" t="s">
        <v>228</v>
      </c>
      <c r="G152" s="128" t="s">
        <v>117</v>
      </c>
      <c r="H152" s="129">
        <v>1</v>
      </c>
      <c r="I152" s="130"/>
      <c r="J152" s="131">
        <f t="shared" si="10"/>
        <v>0</v>
      </c>
      <c r="K152" s="132"/>
      <c r="L152" s="29"/>
      <c r="M152" s="133" t="s">
        <v>1</v>
      </c>
      <c r="N152" s="134" t="s">
        <v>43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AR152" s="137" t="s">
        <v>132</v>
      </c>
      <c r="AT152" s="137" t="s">
        <v>114</v>
      </c>
      <c r="AU152" s="137" t="s">
        <v>85</v>
      </c>
      <c r="AY152" s="14" t="s">
        <v>111</v>
      </c>
      <c r="BE152" s="138">
        <f t="shared" si="14"/>
        <v>0</v>
      </c>
      <c r="BF152" s="138">
        <f t="shared" si="15"/>
        <v>0</v>
      </c>
      <c r="BG152" s="138">
        <f t="shared" si="16"/>
        <v>0</v>
      </c>
      <c r="BH152" s="138">
        <f t="shared" si="17"/>
        <v>0</v>
      </c>
      <c r="BI152" s="138">
        <f t="shared" si="18"/>
        <v>0</v>
      </c>
      <c r="BJ152" s="14" t="s">
        <v>83</v>
      </c>
      <c r="BK152" s="138">
        <f t="shared" si="19"/>
        <v>0</v>
      </c>
      <c r="BL152" s="14" t="s">
        <v>132</v>
      </c>
      <c r="BM152" s="137" t="s">
        <v>229</v>
      </c>
    </row>
    <row r="153" spans="2:65" s="1" customFormat="1" ht="16.5" customHeight="1">
      <c r="B153" s="29"/>
      <c r="C153" s="125" t="s">
        <v>230</v>
      </c>
      <c r="D153" s="125" t="s">
        <v>114</v>
      </c>
      <c r="E153" s="126" t="s">
        <v>231</v>
      </c>
      <c r="F153" s="127" t="s">
        <v>232</v>
      </c>
      <c r="G153" s="128" t="s">
        <v>117</v>
      </c>
      <c r="H153" s="129">
        <v>1</v>
      </c>
      <c r="I153" s="130"/>
      <c r="J153" s="131">
        <f t="shared" si="10"/>
        <v>0</v>
      </c>
      <c r="K153" s="132"/>
      <c r="L153" s="29"/>
      <c r="M153" s="133" t="s">
        <v>1</v>
      </c>
      <c r="N153" s="134" t="s">
        <v>43</v>
      </c>
      <c r="P153" s="135">
        <f t="shared" si="11"/>
        <v>0</v>
      </c>
      <c r="Q153" s="135">
        <v>0</v>
      </c>
      <c r="R153" s="135">
        <f t="shared" si="12"/>
        <v>0</v>
      </c>
      <c r="S153" s="135">
        <v>0</v>
      </c>
      <c r="T153" s="136">
        <f t="shared" si="13"/>
        <v>0</v>
      </c>
      <c r="AR153" s="137" t="s">
        <v>132</v>
      </c>
      <c r="AT153" s="137" t="s">
        <v>114</v>
      </c>
      <c r="AU153" s="137" t="s">
        <v>85</v>
      </c>
      <c r="AY153" s="14" t="s">
        <v>111</v>
      </c>
      <c r="BE153" s="138">
        <f t="shared" si="14"/>
        <v>0</v>
      </c>
      <c r="BF153" s="138">
        <f t="shared" si="15"/>
        <v>0</v>
      </c>
      <c r="BG153" s="138">
        <f t="shared" si="16"/>
        <v>0</v>
      </c>
      <c r="BH153" s="138">
        <f t="shared" si="17"/>
        <v>0</v>
      </c>
      <c r="BI153" s="138">
        <f t="shared" si="18"/>
        <v>0</v>
      </c>
      <c r="BJ153" s="14" t="s">
        <v>83</v>
      </c>
      <c r="BK153" s="138">
        <f t="shared" si="19"/>
        <v>0</v>
      </c>
      <c r="BL153" s="14" t="s">
        <v>132</v>
      </c>
      <c r="BM153" s="137" t="s">
        <v>233</v>
      </c>
    </row>
    <row r="154" spans="2:65" s="1" customFormat="1" ht="21.75" customHeight="1">
      <c r="B154" s="29"/>
      <c r="C154" s="125" t="s">
        <v>234</v>
      </c>
      <c r="D154" s="125" t="s">
        <v>114</v>
      </c>
      <c r="E154" s="126" t="s">
        <v>235</v>
      </c>
      <c r="F154" s="127" t="s">
        <v>236</v>
      </c>
      <c r="G154" s="128" t="s">
        <v>117</v>
      </c>
      <c r="H154" s="129">
        <v>1</v>
      </c>
      <c r="I154" s="130"/>
      <c r="J154" s="131">
        <f t="shared" si="10"/>
        <v>0</v>
      </c>
      <c r="K154" s="132"/>
      <c r="L154" s="29"/>
      <c r="M154" s="133" t="s">
        <v>1</v>
      </c>
      <c r="N154" s="134" t="s">
        <v>43</v>
      </c>
      <c r="P154" s="135">
        <f t="shared" si="11"/>
        <v>0</v>
      </c>
      <c r="Q154" s="135">
        <v>0</v>
      </c>
      <c r="R154" s="135">
        <f t="shared" si="12"/>
        <v>0</v>
      </c>
      <c r="S154" s="135">
        <v>0</v>
      </c>
      <c r="T154" s="136">
        <f t="shared" si="13"/>
        <v>0</v>
      </c>
      <c r="AR154" s="137" t="s">
        <v>132</v>
      </c>
      <c r="AT154" s="137" t="s">
        <v>114</v>
      </c>
      <c r="AU154" s="137" t="s">
        <v>85</v>
      </c>
      <c r="AY154" s="14" t="s">
        <v>111</v>
      </c>
      <c r="BE154" s="138">
        <f t="shared" si="14"/>
        <v>0</v>
      </c>
      <c r="BF154" s="138">
        <f t="shared" si="15"/>
        <v>0</v>
      </c>
      <c r="BG154" s="138">
        <f t="shared" si="16"/>
        <v>0</v>
      </c>
      <c r="BH154" s="138">
        <f t="shared" si="17"/>
        <v>0</v>
      </c>
      <c r="BI154" s="138">
        <f t="shared" si="18"/>
        <v>0</v>
      </c>
      <c r="BJ154" s="14" t="s">
        <v>83</v>
      </c>
      <c r="BK154" s="138">
        <f t="shared" si="19"/>
        <v>0</v>
      </c>
      <c r="BL154" s="14" t="s">
        <v>132</v>
      </c>
      <c r="BM154" s="137" t="s">
        <v>237</v>
      </c>
    </row>
    <row r="155" spans="2:65" s="1" customFormat="1" ht="16.5" customHeight="1">
      <c r="B155" s="29"/>
      <c r="C155" s="125" t="s">
        <v>238</v>
      </c>
      <c r="D155" s="125" t="s">
        <v>114</v>
      </c>
      <c r="E155" s="126" t="s">
        <v>239</v>
      </c>
      <c r="F155" s="127" t="s">
        <v>240</v>
      </c>
      <c r="G155" s="128" t="s">
        <v>117</v>
      </c>
      <c r="H155" s="129">
        <v>1</v>
      </c>
      <c r="I155" s="130"/>
      <c r="J155" s="131">
        <f t="shared" si="10"/>
        <v>0</v>
      </c>
      <c r="K155" s="132"/>
      <c r="L155" s="29"/>
      <c r="M155" s="133" t="s">
        <v>1</v>
      </c>
      <c r="N155" s="134" t="s">
        <v>43</v>
      </c>
      <c r="P155" s="135">
        <f t="shared" si="11"/>
        <v>0</v>
      </c>
      <c r="Q155" s="135">
        <v>0</v>
      </c>
      <c r="R155" s="135">
        <f t="shared" si="12"/>
        <v>0</v>
      </c>
      <c r="S155" s="135">
        <v>0</v>
      </c>
      <c r="T155" s="136">
        <f t="shared" si="13"/>
        <v>0</v>
      </c>
      <c r="AR155" s="137" t="s">
        <v>132</v>
      </c>
      <c r="AT155" s="137" t="s">
        <v>114</v>
      </c>
      <c r="AU155" s="137" t="s">
        <v>85</v>
      </c>
      <c r="AY155" s="14" t="s">
        <v>111</v>
      </c>
      <c r="BE155" s="138">
        <f t="shared" si="14"/>
        <v>0</v>
      </c>
      <c r="BF155" s="138">
        <f t="shared" si="15"/>
        <v>0</v>
      </c>
      <c r="BG155" s="138">
        <f t="shared" si="16"/>
        <v>0</v>
      </c>
      <c r="BH155" s="138">
        <f t="shared" si="17"/>
        <v>0</v>
      </c>
      <c r="BI155" s="138">
        <f t="shared" si="18"/>
        <v>0</v>
      </c>
      <c r="BJ155" s="14" t="s">
        <v>83</v>
      </c>
      <c r="BK155" s="138">
        <f t="shared" si="19"/>
        <v>0</v>
      </c>
      <c r="BL155" s="14" t="s">
        <v>132</v>
      </c>
      <c r="BM155" s="137" t="s">
        <v>241</v>
      </c>
    </row>
    <row r="156" spans="2:65" s="1" customFormat="1" ht="16.5" customHeight="1">
      <c r="B156" s="29"/>
      <c r="C156" s="125" t="s">
        <v>242</v>
      </c>
      <c r="D156" s="125" t="s">
        <v>114</v>
      </c>
      <c r="E156" s="126" t="s">
        <v>243</v>
      </c>
      <c r="F156" s="127" t="s">
        <v>244</v>
      </c>
      <c r="G156" s="128" t="s">
        <v>117</v>
      </c>
      <c r="H156" s="129">
        <v>1</v>
      </c>
      <c r="I156" s="130"/>
      <c r="J156" s="131">
        <f t="shared" si="10"/>
        <v>0</v>
      </c>
      <c r="K156" s="132"/>
      <c r="L156" s="29"/>
      <c r="M156" s="133" t="s">
        <v>1</v>
      </c>
      <c r="N156" s="134" t="s">
        <v>43</v>
      </c>
      <c r="P156" s="135">
        <f t="shared" si="11"/>
        <v>0</v>
      </c>
      <c r="Q156" s="135">
        <v>0</v>
      </c>
      <c r="R156" s="135">
        <f t="shared" si="12"/>
        <v>0</v>
      </c>
      <c r="S156" s="135">
        <v>0</v>
      </c>
      <c r="T156" s="136">
        <f t="shared" si="13"/>
        <v>0</v>
      </c>
      <c r="AR156" s="137" t="s">
        <v>132</v>
      </c>
      <c r="AT156" s="137" t="s">
        <v>114</v>
      </c>
      <c r="AU156" s="137" t="s">
        <v>85</v>
      </c>
      <c r="AY156" s="14" t="s">
        <v>111</v>
      </c>
      <c r="BE156" s="138">
        <f t="shared" si="14"/>
        <v>0</v>
      </c>
      <c r="BF156" s="138">
        <f t="shared" si="15"/>
        <v>0</v>
      </c>
      <c r="BG156" s="138">
        <f t="shared" si="16"/>
        <v>0</v>
      </c>
      <c r="BH156" s="138">
        <f t="shared" si="17"/>
        <v>0</v>
      </c>
      <c r="BI156" s="138">
        <f t="shared" si="18"/>
        <v>0</v>
      </c>
      <c r="BJ156" s="14" t="s">
        <v>83</v>
      </c>
      <c r="BK156" s="138">
        <f t="shared" si="19"/>
        <v>0</v>
      </c>
      <c r="BL156" s="14" t="s">
        <v>132</v>
      </c>
      <c r="BM156" s="137" t="s">
        <v>245</v>
      </c>
    </row>
    <row r="157" spans="2:65" s="1" customFormat="1" ht="16.5" customHeight="1">
      <c r="B157" s="29"/>
      <c r="C157" s="125" t="s">
        <v>125</v>
      </c>
      <c r="D157" s="125" t="s">
        <v>114</v>
      </c>
      <c r="E157" s="126" t="s">
        <v>246</v>
      </c>
      <c r="F157" s="127" t="s">
        <v>247</v>
      </c>
      <c r="G157" s="128" t="s">
        <v>117</v>
      </c>
      <c r="H157" s="129">
        <v>1</v>
      </c>
      <c r="I157" s="130"/>
      <c r="J157" s="131">
        <f t="shared" si="10"/>
        <v>0</v>
      </c>
      <c r="K157" s="132"/>
      <c r="L157" s="29"/>
      <c r="M157" s="133" t="s">
        <v>1</v>
      </c>
      <c r="N157" s="134" t="s">
        <v>43</v>
      </c>
      <c r="P157" s="135">
        <f t="shared" si="11"/>
        <v>0</v>
      </c>
      <c r="Q157" s="135">
        <v>0</v>
      </c>
      <c r="R157" s="135">
        <f t="shared" si="12"/>
        <v>0</v>
      </c>
      <c r="S157" s="135">
        <v>0</v>
      </c>
      <c r="T157" s="136">
        <f t="shared" si="13"/>
        <v>0</v>
      </c>
      <c r="AR157" s="137" t="s">
        <v>132</v>
      </c>
      <c r="AT157" s="137" t="s">
        <v>114</v>
      </c>
      <c r="AU157" s="137" t="s">
        <v>85</v>
      </c>
      <c r="AY157" s="14" t="s">
        <v>111</v>
      </c>
      <c r="BE157" s="138">
        <f t="shared" si="14"/>
        <v>0</v>
      </c>
      <c r="BF157" s="138">
        <f t="shared" si="15"/>
        <v>0</v>
      </c>
      <c r="BG157" s="138">
        <f t="shared" si="16"/>
        <v>0</v>
      </c>
      <c r="BH157" s="138">
        <f t="shared" si="17"/>
        <v>0</v>
      </c>
      <c r="BI157" s="138">
        <f t="shared" si="18"/>
        <v>0</v>
      </c>
      <c r="BJ157" s="14" t="s">
        <v>83</v>
      </c>
      <c r="BK157" s="138">
        <f t="shared" si="19"/>
        <v>0</v>
      </c>
      <c r="BL157" s="14" t="s">
        <v>132</v>
      </c>
      <c r="BM157" s="137" t="s">
        <v>248</v>
      </c>
    </row>
    <row r="158" spans="2:65" s="1" customFormat="1" ht="24.2" customHeight="1">
      <c r="B158" s="29"/>
      <c r="C158" s="125" t="s">
        <v>249</v>
      </c>
      <c r="D158" s="125"/>
      <c r="E158" s="126"/>
      <c r="F158" s="165" t="s">
        <v>256</v>
      </c>
      <c r="G158" s="128" t="s">
        <v>117</v>
      </c>
      <c r="H158" s="129">
        <v>1</v>
      </c>
      <c r="I158" s="130"/>
      <c r="J158" s="131">
        <f t="shared" si="10"/>
        <v>0</v>
      </c>
      <c r="K158" s="132"/>
      <c r="L158" s="29"/>
      <c r="M158" s="133" t="s">
        <v>1</v>
      </c>
      <c r="N158" s="134" t="s">
        <v>43</v>
      </c>
      <c r="P158" s="135">
        <f t="shared" si="11"/>
        <v>0</v>
      </c>
      <c r="Q158" s="135">
        <v>0</v>
      </c>
      <c r="R158" s="135">
        <f t="shared" si="12"/>
        <v>0</v>
      </c>
      <c r="S158" s="135">
        <v>0</v>
      </c>
      <c r="T158" s="136">
        <f t="shared" si="13"/>
        <v>0</v>
      </c>
      <c r="AR158" s="137" t="s">
        <v>132</v>
      </c>
      <c r="AT158" s="137" t="s">
        <v>114</v>
      </c>
      <c r="AU158" s="137" t="s">
        <v>85</v>
      </c>
      <c r="AY158" s="14" t="s">
        <v>111</v>
      </c>
      <c r="BE158" s="138">
        <f t="shared" si="14"/>
        <v>0</v>
      </c>
      <c r="BF158" s="138">
        <f t="shared" si="15"/>
        <v>0</v>
      </c>
      <c r="BG158" s="138">
        <f t="shared" si="16"/>
        <v>0</v>
      </c>
      <c r="BH158" s="138">
        <f t="shared" si="17"/>
        <v>0</v>
      </c>
      <c r="BI158" s="138">
        <f t="shared" si="18"/>
        <v>0</v>
      </c>
      <c r="BJ158" s="14" t="s">
        <v>83</v>
      </c>
      <c r="BK158" s="138">
        <f t="shared" si="19"/>
        <v>0</v>
      </c>
      <c r="BL158" s="14" t="s">
        <v>132</v>
      </c>
      <c r="BM158" s="137" t="s">
        <v>250</v>
      </c>
    </row>
    <row r="159" spans="2:65" s="1" customFormat="1" ht="24.2" customHeight="1">
      <c r="B159" s="29"/>
      <c r="C159" s="125" t="s">
        <v>251</v>
      </c>
      <c r="D159" s="125" t="s">
        <v>114</v>
      </c>
      <c r="E159" s="126" t="s">
        <v>252</v>
      </c>
      <c r="F159" s="127" t="s">
        <v>253</v>
      </c>
      <c r="G159" s="128" t="s">
        <v>117</v>
      </c>
      <c r="H159" s="129">
        <v>1</v>
      </c>
      <c r="I159" s="130"/>
      <c r="J159" s="131">
        <f t="shared" si="10"/>
        <v>0</v>
      </c>
      <c r="K159" s="132"/>
      <c r="L159" s="29"/>
      <c r="M159" s="160" t="s">
        <v>1</v>
      </c>
      <c r="N159" s="161" t="s">
        <v>43</v>
      </c>
      <c r="O159" s="162"/>
      <c r="P159" s="163">
        <f t="shared" si="11"/>
        <v>0</v>
      </c>
      <c r="Q159" s="163">
        <v>0</v>
      </c>
      <c r="R159" s="163">
        <f t="shared" si="12"/>
        <v>0</v>
      </c>
      <c r="S159" s="163">
        <v>0</v>
      </c>
      <c r="T159" s="164">
        <f t="shared" si="13"/>
        <v>0</v>
      </c>
      <c r="AR159" s="137" t="s">
        <v>132</v>
      </c>
      <c r="AT159" s="137" t="s">
        <v>114</v>
      </c>
      <c r="AU159" s="137" t="s">
        <v>85</v>
      </c>
      <c r="AY159" s="14" t="s">
        <v>111</v>
      </c>
      <c r="BE159" s="138">
        <f t="shared" si="14"/>
        <v>0</v>
      </c>
      <c r="BF159" s="138">
        <f t="shared" si="15"/>
        <v>0</v>
      </c>
      <c r="BG159" s="138">
        <f t="shared" si="16"/>
        <v>0</v>
      </c>
      <c r="BH159" s="138">
        <f t="shared" si="17"/>
        <v>0</v>
      </c>
      <c r="BI159" s="138">
        <f t="shared" si="18"/>
        <v>0</v>
      </c>
      <c r="BJ159" s="14" t="s">
        <v>83</v>
      </c>
      <c r="BK159" s="138">
        <f t="shared" si="19"/>
        <v>0</v>
      </c>
      <c r="BL159" s="14" t="s">
        <v>132</v>
      </c>
      <c r="BM159" s="137" t="s">
        <v>254</v>
      </c>
    </row>
    <row r="160" spans="2:65" s="1" customFormat="1" ht="6.95" customHeight="1">
      <c r="B160" s="41"/>
      <c r="C160" s="42"/>
      <c r="D160" s="42"/>
      <c r="E160" s="42"/>
      <c r="F160" s="42"/>
      <c r="G160" s="42"/>
      <c r="H160" s="42"/>
      <c r="I160" s="42"/>
      <c r="J160" s="42"/>
      <c r="K160" s="42"/>
      <c r="L160" s="29"/>
    </row>
  </sheetData>
  <sheetProtection algorithmName="SHA-512" hashValue="cL5pIuAjITTpHO5smYzzRiIGWcq/C3/qAPKf9P8ekzfpgVanmJiroUWz3eTni/XOoZLfToJnalhhQ1HSNIktvA==" saltValue="pUp+/yi2iWx64mMIU1mSmg==" spinCount="100000" sheet="1" objects="1" scenarios="1"/>
  <autoFilter ref="C115:K159" xr:uid="{00000000-0009-0000-0000-000001000000}"/>
  <mergeCells count="6">
    <mergeCell ref="E108:H108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24-12-09 - FVE pro objekt...</vt:lpstr>
      <vt:lpstr>'24-12-09 - FVE pro objekt...'!Názvy_tisku</vt:lpstr>
      <vt:lpstr>'Rekapitulace stavby'!Názvy_tisku</vt:lpstr>
      <vt:lpstr>'24-12-09 - FVE pro objekt...'!Oblast_tisku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Jandová</dc:creator>
  <cp:lastModifiedBy>Ladislav Chaloupka</cp:lastModifiedBy>
  <dcterms:created xsi:type="dcterms:W3CDTF">2025-03-05T13:47:29Z</dcterms:created>
  <dcterms:modified xsi:type="dcterms:W3CDTF">2025-11-27T10:29:17Z</dcterms:modified>
</cp:coreProperties>
</file>