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0" windowHeight="0"/>
  </bookViews>
  <sheets>
    <sheet name="Rekapitulace stavby" sheetId="1" r:id="rId1"/>
    <sheet name="01 - Přípravné práce" sheetId="2" r:id="rId2"/>
    <sheet name="02 - Podkládka povrchu" sheetId="3" r:id="rId3"/>
    <sheet name="03 - Dokončovací práce" sheetId="4" r:id="rId4"/>
    <sheet name="01 - Přípravné práce_01" sheetId="5" r:id="rId5"/>
    <sheet name="02 - Opěrná stěny, stabil..." sheetId="6" r:id="rId6"/>
    <sheet name="03 - Mobiliář" sheetId="7" r:id="rId7"/>
    <sheet name="04 - Dokončovací práce" sheetId="8" r:id="rId8"/>
    <sheet name="1 - Vedlejší rozpočtové n..." sheetId="9" r:id="rId9"/>
  </sheets>
  <definedNames>
    <definedName name="_xlnm.Print_Area" localSheetId="0">'Rekapitulace stavby'!$D$4:$AO$76,'Rekapitulace stavby'!$C$82:$AQ$105</definedName>
    <definedName name="_xlnm.Print_Titles" localSheetId="0">'Rekapitulace stavby'!$92:$92</definedName>
    <definedName name="_xlnm._FilterDatabase" localSheetId="1" hidden="1">'01 - Přípravné práce'!$C$123:$K$132</definedName>
    <definedName name="_xlnm.Print_Area" localSheetId="1">'01 - Přípravné práce'!$C$4:$J$76,'01 - Přípravné práce'!$C$82:$J$103,'01 - Přípravné práce'!$C$109:$J$132</definedName>
    <definedName name="_xlnm.Print_Titles" localSheetId="1">'01 - Přípravné práce'!$123:$123</definedName>
    <definedName name="_xlnm._FilterDatabase" localSheetId="2" hidden="1">'02 - Podkládka povrchu'!$C$123:$K$147</definedName>
    <definedName name="_xlnm.Print_Area" localSheetId="2">'02 - Podkládka povrchu'!$C$4:$J$76,'02 - Podkládka povrchu'!$C$82:$J$103,'02 - Podkládka povrchu'!$C$109:$J$147</definedName>
    <definedName name="_xlnm.Print_Titles" localSheetId="2">'02 - Podkládka povrchu'!$123:$123</definedName>
    <definedName name="_xlnm._FilterDatabase" localSheetId="3" hidden="1">'03 - Dokončovací práce'!$C$123:$K$140</definedName>
    <definedName name="_xlnm.Print_Area" localSheetId="3">'03 - Dokončovací práce'!$C$4:$J$76,'03 - Dokončovací práce'!$C$82:$J$103,'03 - Dokončovací práce'!$C$109:$J$140</definedName>
    <definedName name="_xlnm.Print_Titles" localSheetId="3">'03 - Dokončovací práce'!$123:$123</definedName>
    <definedName name="_xlnm._FilterDatabase" localSheetId="4" hidden="1">'01 - Přípravné práce_01'!$C$125:$K$137</definedName>
    <definedName name="_xlnm.Print_Area" localSheetId="4">'01 - Přípravné práce_01'!$C$4:$J$76,'01 - Přípravné práce_01'!$C$82:$J$105,'01 - Přípravné práce_01'!$C$111:$J$137</definedName>
    <definedName name="_xlnm.Print_Titles" localSheetId="4">'01 - Přípravné práce_01'!$125:$125</definedName>
    <definedName name="_xlnm._FilterDatabase" localSheetId="5" hidden="1">'02 - Opěrná stěny, stabil...'!$C$127:$K$166</definedName>
    <definedName name="_xlnm.Print_Area" localSheetId="5">'02 - Opěrná stěny, stabil...'!$C$4:$J$76,'02 - Opěrná stěny, stabil...'!$C$82:$J$107,'02 - Opěrná stěny, stabil...'!$C$113:$J$166</definedName>
    <definedName name="_xlnm.Print_Titles" localSheetId="5">'02 - Opěrná stěny, stabil...'!$127:$127</definedName>
    <definedName name="_xlnm._FilterDatabase" localSheetId="6" hidden="1">'03 - Mobiliář'!$C$123:$K$136</definedName>
    <definedName name="_xlnm.Print_Area" localSheetId="6">'03 - Mobiliář'!$C$4:$J$76,'03 - Mobiliář'!$C$82:$J$103,'03 - Mobiliář'!$C$109:$J$136</definedName>
    <definedName name="_xlnm.Print_Titles" localSheetId="6">'03 - Mobiliář'!$123:$123</definedName>
    <definedName name="_xlnm._FilterDatabase" localSheetId="7" hidden="1">'04 - Dokončovací práce'!$C$122:$K$128</definedName>
    <definedName name="_xlnm.Print_Area" localSheetId="7">'04 - Dokončovací práce'!$C$4:$J$76,'04 - Dokončovací práce'!$C$82:$J$102,'04 - Dokončovací práce'!$C$108:$J$128</definedName>
    <definedName name="_xlnm.Print_Titles" localSheetId="7">'04 - Dokončovací práce'!$122:$122</definedName>
    <definedName name="_xlnm._FilterDatabase" localSheetId="8" hidden="1">'1 - Vedlejší rozpočtové n...'!$C$116:$K$129</definedName>
    <definedName name="_xlnm.Print_Area" localSheetId="8">'1 - Vedlejší rozpočtové n...'!$C$4:$J$76,'1 - Vedlejší rozpočtové n...'!$C$82:$J$98,'1 - Vedlejší rozpočtové n...'!$C$104:$J$129</definedName>
    <definedName name="_xlnm.Print_Titles" localSheetId="8">'1 - Vedlejší rozpočtové n...'!$116:$116</definedName>
  </definedNames>
  <calcPr/>
</workbook>
</file>

<file path=xl/calcChain.xml><?xml version="1.0" encoding="utf-8"?>
<calcChain xmlns="http://schemas.openxmlformats.org/spreadsheetml/2006/main">
  <c i="9" l="1" r="J37"/>
  <c r="J36"/>
  <c i="1" r="AY104"/>
  <c i="9" r="J35"/>
  <c i="1" r="AX104"/>
  <c i="9"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J114"/>
  <c r="J113"/>
  <c r="F113"/>
  <c r="F111"/>
  <c r="E109"/>
  <c r="J92"/>
  <c r="J91"/>
  <c r="F91"/>
  <c r="F89"/>
  <c r="E87"/>
  <c r="J18"/>
  <c r="E18"/>
  <c r="F114"/>
  <c r="J17"/>
  <c r="J12"/>
  <c r="J111"/>
  <c r="E7"/>
  <c r="E85"/>
  <c i="8" r="J39"/>
  <c r="J38"/>
  <c i="1" r="AY103"/>
  <c i="8" r="J37"/>
  <c i="1" r="AX103"/>
  <c i="8" r="BI128"/>
  <c r="BH128"/>
  <c r="BG128"/>
  <c r="BF128"/>
  <c r="T128"/>
  <c r="T127"/>
  <c r="R128"/>
  <c r="R127"/>
  <c r="P128"/>
  <c r="P127"/>
  <c r="BI126"/>
  <c r="BH126"/>
  <c r="BG126"/>
  <c r="BF126"/>
  <c r="T126"/>
  <c r="T125"/>
  <c r="T124"/>
  <c r="T123"/>
  <c r="R126"/>
  <c r="R125"/>
  <c r="R124"/>
  <c r="R123"/>
  <c r="P126"/>
  <c r="P125"/>
  <c r="P124"/>
  <c r="P123"/>
  <c i="1" r="AU103"/>
  <c i="8" r="J120"/>
  <c r="J119"/>
  <c r="F119"/>
  <c r="F117"/>
  <c r="E115"/>
  <c r="J94"/>
  <c r="J93"/>
  <c r="F93"/>
  <c r="F91"/>
  <c r="E89"/>
  <c r="J20"/>
  <c r="E20"/>
  <c r="F94"/>
  <c r="J19"/>
  <c r="J14"/>
  <c r="J117"/>
  <c r="E7"/>
  <c r="E111"/>
  <c i="7" r="J39"/>
  <c r="J38"/>
  <c i="1" r="AY102"/>
  <c i="7" r="J37"/>
  <c i="1" r="AX102"/>
  <c i="7"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T130"/>
  <c r="R131"/>
  <c r="R130"/>
  <c r="P131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0"/>
  <c r="F120"/>
  <c r="F118"/>
  <c r="E116"/>
  <c r="J93"/>
  <c r="F93"/>
  <c r="F91"/>
  <c r="E89"/>
  <c r="J26"/>
  <c r="E26"/>
  <c r="J121"/>
  <c r="J25"/>
  <c r="J20"/>
  <c r="E20"/>
  <c r="F94"/>
  <c r="J19"/>
  <c r="J14"/>
  <c r="J118"/>
  <c r="E7"/>
  <c r="E85"/>
  <c i="6" r="J39"/>
  <c r="J38"/>
  <c i="1" r="AY101"/>
  <c i="6" r="J37"/>
  <c i="1" r="AX101"/>
  <c i="6" r="BI166"/>
  <c r="BH166"/>
  <c r="BG166"/>
  <c r="BF166"/>
  <c r="T166"/>
  <c r="T165"/>
  <c r="R166"/>
  <c r="R165"/>
  <c r="P166"/>
  <c r="P165"/>
  <c r="BI164"/>
  <c r="BH164"/>
  <c r="BG164"/>
  <c r="BF164"/>
  <c r="T164"/>
  <c r="T163"/>
  <c r="R164"/>
  <c r="R163"/>
  <c r="P164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T149"/>
  <c r="R150"/>
  <c r="R149"/>
  <c r="P150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4"/>
  <c r="F124"/>
  <c r="F122"/>
  <c r="E120"/>
  <c r="J93"/>
  <c r="F93"/>
  <c r="F91"/>
  <c r="E89"/>
  <c r="J26"/>
  <c r="E26"/>
  <c r="J94"/>
  <c r="J25"/>
  <c r="J20"/>
  <c r="E20"/>
  <c r="F125"/>
  <c r="J19"/>
  <c r="J14"/>
  <c r="J91"/>
  <c r="E7"/>
  <c r="E116"/>
  <c i="5" r="J39"/>
  <c r="J38"/>
  <c i="1" r="AY100"/>
  <c i="5" r="J37"/>
  <c i="1" r="AX100"/>
  <c i="5" r="BI137"/>
  <c r="BH137"/>
  <c r="BG137"/>
  <c r="BF137"/>
  <c r="T137"/>
  <c r="T136"/>
  <c r="T135"/>
  <c r="R137"/>
  <c r="R136"/>
  <c r="R135"/>
  <c r="P137"/>
  <c r="P136"/>
  <c r="P135"/>
  <c r="BI134"/>
  <c r="BH134"/>
  <c r="BG134"/>
  <c r="BF134"/>
  <c r="T134"/>
  <c r="T133"/>
  <c r="T132"/>
  <c r="R134"/>
  <c r="R133"/>
  <c r="R132"/>
  <c r="P134"/>
  <c r="P133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J123"/>
  <c r="J122"/>
  <c r="F122"/>
  <c r="F120"/>
  <c r="E118"/>
  <c r="J94"/>
  <c r="J93"/>
  <c r="F93"/>
  <c r="F91"/>
  <c r="E89"/>
  <c r="J20"/>
  <c r="E20"/>
  <c r="F123"/>
  <c r="J19"/>
  <c r="J14"/>
  <c r="J120"/>
  <c r="E7"/>
  <c r="E85"/>
  <c i="4" r="J39"/>
  <c r="J38"/>
  <c i="1" r="AY98"/>
  <c i="4" r="J37"/>
  <c i="1" r="AX98"/>
  <c i="4"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J121"/>
  <c r="J120"/>
  <c r="F120"/>
  <c r="F118"/>
  <c r="E116"/>
  <c r="J94"/>
  <c r="J93"/>
  <c r="F93"/>
  <c r="F91"/>
  <c r="E89"/>
  <c r="J20"/>
  <c r="E20"/>
  <c r="F94"/>
  <c r="J19"/>
  <c r="J14"/>
  <c r="J91"/>
  <c r="E7"/>
  <c r="E112"/>
  <c i="3" r="J39"/>
  <c r="J38"/>
  <c i="1" r="AY97"/>
  <c i="3" r="J37"/>
  <c i="1" r="AX97"/>
  <c i="3" r="BI147"/>
  <c r="BH147"/>
  <c r="BG147"/>
  <c r="BF147"/>
  <c r="T147"/>
  <c r="T146"/>
  <c r="R147"/>
  <c r="R146"/>
  <c r="P147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0"/>
  <c r="F120"/>
  <c r="F118"/>
  <c r="E116"/>
  <c r="J93"/>
  <c r="F93"/>
  <c r="F91"/>
  <c r="E89"/>
  <c r="J26"/>
  <c r="E26"/>
  <c r="J121"/>
  <c r="J25"/>
  <c r="J20"/>
  <c r="E20"/>
  <c r="F94"/>
  <c r="J19"/>
  <c r="J14"/>
  <c r="J118"/>
  <c r="E7"/>
  <c r="E85"/>
  <c i="2" r="J39"/>
  <c r="J38"/>
  <c i="1" r="AY96"/>
  <c i="2" r="J37"/>
  <c i="1" r="AX96"/>
  <c i="2"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7"/>
  <c r="BH127"/>
  <c r="BG127"/>
  <c r="BF127"/>
  <c r="T127"/>
  <c r="T126"/>
  <c r="T125"/>
  <c r="R127"/>
  <c r="R126"/>
  <c r="R125"/>
  <c r="P127"/>
  <c r="P126"/>
  <c r="P125"/>
  <c r="J121"/>
  <c r="J120"/>
  <c r="F120"/>
  <c r="F118"/>
  <c r="E116"/>
  <c r="J94"/>
  <c r="J93"/>
  <c r="F93"/>
  <c r="F91"/>
  <c r="E89"/>
  <c r="J20"/>
  <c r="E20"/>
  <c r="F121"/>
  <c r="J19"/>
  <c r="J14"/>
  <c r="J118"/>
  <c r="E7"/>
  <c r="E85"/>
  <c i="1" r="L90"/>
  <c r="AM90"/>
  <c r="AM89"/>
  <c r="L89"/>
  <c r="AM87"/>
  <c r="L87"/>
  <c r="L85"/>
  <c r="L84"/>
  <c i="2" r="BK132"/>
  <c r="BK127"/>
  <c r="BK131"/>
  <c i="3" r="BK147"/>
  <c r="J132"/>
  <c r="J147"/>
  <c r="J141"/>
  <c r="J134"/>
  <c r="J36"/>
  <c i="4" r="BK127"/>
  <c r="BK133"/>
  <c r="BK135"/>
  <c r="J127"/>
  <c r="J136"/>
  <c i="5" r="BK134"/>
  <c r="J134"/>
  <c r="BK131"/>
  <c i="6" r="BK161"/>
  <c r="J152"/>
  <c r="BK139"/>
  <c r="J166"/>
  <c r="J154"/>
  <c r="J147"/>
  <c r="BK141"/>
  <c r="BK136"/>
  <c r="J161"/>
  <c r="BK150"/>
  <c r="J162"/>
  <c r="BK147"/>
  <c r="BK143"/>
  <c r="BK135"/>
  <c i="7" r="J136"/>
  <c r="BK131"/>
  <c r="BK133"/>
  <c r="BK127"/>
  <c r="J127"/>
  <c i="8" r="BK128"/>
  <c i="9" r="BK120"/>
  <c r="BK125"/>
  <c r="J121"/>
  <c r="BK127"/>
  <c r="BK129"/>
  <c r="BK121"/>
  <c r="BK119"/>
  <c i="1" r="AS99"/>
  <c i="2" r="J127"/>
  <c i="3" r="BK140"/>
  <c r="BK134"/>
  <c r="J127"/>
  <c r="BK143"/>
  <c r="BK137"/>
  <c r="BK131"/>
  <c r="BK144"/>
  <c r="J140"/>
  <c r="J136"/>
  <c r="J131"/>
  <c r="J128"/>
  <c i="4" r="BK136"/>
  <c r="BK139"/>
  <c r="J135"/>
  <c r="BK137"/>
  <c r="BK130"/>
  <c r="J130"/>
  <c i="5" r="BK137"/>
  <c i="6" r="BK160"/>
  <c r="BK148"/>
  <c r="BK134"/>
  <c r="BK162"/>
  <c r="BK152"/>
  <c r="J143"/>
  <c r="BK140"/>
  <c r="J135"/>
  <c r="BK158"/>
  <c r="J153"/>
  <c r="J140"/>
  <c r="J158"/>
  <c r="BK146"/>
  <c r="J141"/>
  <c r="J134"/>
  <c r="J131"/>
  <c i="7" r="J133"/>
  <c r="BK129"/>
  <c r="J131"/>
  <c i="8" r="BK126"/>
  <c i="9" r="J124"/>
  <c r="J129"/>
  <c r="J122"/>
  <c r="J119"/>
  <c r="BK128"/>
  <c i="1" r="AS95"/>
  <c i="2" r="J131"/>
  <c i="3" r="J143"/>
  <c r="BK138"/>
  <c r="BK128"/>
  <c r="J144"/>
  <c r="J138"/>
  <c r="BK136"/>
  <c r="J145"/>
  <c r="BK141"/>
  <c r="J133"/>
  <c r="J130"/>
  <c r="BK127"/>
  <c i="4" r="J139"/>
  <c r="J133"/>
  <c r="J137"/>
  <c r="J128"/>
  <c r="J134"/>
  <c r="BK140"/>
  <c r="BK128"/>
  <c i="5" r="BK129"/>
  <c r="J131"/>
  <c r="BK130"/>
  <c i="6" r="J157"/>
  <c r="J150"/>
  <c r="BK138"/>
  <c r="BK164"/>
  <c r="J156"/>
  <c r="BK145"/>
  <c r="BK142"/>
  <c r="J138"/>
  <c r="BK131"/>
  <c r="BK155"/>
  <c r="J142"/>
  <c r="J160"/>
  <c r="BK144"/>
  <c r="J136"/>
  <c r="J132"/>
  <c i="7" r="J135"/>
  <c r="J128"/>
  <c r="J129"/>
  <c r="BK128"/>
  <c i="8" r="J126"/>
  <c i="9" r="J123"/>
  <c r="BK124"/>
  <c r="J120"/>
  <c r="J127"/>
  <c r="J125"/>
  <c i="2" r="J130"/>
  <c r="J132"/>
  <c r="BK130"/>
  <c i="3" r="J142"/>
  <c r="J137"/>
  <c r="BK130"/>
  <c r="BK145"/>
  <c r="BK139"/>
  <c r="BK133"/>
  <c r="BK129"/>
  <c r="BK142"/>
  <c r="J139"/>
  <c r="BK132"/>
  <c r="J129"/>
  <c i="4" r="J140"/>
  <c r="J138"/>
  <c r="BK138"/>
  <c r="J131"/>
  <c r="BK131"/>
  <c r="BK134"/>
  <c i="5" r="J130"/>
  <c r="J137"/>
  <c r="J129"/>
  <c i="6" r="J164"/>
  <c r="J155"/>
  <c r="J146"/>
  <c r="J133"/>
  <c r="BK157"/>
  <c r="BK153"/>
  <c r="J144"/>
  <c r="J139"/>
  <c r="BK132"/>
  <c r="BK156"/>
  <c r="J148"/>
  <c r="BK166"/>
  <c r="BK154"/>
  <c r="J145"/>
  <c r="BK133"/>
  <c i="7" r="J134"/>
  <c r="BK135"/>
  <c r="BK136"/>
  <c r="BK134"/>
  <c i="8" r="J128"/>
  <c i="9" r="J128"/>
  <c r="J126"/>
  <c r="BK123"/>
  <c r="BK126"/>
  <c r="BK122"/>
  <c i="2" l="1" r="P129"/>
  <c r="P128"/>
  <c r="P124"/>
  <c i="1" r="AU96"/>
  <c i="3" r="T126"/>
  <c r="R135"/>
  <c i="4" r="P126"/>
  <c r="BK129"/>
  <c r="J129"/>
  <c r="J101"/>
  <c r="BK132"/>
  <c r="J132"/>
  <c r="J102"/>
  <c i="5" r="R128"/>
  <c r="R127"/>
  <c r="R126"/>
  <c i="6" r="P130"/>
  <c r="T130"/>
  <c r="R137"/>
  <c r="BK151"/>
  <c r="J151"/>
  <c r="J103"/>
  <c r="R151"/>
  <c r="BK159"/>
  <c r="J159"/>
  <c r="J104"/>
  <c r="T159"/>
  <c i="2" r="BK129"/>
  <c r="J129"/>
  <c r="J102"/>
  <c i="3" r="P126"/>
  <c r="T135"/>
  <c i="4" r="T126"/>
  <c r="T129"/>
  <c r="T132"/>
  <c i="5" r="P128"/>
  <c r="P127"/>
  <c r="P126"/>
  <c i="1" r="AU100"/>
  <c i="6" r="P137"/>
  <c i="7" r="T126"/>
  <c r="T125"/>
  <c r="T124"/>
  <c r="T132"/>
  <c i="2" r="T129"/>
  <c r="T128"/>
  <c r="T124"/>
  <c i="3" r="R126"/>
  <c r="R125"/>
  <c r="R124"/>
  <c r="BK135"/>
  <c r="J135"/>
  <c r="J101"/>
  <c i="4" r="BK126"/>
  <c r="J126"/>
  <c r="J100"/>
  <c r="P129"/>
  <c r="R132"/>
  <c i="5" r="BK128"/>
  <c r="J128"/>
  <c r="J100"/>
  <c i="6" r="BK130"/>
  <c r="J130"/>
  <c r="J100"/>
  <c i="7" r="P126"/>
  <c r="R132"/>
  <c i="2" r="R129"/>
  <c r="R128"/>
  <c r="R124"/>
  <c i="3" r="BK126"/>
  <c r="J126"/>
  <c r="J100"/>
  <c r="P135"/>
  <c i="4" r="R126"/>
  <c r="R125"/>
  <c r="R124"/>
  <c r="R129"/>
  <c r="P132"/>
  <c i="5" r="T128"/>
  <c r="T127"/>
  <c r="T126"/>
  <c i="6" r="R130"/>
  <c r="BK137"/>
  <c r="J137"/>
  <c r="J101"/>
  <c r="T137"/>
  <c r="P151"/>
  <c r="T151"/>
  <c r="P159"/>
  <c r="R159"/>
  <c i="7" r="BK126"/>
  <c r="J126"/>
  <c r="J100"/>
  <c r="R126"/>
  <c r="R125"/>
  <c r="R124"/>
  <c r="BK132"/>
  <c r="J132"/>
  <c r="J102"/>
  <c r="P132"/>
  <c i="9" r="BK118"/>
  <c r="J118"/>
  <c r="J97"/>
  <c r="P118"/>
  <c r="P117"/>
  <c i="1" r="AU104"/>
  <c i="9" r="R118"/>
  <c r="R117"/>
  <c r="T118"/>
  <c r="T117"/>
  <c i="3" r="BK146"/>
  <c r="J146"/>
  <c r="J102"/>
  <c i="5" r="BK136"/>
  <c r="J136"/>
  <c r="J104"/>
  <c i="6" r="BK163"/>
  <c r="J163"/>
  <c r="J105"/>
  <c i="2" r="BK126"/>
  <c r="J126"/>
  <c r="J100"/>
  <c i="5" r="BK133"/>
  <c r="J133"/>
  <c r="J102"/>
  <c i="7" r="BK130"/>
  <c r="J130"/>
  <c r="J101"/>
  <c i="6" r="BK149"/>
  <c r="J149"/>
  <c r="J102"/>
  <c r="BK165"/>
  <c r="J165"/>
  <c r="J106"/>
  <c i="8" r="BK125"/>
  <c r="J125"/>
  <c r="J100"/>
  <c r="BK127"/>
  <c r="J127"/>
  <c r="J101"/>
  <c i="9" r="J89"/>
  <c r="E107"/>
  <c r="BE124"/>
  <c r="BE125"/>
  <c r="F92"/>
  <c r="BE119"/>
  <c r="BE120"/>
  <c r="BE122"/>
  <c r="BE123"/>
  <c r="BE121"/>
  <c r="BE126"/>
  <c r="BE127"/>
  <c r="BE128"/>
  <c r="BE129"/>
  <c i="8" r="E85"/>
  <c r="F120"/>
  <c r="BE126"/>
  <c r="J91"/>
  <c r="BE128"/>
  <c i="7" r="J91"/>
  <c r="BE127"/>
  <c r="BE133"/>
  <c r="E112"/>
  <c r="F121"/>
  <c r="BE128"/>
  <c r="BE129"/>
  <c r="BE131"/>
  <c r="BE134"/>
  <c r="BE136"/>
  <c r="J94"/>
  <c r="BE135"/>
  <c i="5" r="BK127"/>
  <c r="J127"/>
  <c r="J99"/>
  <c i="6" r="J122"/>
  <c r="BE136"/>
  <c r="BE138"/>
  <c r="BE139"/>
  <c r="BE141"/>
  <c r="BE148"/>
  <c r="BE152"/>
  <c r="BE155"/>
  <c r="BE156"/>
  <c r="BE161"/>
  <c r="E85"/>
  <c r="J125"/>
  <c r="BE140"/>
  <c r="BE142"/>
  <c r="BE144"/>
  <c r="BE145"/>
  <c r="BE157"/>
  <c r="BE160"/>
  <c r="BE162"/>
  <c r="F94"/>
  <c r="BE147"/>
  <c r="BE150"/>
  <c r="BE154"/>
  <c r="BE158"/>
  <c r="BE131"/>
  <c r="BE132"/>
  <c r="BE133"/>
  <c r="BE134"/>
  <c r="BE135"/>
  <c r="BE143"/>
  <c r="BE146"/>
  <c r="BE153"/>
  <c r="BE164"/>
  <c r="BE166"/>
  <c i="5" r="F94"/>
  <c r="BE137"/>
  <c r="J91"/>
  <c r="E114"/>
  <c r="BE134"/>
  <c r="BE129"/>
  <c r="BE130"/>
  <c r="BE131"/>
  <c i="4" r="J118"/>
  <c r="F121"/>
  <c r="BE137"/>
  <c r="BE138"/>
  <c r="BE131"/>
  <c r="BE136"/>
  <c r="BE139"/>
  <c r="E85"/>
  <c r="BE127"/>
  <c r="BE130"/>
  <c r="BE134"/>
  <c r="BE140"/>
  <c r="BE128"/>
  <c r="BE133"/>
  <c r="BE135"/>
  <c i="3" r="J94"/>
  <c r="F121"/>
  <c r="BE131"/>
  <c r="BE134"/>
  <c r="BE138"/>
  <c r="BE141"/>
  <c r="BE147"/>
  <c r="J91"/>
  <c r="E112"/>
  <c r="BE127"/>
  <c r="BE128"/>
  <c r="BE130"/>
  <c r="BE132"/>
  <c r="BE136"/>
  <c r="BE140"/>
  <c r="BE142"/>
  <c r="BE144"/>
  <c i="1" r="AW97"/>
  <c i="3" r="BE129"/>
  <c r="BE133"/>
  <c r="BE137"/>
  <c r="BE139"/>
  <c r="BE143"/>
  <c r="BE145"/>
  <c i="2" r="J91"/>
  <c r="F94"/>
  <c r="E112"/>
  <c r="BE127"/>
  <c r="BE131"/>
  <c r="BE130"/>
  <c r="BE132"/>
  <c r="F36"/>
  <c i="1" r="BA96"/>
  <c i="3" r="F39"/>
  <c i="1" r="BD97"/>
  <c i="4" r="F38"/>
  <c i="1" r="BC98"/>
  <c i="5" r="J36"/>
  <c i="1" r="AW100"/>
  <c i="6" r="J36"/>
  <c i="1" r="AW101"/>
  <c i="6" r="F39"/>
  <c i="1" r="BD101"/>
  <c i="8" r="F36"/>
  <c i="1" r="BA103"/>
  <c i="8" r="F39"/>
  <c i="1" r="BD103"/>
  <c i="9" r="F35"/>
  <c i="1" r="BB104"/>
  <c i="2" r="F37"/>
  <c i="1" r="BB96"/>
  <c i="2" r="F39"/>
  <c i="1" r="BD96"/>
  <c i="3" r="F36"/>
  <c i="1" r="BA97"/>
  <c i="4" r="F36"/>
  <c i="1" r="BA98"/>
  <c i="4" r="F37"/>
  <c i="1" r="BB98"/>
  <c i="5" r="F36"/>
  <c i="1" r="BA100"/>
  <c i="6" r="F36"/>
  <c i="1" r="BA101"/>
  <c i="7" r="J36"/>
  <c i="1" r="AW102"/>
  <c i="7" r="F37"/>
  <c i="1" r="BB102"/>
  <c i="8" r="F37"/>
  <c i="1" r="BB103"/>
  <c i="9" r="F37"/>
  <c i="1" r="BD104"/>
  <c i="2" r="J36"/>
  <c i="1" r="AW96"/>
  <c i="3" r="F37"/>
  <c i="1" r="BB97"/>
  <c i="4" r="J36"/>
  <c i="1" r="AW98"/>
  <c i="5" r="F37"/>
  <c i="1" r="BB100"/>
  <c i="5" r="F38"/>
  <c i="1" r="BC100"/>
  <c i="6" r="F38"/>
  <c i="1" r="BC101"/>
  <c i="7" r="F39"/>
  <c i="1" r="BD102"/>
  <c i="8" r="J36"/>
  <c i="1" r="AW103"/>
  <c i="9" r="F34"/>
  <c i="1" r="BA104"/>
  <c r="AS94"/>
  <c i="2" r="F38"/>
  <c i="1" r="BC96"/>
  <c i="3" r="F38"/>
  <c i="1" r="BC97"/>
  <c i="4" r="F39"/>
  <c i="1" r="BD98"/>
  <c i="5" r="F39"/>
  <c i="1" r="BD100"/>
  <c i="6" r="F37"/>
  <c i="1" r="BB101"/>
  <c i="7" r="F38"/>
  <c i="1" r="BC102"/>
  <c i="7" r="F36"/>
  <c i="1" r="BA102"/>
  <c i="8" r="F38"/>
  <c i="1" r="BC103"/>
  <c i="9" r="J34"/>
  <c i="1" r="AW104"/>
  <c i="9" r="F36"/>
  <c i="1" r="BC104"/>
  <c i="7" l="1" r="P125"/>
  <c r="P124"/>
  <c i="1" r="AU102"/>
  <c i="4" r="T125"/>
  <c r="T124"/>
  <c i="6" r="T129"/>
  <c r="T128"/>
  <c r="P129"/>
  <c r="P128"/>
  <c i="1" r="AU101"/>
  <c i="3" r="T125"/>
  <c r="T124"/>
  <c r="P125"/>
  <c r="P124"/>
  <c i="1" r="AU97"/>
  <c i="6" r="R129"/>
  <c r="R128"/>
  <c i="4" r="P125"/>
  <c r="P124"/>
  <c i="1" r="AU98"/>
  <c i="3" r="BK125"/>
  <c r="J125"/>
  <c r="J99"/>
  <c i="5" r="BK135"/>
  <c r="J135"/>
  <c r="J103"/>
  <c i="6" r="BK129"/>
  <c r="BK128"/>
  <c r="J128"/>
  <c i="2" r="BK125"/>
  <c r="J125"/>
  <c r="J99"/>
  <c i="4" r="BK125"/>
  <c r="J125"/>
  <c r="J99"/>
  <c i="5" r="BK132"/>
  <c r="J132"/>
  <c r="J101"/>
  <c i="7" r="BK125"/>
  <c r="J125"/>
  <c r="J99"/>
  <c i="8" r="BK124"/>
  <c r="J124"/>
  <c r="J99"/>
  <c i="9" r="BK117"/>
  <c r="J117"/>
  <c r="J96"/>
  <c i="2" r="BK128"/>
  <c r="J128"/>
  <c r="J101"/>
  <c i="5" r="BK126"/>
  <c r="J126"/>
  <c i="2" r="F35"/>
  <c i="1" r="AZ96"/>
  <c i="4" r="J35"/>
  <c i="1" r="AV98"/>
  <c r="AT98"/>
  <c i="5" r="F35"/>
  <c i="1" r="AZ100"/>
  <c i="7" r="F35"/>
  <c i="1" r="AZ102"/>
  <c r="BC99"/>
  <c r="AY99"/>
  <c i="9" r="F33"/>
  <c i="1" r="AZ104"/>
  <c i="6" r="J32"/>
  <c i="1" r="AG101"/>
  <c i="2" r="J35"/>
  <c i="1" r="AV96"/>
  <c r="AT96"/>
  <c r="BA95"/>
  <c r="AW95"/>
  <c i="4" r="F35"/>
  <c i="1" r="AZ98"/>
  <c i="6" r="J35"/>
  <c i="1" r="AV101"/>
  <c r="AT101"/>
  <c r="AN101"/>
  <c i="8" r="F35"/>
  <c i="1" r="AZ103"/>
  <c r="BA99"/>
  <c r="AW99"/>
  <c i="9" r="J33"/>
  <c i="1" r="AV104"/>
  <c r="AT104"/>
  <c i="3" r="F35"/>
  <c i="1" r="AZ97"/>
  <c r="BC95"/>
  <c r="BB95"/>
  <c r="AX95"/>
  <c i="5" r="J32"/>
  <c i="1" r="AG100"/>
  <c i="6" r="F35"/>
  <c i="1" r="AZ101"/>
  <c r="BB99"/>
  <c r="AX99"/>
  <c r="BD99"/>
  <c i="3" r="J35"/>
  <c i="1" r="AV97"/>
  <c r="AT97"/>
  <c r="BD95"/>
  <c i="5" r="J35"/>
  <c i="1" r="AV100"/>
  <c r="AT100"/>
  <c i="7" r="J35"/>
  <c i="1" r="AV102"/>
  <c r="AT102"/>
  <c i="8" r="J35"/>
  <c i="1" r="AV103"/>
  <c r="AT103"/>
  <c i="3" l="1" r="BK124"/>
  <c r="J124"/>
  <c i="2" r="BK124"/>
  <c r="J124"/>
  <c r="J98"/>
  <c i="7" r="BK124"/>
  <c r="J124"/>
  <c r="J98"/>
  <c i="8" r="BK123"/>
  <c r="J123"/>
  <c i="6" r="J129"/>
  <c r="J99"/>
  <c r="J98"/>
  <c i="4" r="BK124"/>
  <c r="J124"/>
  <c r="J98"/>
  <c i="1" r="AN100"/>
  <c i="6" r="J41"/>
  <c i="5" r="J98"/>
  <c r="J41"/>
  <c i="1" r="AU99"/>
  <c i="9" r="J30"/>
  <c i="1" r="AG104"/>
  <c r="AY95"/>
  <c r="BA94"/>
  <c r="W30"/>
  <c r="AU95"/>
  <c r="AU94"/>
  <c r="AZ99"/>
  <c r="AV99"/>
  <c r="AT99"/>
  <c r="BC94"/>
  <c r="AY94"/>
  <c i="3" r="J32"/>
  <c i="1" r="AG97"/>
  <c i="8" r="J32"/>
  <c i="1" r="AG103"/>
  <c r="AZ95"/>
  <c r="AV95"/>
  <c r="AT95"/>
  <c r="BD94"/>
  <c r="W33"/>
  <c r="BB94"/>
  <c r="AX94"/>
  <c i="9" l="1" r="J39"/>
  <c i="8" r="J41"/>
  <c i="3" r="J41"/>
  <c r="J98"/>
  <c i="8" r="J98"/>
  <c i="1" r="AN104"/>
  <c r="AN97"/>
  <c r="AN103"/>
  <c i="4" r="J32"/>
  <c i="1" r="AG98"/>
  <c r="AZ94"/>
  <c r="AV94"/>
  <c r="AK29"/>
  <c i="2" r="J32"/>
  <c i="1" r="AG96"/>
  <c r="W32"/>
  <c r="AW94"/>
  <c r="AK30"/>
  <c r="W31"/>
  <c i="7" r="J32"/>
  <c i="1" r="AG102"/>
  <c r="AG99"/>
  <c i="4" l="1" r="J41"/>
  <c i="1" r="AN98"/>
  <c i="7" r="J41"/>
  <c i="2" r="J41"/>
  <c i="1" r="AN96"/>
  <c r="AN102"/>
  <c r="AN99"/>
  <c r="AG95"/>
  <c r="AG94"/>
  <c r="AK26"/>
  <c r="AK35"/>
  <c r="W29"/>
  <c r="AT94"/>
  <c l="1" r="AN94"/>
  <c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<sst xmlns="http://schemas.openxmlformats.org/spreadsheetml/2006/main">
  <si>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</si>
  <si>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</si>
  <si>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</si>
  <si>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</si>
  <si>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</si>
  <si>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{35670e71-1259-4497-8153-afa8ee7fd8cb}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</si>
  <si>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</si>
  <si>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</si>
  <si>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</si>
  <si>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</si>
  <si>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</si>
  <si>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</si>
  <si>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</si>
  <si>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</si>
  <si>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2025-01-07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</si>
  <si>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</si>
  <si>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</si>
  <si>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Vývaziště pro vodáky na řece Sázavě ve Zruči nad Sázavou</t>
  </si>
  <si>
    <t>KSO:</t>
  </si>
  <si>
    <t>CC-CZ:</t>
  </si>
  <si>
    <t>Místo:</t>
  </si>
  <si>
    <t>Zruč nad Sázavou</t>
  </si>
  <si>
    <t>Datum:</t>
  </si>
  <si>
    <t>8. 1. 2025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</si>
  <si>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</si>
  <si>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</si>
  <si>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</si>
  <si>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</si>
  <si>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</si>
  <si>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</si>
  <si>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</si>
  <si>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</si>
  <si>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</si>
  <si>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</si>
  <si>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</si>
  <si>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</si>
  <si>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</si>
  <si>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</si>
  <si>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</si>
  <si>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</si>
  <si>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</si>
  <si>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</si>
  <si>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</si>
  <si>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</si>
  <si>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</si>
  <si>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</si>
  <si>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</si>
  <si>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</si>
  <si>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</si>
  <si>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</si>
  <si>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</si>
  <si>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</si>
  <si>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</si>
  <si>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</si>
  <si>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</si>
  <si>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</si>
  <si>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</si>
  <si>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</si>
  <si>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</si>
  <si>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</si>
  <si>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</si>
  <si>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</si>
  <si>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</si>
  <si>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</si>
  <si>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</si>
  <si>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</si>
  <si>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</si>
  <si>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</si>
  <si>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</si>
  <si>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</si>
  <si>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</si>
  <si>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</si>
  <si>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</si>
  <si>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</si>
  <si>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</si>
  <si>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</si>
  <si>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</si>
  <si>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</si>
  <si>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</si>
  <si>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</si>
  <si>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SO - 100</t>
  </si>
  <si>
    <t>Komunikace - chodník</t>
  </si>
  <si>
    <t>STA</t>
  </si>
  <si>
    <t>1</t>
  </si>
  <si>
    <t>{b172706e-262b-4c2b-a90b-e389be2ac620}</t>
  </si>
  <si>
    <t>2</t>
  </si>
  <si>
    <t>/</t>
  </si>
  <si>
    <t>01</t>
  </si>
  <si>
    <t>Přípravné práce</t>
  </si>
  <si>
    <t>Soupis</t>
  </si>
  <si>
    <t>{9d35a818-9c9d-4639-b1fb-faa7eb5c53db}</t>
  </si>
  <si>
    <t>02</t>
  </si>
  <si>
    <t>Podkládka povrchu</t>
  </si>
  <si>
    <t>{9d7664ab-a3ad-40f5-b33b-6ff8c6a74872}</t>
  </si>
  <si>
    <t>03</t>
  </si>
  <si>
    <t>Dokončovací práce</t>
  </si>
  <si>
    <t>{d1591d18-e6d8-4a50-ad86-b985ee19933d}</t>
  </si>
  <si>
    <t>SO - 200</t>
  </si>
  <si>
    <t>Mostní objekty a zdi - opěrná stěna</t>
  </si>
  <si>
    <t>{64beb8e7-082c-4e76-880c-5f7660b4524d}</t>
  </si>
  <si>
    <t>{07341032-7704-4333-bac6-03e52d6e2ec2}</t>
  </si>
  <si>
    <t>Opěrná stěny, stabilizace břehu, sjezd, schodiště</t>
  </si>
  <si>
    <t>{7751a178-06ec-49cf-a6d2-bbb5c07ec245}</t>
  </si>
  <si>
    <t>Mobiliář</t>
  </si>
  <si>
    <t>{d4a5585b-0f0f-454f-9798-a5b48497b4b4}</t>
  </si>
  <si>
    <t>04</t>
  </si>
  <si>
    <t>{9426ad50-ff13-4b70-9e18-2299ec1c570b}</t>
  </si>
  <si>
    <t>Vedlejší rozpočtové náklady</t>
  </si>
  <si>
    <t>{29b721e5-d9d2-4d1a-9a77-465884e59bfe}</t>
  </si>
  <si>
    <t>KRYCÍ LIST SOUPISU PRACÍ</t>
  </si>
  <si>
    <t>Objekt:</t>
  </si>
  <si>
    <t>SO - 100 - Komunikace - chodník</t>
  </si>
  <si>
    <t>Soupis:</t>
  </si>
  <si>
    <t>01 - Přípravné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</si>
  <si>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</si>
  <si>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</si>
  <si>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</si>
  <si>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</si>
  <si>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</si>
  <si>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</si>
  <si>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Přípravné a zemní práce</t>
  </si>
  <si>
    <t>000 - Nepojmenované práce</t>
  </si>
  <si>
    <t xml:space="preserve">    0 -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</si>
  <si>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</si>
  <si>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</si>
  <si>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</si>
  <si>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</si>
  <si>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</si>
  <si>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</si>
  <si>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</si>
  <si>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</si>
  <si>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</si>
  <si>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</si>
  <si>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</si>
  <si>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</si>
  <si>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</si>
  <si>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</si>
  <si>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</si>
  <si>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</si>
  <si>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Přípravné a zemní práce</t>
  </si>
  <si>
    <t>K</t>
  </si>
  <si>
    <t>121151103</t>
  </si>
  <si>
    <t>Sejmutí ornice plochy do 100 m2 tl vrstvy do 200 mm strojně</t>
  </si>
  <si>
    <t>m2</t>
  </si>
  <si>
    <t>4</t>
  </si>
  <si>
    <t>936131598</t>
  </si>
  <si>
    <t>000</t>
  </si>
  <si>
    <t>Nepojmenované práce</t>
  </si>
  <si>
    <t>012103000</t>
  </si>
  <si>
    <t>Geodetické práce před výstavbou</t>
  </si>
  <si>
    <t>Kč</t>
  </si>
  <si>
    <t>-682711636</t>
  </si>
  <si>
    <t>3</t>
  </si>
  <si>
    <t>R12</t>
  </si>
  <si>
    <t>Vytyčení podzemních vedení (elektrika, veřejné osvětlení, telefon, kanalizace, plyn)</t>
  </si>
  <si>
    <t>Kus</t>
  </si>
  <si>
    <t>512</t>
  </si>
  <si>
    <t>-565542238</t>
  </si>
  <si>
    <t>M</t>
  </si>
  <si>
    <t xml:space="preserve">       -55</t>
  </si>
  <si>
    <t>náklady na ochranu stávajících inženýrských sítí</t>
  </si>
  <si>
    <t>262144</t>
  </si>
  <si>
    <t>-1567269489</t>
  </si>
  <si>
    <t>02 - Podkládka povrchu</t>
  </si>
  <si>
    <t xml:space="preserve">    1 - Zemní práce</t>
  </si>
  <si>
    <t xml:space="preserve">    5 - Komunikace pozemní</t>
  </si>
  <si>
    <t xml:space="preserve">    998 - Přesun hmot</t>
  </si>
  <si>
    <t>Zemní práce</t>
  </si>
  <si>
    <t>122252204</t>
  </si>
  <si>
    <t>Odkopávky a prokopávky nezapažené pro silnice a dálnice v hornině třídy těžitelnosti I objem do 500 m3 strojně</t>
  </si>
  <si>
    <t>m3</t>
  </si>
  <si>
    <t>1284480355</t>
  </si>
  <si>
    <t>162351104</t>
  </si>
  <si>
    <t>Vodorovné přemístění do 1000 m výkopku/sypaniny z horniny třídy těžitelnosti I, skupiny 1 až 3</t>
  </si>
  <si>
    <t>1081536606</t>
  </si>
  <si>
    <t>167151111</t>
  </si>
  <si>
    <t>Nakládání výkopku z hornin třídy těžitelnosti I, skupiny 1 až 3 přes 100 m3</t>
  </si>
  <si>
    <t>-1236519397</t>
  </si>
  <si>
    <t>171201101</t>
  </si>
  <si>
    <t>Uložení sypaniny do násypů nezhutněných</t>
  </si>
  <si>
    <t>1616792788</t>
  </si>
  <si>
    <t>5</t>
  </si>
  <si>
    <t>116951213</t>
  </si>
  <si>
    <t>Zemina promísená s vápnem na deponii v množství přes 1,5 do 2 % vápna z objemové hmotnosti zeminy</t>
  </si>
  <si>
    <t>66175518</t>
  </si>
  <si>
    <t>6</t>
  </si>
  <si>
    <t>58591002</t>
  </si>
  <si>
    <t>pojivo hydraulické pro stabilizaci zeminy 50% vápna</t>
  </si>
  <si>
    <t>t</t>
  </si>
  <si>
    <t>8</t>
  </si>
  <si>
    <t>1368400536</t>
  </si>
  <si>
    <t>7</t>
  </si>
  <si>
    <t>181252305</t>
  </si>
  <si>
    <t>Úprava pláně pro silnice a dálnice na násypech se zhutněním</t>
  </si>
  <si>
    <t>1629784755</t>
  </si>
  <si>
    <t>R 06 - 03</t>
  </si>
  <si>
    <t>Statická zátěžová zkouška</t>
  </si>
  <si>
    <t>soubor</t>
  </si>
  <si>
    <t>-350657093</t>
  </si>
  <si>
    <t>Komunikace pozemní</t>
  </si>
  <si>
    <t>9</t>
  </si>
  <si>
    <t>291111111</t>
  </si>
  <si>
    <t>Podklad pro zpevněné plochy z kameniva drceného 0 až 63 mm</t>
  </si>
  <si>
    <t>1170895742</t>
  </si>
  <si>
    <t>10</t>
  </si>
  <si>
    <t>564730001</t>
  </si>
  <si>
    <t>Podklad z kameniva hrubého drceného vel. 8-16 mm plochy do 100 m2 tl 100 mm</t>
  </si>
  <si>
    <t>718294591</t>
  </si>
  <si>
    <t>11</t>
  </si>
  <si>
    <t>564760101</t>
  </si>
  <si>
    <t>Podklad z kameniva hrubého drceného vel. 16-32 mm plochy do 100 m2 tl 200 mm</t>
  </si>
  <si>
    <t>1674017021</t>
  </si>
  <si>
    <t>596212210</t>
  </si>
  <si>
    <t>Kladení zámkové dlažby pozemních komunikací ručně tl 80 mm skupiny A pl do 50 m2</t>
  </si>
  <si>
    <t>1013037921</t>
  </si>
  <si>
    <t>13</t>
  </si>
  <si>
    <t>59245020</t>
  </si>
  <si>
    <t>dlažba skladebná betonová 200x100mm tl 80mm přírodní</t>
  </si>
  <si>
    <t>1083209877</t>
  </si>
  <si>
    <t>14</t>
  </si>
  <si>
    <t>59245226</t>
  </si>
  <si>
    <t>dlažba pro nevidomé betonová 200x100mm tl 80mm barevná</t>
  </si>
  <si>
    <t>-918482452</t>
  </si>
  <si>
    <t>15</t>
  </si>
  <si>
    <t>919731122</t>
  </si>
  <si>
    <t>Zarovnání styčné plochy podkladu nebo krytu živičného tl přes 50 do 100 mm</t>
  </si>
  <si>
    <t>m</t>
  </si>
  <si>
    <t>-1712470573</t>
  </si>
  <si>
    <t>16</t>
  </si>
  <si>
    <t>916131213</t>
  </si>
  <si>
    <t>Osazení silničního obrubníku betonového stojatého s boční opěrou do lože z betonu prostého</t>
  </si>
  <si>
    <t>-1269788799</t>
  </si>
  <si>
    <t>17</t>
  </si>
  <si>
    <t>59217008</t>
  </si>
  <si>
    <t>obrubník parkový betonový 1000x80x200mm</t>
  </si>
  <si>
    <t>485158405</t>
  </si>
  <si>
    <t>18</t>
  </si>
  <si>
    <t>916991121</t>
  </si>
  <si>
    <t>Lože pod obrubníky, krajníky nebo obruby z dlažebních kostek z betonu prostého</t>
  </si>
  <si>
    <t>1428302815</t>
  </si>
  <si>
    <t>998</t>
  </si>
  <si>
    <t>Přesun hmot</t>
  </si>
  <si>
    <t>19</t>
  </si>
  <si>
    <t>998225111</t>
  </si>
  <si>
    <t>Přesun hmot pro pozemní komunikace s krytem z kamene, monolitickým betonovým nebo živičným</t>
  </si>
  <si>
    <t>2062387588</t>
  </si>
  <si>
    <t>03 - Dokončovací práce</t>
  </si>
  <si>
    <t xml:space="preserve">    9 - Ostatní konstrukce a práce, bourání</t>
  </si>
  <si>
    <t>005724720</t>
  </si>
  <si>
    <t>osivo směs travní krajinná - rovinná</t>
  </si>
  <si>
    <t>kg</t>
  </si>
  <si>
    <t>342449549</t>
  </si>
  <si>
    <t>181411121</t>
  </si>
  <si>
    <t>Založení lučního trávníku výsevem plochy do 1000 m2 v rovině a ve svahu do 1:5</t>
  </si>
  <si>
    <t>-75537107</t>
  </si>
  <si>
    <t>599141111</t>
  </si>
  <si>
    <t>Vyplnění spár mezi silničními dílci živičnou zálivkou</t>
  </si>
  <si>
    <t>-1274415853</t>
  </si>
  <si>
    <t>919735113</t>
  </si>
  <si>
    <t>Řezání stávajícího živičného krytu hl přes 100 do 150 mm</t>
  </si>
  <si>
    <t>1777295823</t>
  </si>
  <si>
    <t>Ostatní konstrukce a práce, bourání</t>
  </si>
  <si>
    <t>914111111</t>
  </si>
  <si>
    <t>Montáž svislé dopravní značky do velikosti 1 m2 objímkami na sloupek nebo konzolu</t>
  </si>
  <si>
    <t>kus</t>
  </si>
  <si>
    <t>-1654375673</t>
  </si>
  <si>
    <t>40445225</t>
  </si>
  <si>
    <t>sloupek pro dopravní značku Zn D 60mm v 3,5m</t>
  </si>
  <si>
    <t>1415120533</t>
  </si>
  <si>
    <t>40445240</t>
  </si>
  <si>
    <t>patka pro sloupek Al D 60mm</t>
  </si>
  <si>
    <t>1058764163</t>
  </si>
  <si>
    <t>40445256</t>
  </si>
  <si>
    <t>svorka upínací na sloupek dopravní značky D 60mm</t>
  </si>
  <si>
    <t>1199914550</t>
  </si>
  <si>
    <t>40445253</t>
  </si>
  <si>
    <t>víčko plastové na sloupek D 60mm</t>
  </si>
  <si>
    <t>828225338</t>
  </si>
  <si>
    <t>R25</t>
  </si>
  <si>
    <t>CYKLOSERVISNÍ POINT</t>
  </si>
  <si>
    <t>950558550</t>
  </si>
  <si>
    <t>40445640</t>
  </si>
  <si>
    <t>informativní značky směrové IS 22, IS24 1000x200mm</t>
  </si>
  <si>
    <t>-1444319799</t>
  </si>
  <si>
    <t>R26</t>
  </si>
  <si>
    <t>betonová patka značky</t>
  </si>
  <si>
    <t>-1799451347</t>
  </si>
  <si>
    <t>SO - 200 - Mostní objekty a zdi - opěrná stěna</t>
  </si>
  <si>
    <t>M - Práce a dodávky M</t>
  </si>
  <si>
    <t xml:space="preserve">    46-M - Zemní práce při extr.mont.pracích</t>
  </si>
  <si>
    <t>153112111</t>
  </si>
  <si>
    <t>Nastražení ocelových štětovnic dl do 10 m ve standardních podmínkách z terénu</t>
  </si>
  <si>
    <t>-2124190036</t>
  </si>
  <si>
    <t>153112121</t>
  </si>
  <si>
    <t>Zaberanění ocelových štětovnic na dl do 4 m ve standardních podmínkách z terénu</t>
  </si>
  <si>
    <t>-871874229</t>
  </si>
  <si>
    <t>15920311</t>
  </si>
  <si>
    <t>štětovnice ocelová Illn</t>
  </si>
  <si>
    <t>-2045820129</t>
  </si>
  <si>
    <t>Práce a dodávky M</t>
  </si>
  <si>
    <t>46-M</t>
  </si>
  <si>
    <t>Zemní práce při extr.mont.pracích</t>
  </si>
  <si>
    <t>460041111</t>
  </si>
  <si>
    <t>Čerpání vody na dopravní výšku do 10 m průměrný přítok do 400 litrů/min</t>
  </si>
  <si>
    <t>hod</t>
  </si>
  <si>
    <t>64</t>
  </si>
  <si>
    <t>1201553434</t>
  </si>
  <si>
    <t>02 - Opěrná stěny, stabilizace břehu, sjezd, schodiště</t>
  </si>
  <si>
    <t xml:space="preserve">    2 - Zakládání</t>
  </si>
  <si>
    <t xml:space="preserve">    3 - Svislé a kompletní konstrukce</t>
  </si>
  <si>
    <t xml:space="preserve">    4 - Vodorovné konstrukce</t>
  </si>
  <si>
    <t>132251102</t>
  </si>
  <si>
    <t xml:space="preserve">Hloubení rýh nezapažených  š do 800 mm v hornině třídy těžitelnosti I, skupiny 3 objem do 50 m3 strojně</t>
  </si>
  <si>
    <t>-1233021262</t>
  </si>
  <si>
    <t>162251102</t>
  </si>
  <si>
    <t>Vodorovné přemístění do 50 m výkopku/sypaniny z horniny třídy těžitelnosti I, skupiny 1 až 3</t>
  </si>
  <si>
    <t>-354900016</t>
  </si>
  <si>
    <t>167151101</t>
  </si>
  <si>
    <t>Nakládání výkopku z hornin třídy těžitelnosti I, skupiny 1 až 3 do 100 m3</t>
  </si>
  <si>
    <t>-1709358321</t>
  </si>
  <si>
    <t>171251201</t>
  </si>
  <si>
    <t>Uložení sypaniny na skládky nebo meziskládky</t>
  </si>
  <si>
    <t>1763391572</t>
  </si>
  <si>
    <t>181951112</t>
  </si>
  <si>
    <t>Úprava pláně v hornině třídy těžitelnosti I skupiny 1 až 3 se zhutněním strojně</t>
  </si>
  <si>
    <t>-711206525</t>
  </si>
  <si>
    <t>182151111</t>
  </si>
  <si>
    <t>Svahování v zářezech v hornině třídy těžitelnosti I skupiny 1 až 3 strojně</t>
  </si>
  <si>
    <t>1840962819</t>
  </si>
  <si>
    <t>Zakládání</t>
  </si>
  <si>
    <t>224311114</t>
  </si>
  <si>
    <t>Vrty maloprofilové D do 156 mm úklon do 45° hl do 25 m hor. III a IV</t>
  </si>
  <si>
    <t>-338478783</t>
  </si>
  <si>
    <t>53395020</t>
  </si>
  <si>
    <t>obturátor dvojitý</t>
  </si>
  <si>
    <t>1259853520</t>
  </si>
  <si>
    <t>54889101</t>
  </si>
  <si>
    <t>koncovka injektážní kovová (pakr) D 12mm s plochou hlavou</t>
  </si>
  <si>
    <t>1346133801</t>
  </si>
  <si>
    <t>278311085</t>
  </si>
  <si>
    <t>Zálivka kotevních otvorů z betonu pro prostředí s mrazovými cykly C 25/30 obj přes 1,00 m3</t>
  </si>
  <si>
    <t>1943136476</t>
  </si>
  <si>
    <t>282602113</t>
  </si>
  <si>
    <t>Injektování povrchové vysokotlaké s dvojitým obturátorem mikropilot a kotev tlakem do 4,5 MPa</t>
  </si>
  <si>
    <t>2032132695</t>
  </si>
  <si>
    <t>54879251</t>
  </si>
  <si>
    <t>mikropilota šroubovitá vrtaná D 100mm</t>
  </si>
  <si>
    <t>1013221232</t>
  </si>
  <si>
    <t>279321348</t>
  </si>
  <si>
    <t>Základová zeď ze ŽB tř. C 30/37 bez výztuže</t>
  </si>
  <si>
    <t>1376524355</t>
  </si>
  <si>
    <t>312351111</t>
  </si>
  <si>
    <t>Zřízení oboustranného bednění zvlášť únosného zdí výplňových</t>
  </si>
  <si>
    <t>1531129916</t>
  </si>
  <si>
    <t>312351112</t>
  </si>
  <si>
    <t>Odstranění oboustranného bednění zvlášť únosného zdí výplňových</t>
  </si>
  <si>
    <t>493479377</t>
  </si>
  <si>
    <t>312361921</t>
  </si>
  <si>
    <t>Výztuž výplňových zdí svařovanými sítěmi</t>
  </si>
  <si>
    <t>-2015799223</t>
  </si>
  <si>
    <t>430362021</t>
  </si>
  <si>
    <t>Výztuž schodišťové konstrukce a rampy svařovanými sítěmi Kari</t>
  </si>
  <si>
    <t>1346186147</t>
  </si>
  <si>
    <t>Svislé a kompletní konstrukce</t>
  </si>
  <si>
    <t>339928921</t>
  </si>
  <si>
    <t>Osazení kotev</t>
  </si>
  <si>
    <t>-180098255</t>
  </si>
  <si>
    <t>Vodorovné konstrukce</t>
  </si>
  <si>
    <t>31</t>
  </si>
  <si>
    <t>430321616</t>
  </si>
  <si>
    <t>Schodišťová konstrukce a rampa ze ŽB tř. C 30/37</t>
  </si>
  <si>
    <t>-915557321</t>
  </si>
  <si>
    <t>20</t>
  </si>
  <si>
    <t>457541111</t>
  </si>
  <si>
    <t>Filtrační vrstvy ze štěrkodrti bez zhutnění frakce od 0 až 22 do 0 až 63 mm</t>
  </si>
  <si>
    <t>475780692</t>
  </si>
  <si>
    <t>461211811</t>
  </si>
  <si>
    <t>Patka pro dlažbu z lomového kamene sucho bez výplně</t>
  </si>
  <si>
    <t>-1368431057</t>
  </si>
  <si>
    <t>22</t>
  </si>
  <si>
    <t>461991111</t>
  </si>
  <si>
    <t>Zřízení ochranného opevnění dna a svahů melioračních kanálů z geotextilie, fólie nebo síťoviny</t>
  </si>
  <si>
    <t>174295930</t>
  </si>
  <si>
    <t>23</t>
  </si>
  <si>
    <t>462511270</t>
  </si>
  <si>
    <t>Zához z lomového kamene bez proštěrkování z terénu hmotnost do 200 kg</t>
  </si>
  <si>
    <t>-586792876</t>
  </si>
  <si>
    <t>24</t>
  </si>
  <si>
    <t>462512169</t>
  </si>
  <si>
    <t>Příplatek za urovnání líce záhozu z lomového kamene záhozového do 200 kg</t>
  </si>
  <si>
    <t>-1568114012</t>
  </si>
  <si>
    <t>25</t>
  </si>
  <si>
    <t>Plovoucí systémové molo</t>
  </si>
  <si>
    <t>ks</t>
  </si>
  <si>
    <t>-484824583</t>
  </si>
  <si>
    <t>26</t>
  </si>
  <si>
    <t>453289271</t>
  </si>
  <si>
    <t>27</t>
  </si>
  <si>
    <t>596311112</t>
  </si>
  <si>
    <t>Kladení kloubové betonové dlažby komunikací pro pěší tl 100 mm pl do 100 m2</t>
  </si>
  <si>
    <t>-682110209</t>
  </si>
  <si>
    <t>28</t>
  </si>
  <si>
    <t>59040200</t>
  </si>
  <si>
    <t>dlažba betonová kloubová (klíč a zámek) 450x500x100mm</t>
  </si>
  <si>
    <t>-579841298</t>
  </si>
  <si>
    <t>29</t>
  </si>
  <si>
    <t>919726124</t>
  </si>
  <si>
    <t>Geotextilie pro ochranu, separaci a filtraci netkaná měrná hmotnost do 800 g/m2</t>
  </si>
  <si>
    <t>-761812167</t>
  </si>
  <si>
    <t>30</t>
  </si>
  <si>
    <t>998321011</t>
  </si>
  <si>
    <t>Přesun hmot pro hráze přehradní zemní a kamenité</t>
  </si>
  <si>
    <t>-35138559</t>
  </si>
  <si>
    <t>03 - Mobiliář</t>
  </si>
  <si>
    <t>-365499291</t>
  </si>
  <si>
    <t>781171761</t>
  </si>
  <si>
    <t>-428572067</t>
  </si>
  <si>
    <t>275321511</t>
  </si>
  <si>
    <t>Základové patky ze ŽB bez zvýšených nároků na prostředí tř. C 25/30</t>
  </si>
  <si>
    <t>-1722051766</t>
  </si>
  <si>
    <t>936104213</t>
  </si>
  <si>
    <t>Montáž odpadkového koše kotevními šrouby na pevný podklad</t>
  </si>
  <si>
    <t>-1569861308</t>
  </si>
  <si>
    <t>74910130</t>
  </si>
  <si>
    <t>koš odpadkový kovový kotvený, uzamykatelný obsah 50L</t>
  </si>
  <si>
    <t>-1268898765</t>
  </si>
  <si>
    <t>936124113</t>
  </si>
  <si>
    <t>Montáž lavičky stabilní kotvené šrouby na pevný podklad</t>
  </si>
  <si>
    <t>-807267427</t>
  </si>
  <si>
    <t>74910100</t>
  </si>
  <si>
    <t>lavička bez opěradla nekotvená 1500x450x420mm konstrukce-kov, sedák-dřevo</t>
  </si>
  <si>
    <t>1254811878</t>
  </si>
  <si>
    <t>04 - Dokončovací práce</t>
  </si>
  <si>
    <t>153113111</t>
  </si>
  <si>
    <t>Vytažení ocelových štětovnic dl do 12 m zaberaněných do hl 4 m z terénu ve standardnich podmínkách</t>
  </si>
  <si>
    <t>-1726121827</t>
  </si>
  <si>
    <t>4611</t>
  </si>
  <si>
    <t>Výplň spár TRI-LOCKu drceným kamenivem</t>
  </si>
  <si>
    <t>2015460682</t>
  </si>
  <si>
    <t>1 - Vedlejší rozpočtové náklady</t>
  </si>
  <si>
    <t>0000 - Vedlejší práce a náklady</t>
  </si>
  <si>
    <t>0000</t>
  </si>
  <si>
    <t>Vedlejší práce a náklady</t>
  </si>
  <si>
    <t>-55</t>
  </si>
  <si>
    <t>112738652</t>
  </si>
  <si>
    <t>155</t>
  </si>
  <si>
    <t>likvidace odpadů</t>
  </si>
  <si>
    <t>439220421</t>
  </si>
  <si>
    <t>156</t>
  </si>
  <si>
    <t>oprava poškození na přístupových cestách</t>
  </si>
  <si>
    <t>1066094041</t>
  </si>
  <si>
    <t>bezpečnostní a hygienická opatření na stavbě</t>
  </si>
  <si>
    <t>-71191725</t>
  </si>
  <si>
    <t>012103000.1</t>
  </si>
  <si>
    <t>1024</t>
  </si>
  <si>
    <t>2093349692</t>
  </si>
  <si>
    <t>030738</t>
  </si>
  <si>
    <t>Mimostaveništní doprava, kompletační činnost, fotodokumentace</t>
  </si>
  <si>
    <t>267077447</t>
  </si>
  <si>
    <t>podklady pro kolaudaci</t>
  </si>
  <si>
    <t>-1228529070</t>
  </si>
  <si>
    <t>Pasportizace příjezdových komunikací</t>
  </si>
  <si>
    <t>1991582864</t>
  </si>
  <si>
    <t>44441</t>
  </si>
  <si>
    <t>projekt skutečného provedení</t>
  </si>
  <si>
    <t>-661420692</t>
  </si>
  <si>
    <t>zaměření skutečného stavu</t>
  </si>
  <si>
    <t>394908505</t>
  </si>
  <si>
    <t>685151783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</si>
</sst>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5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167" fontId="32" fillId="0" borderId="22" xfId="0" applyNumberFormat="1" applyFont="1" applyBorder="1" applyAlignment="1" applyProtection="1">
      <alignment vertical="center"/>
    </xf>
    <xf numFmtId="4" fontId="32" fillId="2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</xf>
    <xf numFmtId="0" fontId="33" fillId="0" borderId="22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27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29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29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27</v>
      </c>
      <c r="AL14" s="19"/>
      <c r="AM14" s="19"/>
      <c r="AN14" s="31" t="s">
        <v>29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27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32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32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35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4.4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40</v>
      </c>
      <c r="E29" s="44"/>
      <c r="F29" s="29" t="s">
        <v>41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42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43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44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45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46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47</v>
      </c>
      <c r="U35" s="51"/>
      <c r="V35" s="51"/>
      <c r="W35" s="51"/>
      <c r="X35" s="53" t="s">
        <v>48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49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50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51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52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51</v>
      </c>
      <c r="AI60" s="39"/>
      <c r="AJ60" s="39"/>
      <c r="AK60" s="39"/>
      <c r="AL60" s="39"/>
      <c r="AM60" s="61" t="s">
        <v>52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53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54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51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52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51</v>
      </c>
      <c r="AI75" s="39"/>
      <c r="AJ75" s="39"/>
      <c r="AK75" s="39"/>
      <c r="AL75" s="39"/>
      <c r="AM75" s="61" t="s">
        <v>52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2025-01-07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Vývaziště pro vodáky na řece Sázavě ve Zruči nad Sázavou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Zruč nad Sázavou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8. 1. 2025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6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Město Zruč nad Sázavou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30</v>
      </c>
      <c r="AJ89" s="37"/>
      <c r="AK89" s="37"/>
      <c r="AL89" s="37"/>
      <c r="AM89" s="77" t="str">
        <f>IF(E17="","",E17)</f>
        <v>VDG Projektování s.r.o.</v>
      </c>
      <c r="AN89" s="68"/>
      <c r="AO89" s="68"/>
      <c r="AP89" s="68"/>
      <c r="AQ89" s="37"/>
      <c r="AR89" s="41"/>
      <c r="AS89" s="78" t="s">
        <v>56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6" customHeight="1">
      <c r="A90" s="35"/>
      <c r="B90" s="36"/>
      <c r="C90" s="29" t="s">
        <v>28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33</v>
      </c>
      <c r="AJ90" s="37"/>
      <c r="AK90" s="37"/>
      <c r="AL90" s="37"/>
      <c r="AM90" s="77" t="str">
        <f>IF(E20="","",E20)</f>
        <v>Ing. Vítězslav Pavel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57</v>
      </c>
      <c r="D92" s="91"/>
      <c r="E92" s="91"/>
      <c r="F92" s="91"/>
      <c r="G92" s="91"/>
      <c r="H92" s="92"/>
      <c r="I92" s="93" t="s">
        <v>58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59</v>
      </c>
      <c r="AH92" s="91"/>
      <c r="AI92" s="91"/>
      <c r="AJ92" s="91"/>
      <c r="AK92" s="91"/>
      <c r="AL92" s="91"/>
      <c r="AM92" s="91"/>
      <c r="AN92" s="93" t="s">
        <v>60</v>
      </c>
      <c r="AO92" s="91"/>
      <c r="AP92" s="95"/>
      <c r="AQ92" s="96" t="s">
        <v>61</v>
      </c>
      <c r="AR92" s="41"/>
      <c r="AS92" s="97" t="s">
        <v>62</v>
      </c>
      <c r="AT92" s="98" t="s">
        <v>63</v>
      </c>
      <c r="AU92" s="98" t="s">
        <v>64</v>
      </c>
      <c r="AV92" s="98" t="s">
        <v>65</v>
      </c>
      <c r="AW92" s="98" t="s">
        <v>66</v>
      </c>
      <c r="AX92" s="98" t="s">
        <v>67</v>
      </c>
      <c r="AY92" s="98" t="s">
        <v>68</v>
      </c>
      <c r="AZ92" s="98" t="s">
        <v>69</v>
      </c>
      <c r="BA92" s="98" t="s">
        <v>70</v>
      </c>
      <c r="BB92" s="98" t="s">
        <v>71</v>
      </c>
      <c r="BC92" s="98" t="s">
        <v>72</v>
      </c>
      <c r="BD92" s="99" t="s">
        <v>73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74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ROUND(AG95+AG99+AG104,2)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ROUND(AS95+AS99+AS104,2)</f>
        <v>0</v>
      </c>
      <c r="AT94" s="111">
        <f>ROUND(SUM(AV94:AW94),2)</f>
        <v>0</v>
      </c>
      <c r="AU94" s="112">
        <f>ROUND(AU95+AU99+AU104,5)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ROUND(AZ95+AZ99+AZ104,2)</f>
        <v>0</v>
      </c>
      <c r="BA94" s="111">
        <f>ROUND(BA95+BA99+BA104,2)</f>
        <v>0</v>
      </c>
      <c r="BB94" s="111">
        <f>ROUND(BB95+BB99+BB104,2)</f>
        <v>0</v>
      </c>
      <c r="BC94" s="111">
        <f>ROUND(BC95+BC99+BC104,2)</f>
        <v>0</v>
      </c>
      <c r="BD94" s="113">
        <f>ROUND(BD95+BD99+BD104,2)</f>
        <v>0</v>
      </c>
      <c r="BE94" s="6"/>
      <c r="BS94" s="114" t="s">
        <v>75</v>
      </c>
      <c r="BT94" s="114" t="s">
        <v>76</v>
      </c>
      <c r="BU94" s="115" t="s">
        <v>77</v>
      </c>
      <c r="BV94" s="114" t="s">
        <v>78</v>
      </c>
      <c r="BW94" s="114" t="s">
        <v>5</v>
      </c>
      <c r="BX94" s="114" t="s">
        <v>79</v>
      </c>
      <c r="CL94" s="114" t="s">
        <v>1</v>
      </c>
    </row>
    <row r="95" s="7" customFormat="1" ht="24.6" customHeight="1">
      <c r="A95" s="7"/>
      <c r="B95" s="116"/>
      <c r="C95" s="117"/>
      <c r="D95" s="118" t="s">
        <v>80</v>
      </c>
      <c r="E95" s="118"/>
      <c r="F95" s="118"/>
      <c r="G95" s="118"/>
      <c r="H95" s="118"/>
      <c r="I95" s="119"/>
      <c r="J95" s="118" t="s">
        <v>81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ROUND(SUM(AG96:AG98),2)</f>
        <v>0</v>
      </c>
      <c r="AH95" s="119"/>
      <c r="AI95" s="119"/>
      <c r="AJ95" s="119"/>
      <c r="AK95" s="119"/>
      <c r="AL95" s="119"/>
      <c r="AM95" s="119"/>
      <c r="AN95" s="121">
        <f>SUM(AG95,AT95)</f>
        <v>0</v>
      </c>
      <c r="AO95" s="119"/>
      <c r="AP95" s="119"/>
      <c r="AQ95" s="122" t="s">
        <v>82</v>
      </c>
      <c r="AR95" s="123"/>
      <c r="AS95" s="124">
        <f>ROUND(SUM(AS96:AS98),2)</f>
        <v>0</v>
      </c>
      <c r="AT95" s="125">
        <f>ROUND(SUM(AV95:AW95),2)</f>
        <v>0</v>
      </c>
      <c r="AU95" s="126">
        <f>ROUND(SUM(AU96:AU98),5)</f>
        <v>0</v>
      </c>
      <c r="AV95" s="125">
        <f>ROUND(AZ95*L29,2)</f>
        <v>0</v>
      </c>
      <c r="AW95" s="125">
        <f>ROUND(BA95*L30,2)</f>
        <v>0</v>
      </c>
      <c r="AX95" s="125">
        <f>ROUND(BB95*L29,2)</f>
        <v>0</v>
      </c>
      <c r="AY95" s="125">
        <f>ROUND(BC95*L30,2)</f>
        <v>0</v>
      </c>
      <c r="AZ95" s="125">
        <f>ROUND(SUM(AZ96:AZ98),2)</f>
        <v>0</v>
      </c>
      <c r="BA95" s="125">
        <f>ROUND(SUM(BA96:BA98),2)</f>
        <v>0</v>
      </c>
      <c r="BB95" s="125">
        <f>ROUND(SUM(BB96:BB98),2)</f>
        <v>0</v>
      </c>
      <c r="BC95" s="125">
        <f>ROUND(SUM(BC96:BC98),2)</f>
        <v>0</v>
      </c>
      <c r="BD95" s="127">
        <f>ROUND(SUM(BD96:BD98),2)</f>
        <v>0</v>
      </c>
      <c r="BE95" s="7"/>
      <c r="BS95" s="128" t="s">
        <v>75</v>
      </c>
      <c r="BT95" s="128" t="s">
        <v>83</v>
      </c>
      <c r="BU95" s="128" t="s">
        <v>77</v>
      </c>
      <c r="BV95" s="128" t="s">
        <v>78</v>
      </c>
      <c r="BW95" s="128" t="s">
        <v>84</v>
      </c>
      <c r="BX95" s="128" t="s">
        <v>5</v>
      </c>
      <c r="CL95" s="128" t="s">
        <v>1</v>
      </c>
      <c r="CM95" s="128" t="s">
        <v>85</v>
      </c>
    </row>
    <row r="96" s="4" customFormat="1" ht="14.4" customHeight="1">
      <c r="A96" s="129" t="s">
        <v>86</v>
      </c>
      <c r="B96" s="67"/>
      <c r="C96" s="130"/>
      <c r="D96" s="130"/>
      <c r="E96" s="131" t="s">
        <v>87</v>
      </c>
      <c r="F96" s="131"/>
      <c r="G96" s="131"/>
      <c r="H96" s="131"/>
      <c r="I96" s="131"/>
      <c r="J96" s="130"/>
      <c r="K96" s="131" t="s">
        <v>88</v>
      </c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2">
        <f>'01 - Přípravné práce'!J32</f>
        <v>0</v>
      </c>
      <c r="AH96" s="130"/>
      <c r="AI96" s="130"/>
      <c r="AJ96" s="130"/>
      <c r="AK96" s="130"/>
      <c r="AL96" s="130"/>
      <c r="AM96" s="130"/>
      <c r="AN96" s="132">
        <f>SUM(AG96,AT96)</f>
        <v>0</v>
      </c>
      <c r="AO96" s="130"/>
      <c r="AP96" s="130"/>
      <c r="AQ96" s="133" t="s">
        <v>89</v>
      </c>
      <c r="AR96" s="69"/>
      <c r="AS96" s="134">
        <v>0</v>
      </c>
      <c r="AT96" s="135">
        <f>ROUND(SUM(AV96:AW96),2)</f>
        <v>0</v>
      </c>
      <c r="AU96" s="136">
        <f>'01 - Přípravné práce'!P124</f>
        <v>0</v>
      </c>
      <c r="AV96" s="135">
        <f>'01 - Přípravné práce'!J35</f>
        <v>0</v>
      </c>
      <c r="AW96" s="135">
        <f>'01 - Přípravné práce'!J36</f>
        <v>0</v>
      </c>
      <c r="AX96" s="135">
        <f>'01 - Přípravné práce'!J37</f>
        <v>0</v>
      </c>
      <c r="AY96" s="135">
        <f>'01 - Přípravné práce'!J38</f>
        <v>0</v>
      </c>
      <c r="AZ96" s="135">
        <f>'01 - Přípravné práce'!F35</f>
        <v>0</v>
      </c>
      <c r="BA96" s="135">
        <f>'01 - Přípravné práce'!F36</f>
        <v>0</v>
      </c>
      <c r="BB96" s="135">
        <f>'01 - Přípravné práce'!F37</f>
        <v>0</v>
      </c>
      <c r="BC96" s="135">
        <f>'01 - Přípravné práce'!F38</f>
        <v>0</v>
      </c>
      <c r="BD96" s="137">
        <f>'01 - Přípravné práce'!F39</f>
        <v>0</v>
      </c>
      <c r="BE96" s="4"/>
      <c r="BT96" s="138" t="s">
        <v>85</v>
      </c>
      <c r="BV96" s="138" t="s">
        <v>78</v>
      </c>
      <c r="BW96" s="138" t="s">
        <v>90</v>
      </c>
      <c r="BX96" s="138" t="s">
        <v>84</v>
      </c>
      <c r="CL96" s="138" t="s">
        <v>1</v>
      </c>
    </row>
    <row r="97" s="4" customFormat="1" ht="14.4" customHeight="1">
      <c r="A97" s="129" t="s">
        <v>86</v>
      </c>
      <c r="B97" s="67"/>
      <c r="C97" s="130"/>
      <c r="D97" s="130"/>
      <c r="E97" s="131" t="s">
        <v>91</v>
      </c>
      <c r="F97" s="131"/>
      <c r="G97" s="131"/>
      <c r="H97" s="131"/>
      <c r="I97" s="131"/>
      <c r="J97" s="130"/>
      <c r="K97" s="131" t="s">
        <v>92</v>
      </c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2">
        <f>'02 - Podkládka povrchu'!J32</f>
        <v>0</v>
      </c>
      <c r="AH97" s="130"/>
      <c r="AI97" s="130"/>
      <c r="AJ97" s="130"/>
      <c r="AK97" s="130"/>
      <c r="AL97" s="130"/>
      <c r="AM97" s="130"/>
      <c r="AN97" s="132">
        <f>SUM(AG97,AT97)</f>
        <v>0</v>
      </c>
      <c r="AO97" s="130"/>
      <c r="AP97" s="130"/>
      <c r="AQ97" s="133" t="s">
        <v>89</v>
      </c>
      <c r="AR97" s="69"/>
      <c r="AS97" s="134">
        <v>0</v>
      </c>
      <c r="AT97" s="135">
        <f>ROUND(SUM(AV97:AW97),2)</f>
        <v>0</v>
      </c>
      <c r="AU97" s="136">
        <f>'02 - Podkládka povrchu'!P124</f>
        <v>0</v>
      </c>
      <c r="AV97" s="135">
        <f>'02 - Podkládka povrchu'!J35</f>
        <v>0</v>
      </c>
      <c r="AW97" s="135">
        <f>'02 - Podkládka povrchu'!J36</f>
        <v>0</v>
      </c>
      <c r="AX97" s="135">
        <f>'02 - Podkládka povrchu'!J37</f>
        <v>0</v>
      </c>
      <c r="AY97" s="135">
        <f>'02 - Podkládka povrchu'!J38</f>
        <v>0</v>
      </c>
      <c r="AZ97" s="135">
        <f>'02 - Podkládka povrchu'!F35</f>
        <v>0</v>
      </c>
      <c r="BA97" s="135">
        <f>'02 - Podkládka povrchu'!F36</f>
        <v>0</v>
      </c>
      <c r="BB97" s="135">
        <f>'02 - Podkládka povrchu'!F37</f>
        <v>0</v>
      </c>
      <c r="BC97" s="135">
        <f>'02 - Podkládka povrchu'!F38</f>
        <v>0</v>
      </c>
      <c r="BD97" s="137">
        <f>'02 - Podkládka povrchu'!F39</f>
        <v>0</v>
      </c>
      <c r="BE97" s="4"/>
      <c r="BT97" s="138" t="s">
        <v>85</v>
      </c>
      <c r="BV97" s="138" t="s">
        <v>78</v>
      </c>
      <c r="BW97" s="138" t="s">
        <v>93</v>
      </c>
      <c r="BX97" s="138" t="s">
        <v>84</v>
      </c>
      <c r="CL97" s="138" t="s">
        <v>1</v>
      </c>
    </row>
    <row r="98" s="4" customFormat="1" ht="14.4" customHeight="1">
      <c r="A98" s="129" t="s">
        <v>86</v>
      </c>
      <c r="B98" s="67"/>
      <c r="C98" s="130"/>
      <c r="D98" s="130"/>
      <c r="E98" s="131" t="s">
        <v>94</v>
      </c>
      <c r="F98" s="131"/>
      <c r="G98" s="131"/>
      <c r="H98" s="131"/>
      <c r="I98" s="131"/>
      <c r="J98" s="130"/>
      <c r="K98" s="131" t="s">
        <v>95</v>
      </c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2">
        <f>'03 - Dokončovací práce'!J32</f>
        <v>0</v>
      </c>
      <c r="AH98" s="130"/>
      <c r="AI98" s="130"/>
      <c r="AJ98" s="130"/>
      <c r="AK98" s="130"/>
      <c r="AL98" s="130"/>
      <c r="AM98" s="130"/>
      <c r="AN98" s="132">
        <f>SUM(AG98,AT98)</f>
        <v>0</v>
      </c>
      <c r="AO98" s="130"/>
      <c r="AP98" s="130"/>
      <c r="AQ98" s="133" t="s">
        <v>89</v>
      </c>
      <c r="AR98" s="69"/>
      <c r="AS98" s="134">
        <v>0</v>
      </c>
      <c r="AT98" s="135">
        <f>ROUND(SUM(AV98:AW98),2)</f>
        <v>0</v>
      </c>
      <c r="AU98" s="136">
        <f>'03 - Dokončovací práce'!P124</f>
        <v>0</v>
      </c>
      <c r="AV98" s="135">
        <f>'03 - Dokončovací práce'!J35</f>
        <v>0</v>
      </c>
      <c r="AW98" s="135">
        <f>'03 - Dokončovací práce'!J36</f>
        <v>0</v>
      </c>
      <c r="AX98" s="135">
        <f>'03 - Dokončovací práce'!J37</f>
        <v>0</v>
      </c>
      <c r="AY98" s="135">
        <f>'03 - Dokončovací práce'!J38</f>
        <v>0</v>
      </c>
      <c r="AZ98" s="135">
        <f>'03 - Dokončovací práce'!F35</f>
        <v>0</v>
      </c>
      <c r="BA98" s="135">
        <f>'03 - Dokončovací práce'!F36</f>
        <v>0</v>
      </c>
      <c r="BB98" s="135">
        <f>'03 - Dokončovací práce'!F37</f>
        <v>0</v>
      </c>
      <c r="BC98" s="135">
        <f>'03 - Dokončovací práce'!F38</f>
        <v>0</v>
      </c>
      <c r="BD98" s="137">
        <f>'03 - Dokončovací práce'!F39</f>
        <v>0</v>
      </c>
      <c r="BE98" s="4"/>
      <c r="BT98" s="138" t="s">
        <v>85</v>
      </c>
      <c r="BV98" s="138" t="s">
        <v>78</v>
      </c>
      <c r="BW98" s="138" t="s">
        <v>96</v>
      </c>
      <c r="BX98" s="138" t="s">
        <v>84</v>
      </c>
      <c r="CL98" s="138" t="s">
        <v>1</v>
      </c>
    </row>
    <row r="99" s="7" customFormat="1" ht="24.6" customHeight="1">
      <c r="A99" s="7"/>
      <c r="B99" s="116"/>
      <c r="C99" s="117"/>
      <c r="D99" s="118" t="s">
        <v>97</v>
      </c>
      <c r="E99" s="118"/>
      <c r="F99" s="118"/>
      <c r="G99" s="118"/>
      <c r="H99" s="118"/>
      <c r="I99" s="119"/>
      <c r="J99" s="118" t="s">
        <v>98</v>
      </c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20">
        <f>ROUND(SUM(AG100:AG103),2)</f>
        <v>0</v>
      </c>
      <c r="AH99" s="119"/>
      <c r="AI99" s="119"/>
      <c r="AJ99" s="119"/>
      <c r="AK99" s="119"/>
      <c r="AL99" s="119"/>
      <c r="AM99" s="119"/>
      <c r="AN99" s="121">
        <f>SUM(AG99,AT99)</f>
        <v>0</v>
      </c>
      <c r="AO99" s="119"/>
      <c r="AP99" s="119"/>
      <c r="AQ99" s="122" t="s">
        <v>82</v>
      </c>
      <c r="AR99" s="123"/>
      <c r="AS99" s="124">
        <f>ROUND(SUM(AS100:AS103),2)</f>
        <v>0</v>
      </c>
      <c r="AT99" s="125">
        <f>ROUND(SUM(AV99:AW99),2)</f>
        <v>0</v>
      </c>
      <c r="AU99" s="126">
        <f>ROUND(SUM(AU100:AU103),5)</f>
        <v>0</v>
      </c>
      <c r="AV99" s="125">
        <f>ROUND(AZ99*L29,2)</f>
        <v>0</v>
      </c>
      <c r="AW99" s="125">
        <f>ROUND(BA99*L30,2)</f>
        <v>0</v>
      </c>
      <c r="AX99" s="125">
        <f>ROUND(BB99*L29,2)</f>
        <v>0</v>
      </c>
      <c r="AY99" s="125">
        <f>ROUND(BC99*L30,2)</f>
        <v>0</v>
      </c>
      <c r="AZ99" s="125">
        <f>ROUND(SUM(AZ100:AZ103),2)</f>
        <v>0</v>
      </c>
      <c r="BA99" s="125">
        <f>ROUND(SUM(BA100:BA103),2)</f>
        <v>0</v>
      </c>
      <c r="BB99" s="125">
        <f>ROUND(SUM(BB100:BB103),2)</f>
        <v>0</v>
      </c>
      <c r="BC99" s="125">
        <f>ROUND(SUM(BC100:BC103),2)</f>
        <v>0</v>
      </c>
      <c r="BD99" s="127">
        <f>ROUND(SUM(BD100:BD103),2)</f>
        <v>0</v>
      </c>
      <c r="BE99" s="7"/>
      <c r="BS99" s="128" t="s">
        <v>75</v>
      </c>
      <c r="BT99" s="128" t="s">
        <v>83</v>
      </c>
      <c r="BU99" s="128" t="s">
        <v>77</v>
      </c>
      <c r="BV99" s="128" t="s">
        <v>78</v>
      </c>
      <c r="BW99" s="128" t="s">
        <v>99</v>
      </c>
      <c r="BX99" s="128" t="s">
        <v>5</v>
      </c>
      <c r="CL99" s="128" t="s">
        <v>1</v>
      </c>
      <c r="CM99" s="128" t="s">
        <v>85</v>
      </c>
    </row>
    <row r="100" s="4" customFormat="1" ht="14.4" customHeight="1">
      <c r="A100" s="129" t="s">
        <v>86</v>
      </c>
      <c r="B100" s="67"/>
      <c r="C100" s="130"/>
      <c r="D100" s="130"/>
      <c r="E100" s="131" t="s">
        <v>87</v>
      </c>
      <c r="F100" s="131"/>
      <c r="G100" s="131"/>
      <c r="H100" s="131"/>
      <c r="I100" s="131"/>
      <c r="J100" s="130"/>
      <c r="K100" s="131" t="s">
        <v>88</v>
      </c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2">
        <f>'01 - Přípravné práce_01'!J32</f>
        <v>0</v>
      </c>
      <c r="AH100" s="130"/>
      <c r="AI100" s="130"/>
      <c r="AJ100" s="130"/>
      <c r="AK100" s="130"/>
      <c r="AL100" s="130"/>
      <c r="AM100" s="130"/>
      <c r="AN100" s="132">
        <f>SUM(AG100,AT100)</f>
        <v>0</v>
      </c>
      <c r="AO100" s="130"/>
      <c r="AP100" s="130"/>
      <c r="AQ100" s="133" t="s">
        <v>89</v>
      </c>
      <c r="AR100" s="69"/>
      <c r="AS100" s="134">
        <v>0</v>
      </c>
      <c r="AT100" s="135">
        <f>ROUND(SUM(AV100:AW100),2)</f>
        <v>0</v>
      </c>
      <c r="AU100" s="136">
        <f>'01 - Přípravné práce_01'!P126</f>
        <v>0</v>
      </c>
      <c r="AV100" s="135">
        <f>'01 - Přípravné práce_01'!J35</f>
        <v>0</v>
      </c>
      <c r="AW100" s="135">
        <f>'01 - Přípravné práce_01'!J36</f>
        <v>0</v>
      </c>
      <c r="AX100" s="135">
        <f>'01 - Přípravné práce_01'!J37</f>
        <v>0</v>
      </c>
      <c r="AY100" s="135">
        <f>'01 - Přípravné práce_01'!J38</f>
        <v>0</v>
      </c>
      <c r="AZ100" s="135">
        <f>'01 - Přípravné práce_01'!F35</f>
        <v>0</v>
      </c>
      <c r="BA100" s="135">
        <f>'01 - Přípravné práce_01'!F36</f>
        <v>0</v>
      </c>
      <c r="BB100" s="135">
        <f>'01 - Přípravné práce_01'!F37</f>
        <v>0</v>
      </c>
      <c r="BC100" s="135">
        <f>'01 - Přípravné práce_01'!F38</f>
        <v>0</v>
      </c>
      <c r="BD100" s="137">
        <f>'01 - Přípravné práce_01'!F39</f>
        <v>0</v>
      </c>
      <c r="BE100" s="4"/>
      <c r="BT100" s="138" t="s">
        <v>85</v>
      </c>
      <c r="BV100" s="138" t="s">
        <v>78</v>
      </c>
      <c r="BW100" s="138" t="s">
        <v>100</v>
      </c>
      <c r="BX100" s="138" t="s">
        <v>99</v>
      </c>
      <c r="CL100" s="138" t="s">
        <v>1</v>
      </c>
    </row>
    <row r="101" s="4" customFormat="1" ht="24" customHeight="1">
      <c r="A101" s="129" t="s">
        <v>86</v>
      </c>
      <c r="B101" s="67"/>
      <c r="C101" s="130"/>
      <c r="D101" s="130"/>
      <c r="E101" s="131" t="s">
        <v>91</v>
      </c>
      <c r="F101" s="131"/>
      <c r="G101" s="131"/>
      <c r="H101" s="131"/>
      <c r="I101" s="131"/>
      <c r="J101" s="130"/>
      <c r="K101" s="131" t="s">
        <v>101</v>
      </c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2">
        <f>'02 - Opěrná stěny, stabil...'!J32</f>
        <v>0</v>
      </c>
      <c r="AH101" s="130"/>
      <c r="AI101" s="130"/>
      <c r="AJ101" s="130"/>
      <c r="AK101" s="130"/>
      <c r="AL101" s="130"/>
      <c r="AM101" s="130"/>
      <c r="AN101" s="132">
        <f>SUM(AG101,AT101)</f>
        <v>0</v>
      </c>
      <c r="AO101" s="130"/>
      <c r="AP101" s="130"/>
      <c r="AQ101" s="133" t="s">
        <v>89</v>
      </c>
      <c r="AR101" s="69"/>
      <c r="AS101" s="134">
        <v>0</v>
      </c>
      <c r="AT101" s="135">
        <f>ROUND(SUM(AV101:AW101),2)</f>
        <v>0</v>
      </c>
      <c r="AU101" s="136">
        <f>'02 - Opěrná stěny, stabil...'!P128</f>
        <v>0</v>
      </c>
      <c r="AV101" s="135">
        <f>'02 - Opěrná stěny, stabil...'!J35</f>
        <v>0</v>
      </c>
      <c r="AW101" s="135">
        <f>'02 - Opěrná stěny, stabil...'!J36</f>
        <v>0</v>
      </c>
      <c r="AX101" s="135">
        <f>'02 - Opěrná stěny, stabil...'!J37</f>
        <v>0</v>
      </c>
      <c r="AY101" s="135">
        <f>'02 - Opěrná stěny, stabil...'!J38</f>
        <v>0</v>
      </c>
      <c r="AZ101" s="135">
        <f>'02 - Opěrná stěny, stabil...'!F35</f>
        <v>0</v>
      </c>
      <c r="BA101" s="135">
        <f>'02 - Opěrná stěny, stabil...'!F36</f>
        <v>0</v>
      </c>
      <c r="BB101" s="135">
        <f>'02 - Opěrná stěny, stabil...'!F37</f>
        <v>0</v>
      </c>
      <c r="BC101" s="135">
        <f>'02 - Opěrná stěny, stabil...'!F38</f>
        <v>0</v>
      </c>
      <c r="BD101" s="137">
        <f>'02 - Opěrná stěny, stabil...'!F39</f>
        <v>0</v>
      </c>
      <c r="BE101" s="4"/>
      <c r="BT101" s="138" t="s">
        <v>85</v>
      </c>
      <c r="BV101" s="138" t="s">
        <v>78</v>
      </c>
      <c r="BW101" s="138" t="s">
        <v>102</v>
      </c>
      <c r="BX101" s="138" t="s">
        <v>99</v>
      </c>
      <c r="CL101" s="138" t="s">
        <v>1</v>
      </c>
    </row>
    <row r="102" s="4" customFormat="1" ht="14.4" customHeight="1">
      <c r="A102" s="129" t="s">
        <v>86</v>
      </c>
      <c r="B102" s="67"/>
      <c r="C102" s="130"/>
      <c r="D102" s="130"/>
      <c r="E102" s="131" t="s">
        <v>94</v>
      </c>
      <c r="F102" s="131"/>
      <c r="G102" s="131"/>
      <c r="H102" s="131"/>
      <c r="I102" s="131"/>
      <c r="J102" s="130"/>
      <c r="K102" s="131" t="s">
        <v>103</v>
      </c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2">
        <f>'03 - Mobiliář'!J32</f>
        <v>0</v>
      </c>
      <c r="AH102" s="130"/>
      <c r="AI102" s="130"/>
      <c r="AJ102" s="130"/>
      <c r="AK102" s="130"/>
      <c r="AL102" s="130"/>
      <c r="AM102" s="130"/>
      <c r="AN102" s="132">
        <f>SUM(AG102,AT102)</f>
        <v>0</v>
      </c>
      <c r="AO102" s="130"/>
      <c r="AP102" s="130"/>
      <c r="AQ102" s="133" t="s">
        <v>89</v>
      </c>
      <c r="AR102" s="69"/>
      <c r="AS102" s="134">
        <v>0</v>
      </c>
      <c r="AT102" s="135">
        <f>ROUND(SUM(AV102:AW102),2)</f>
        <v>0</v>
      </c>
      <c r="AU102" s="136">
        <f>'03 - Mobiliář'!P124</f>
        <v>0</v>
      </c>
      <c r="AV102" s="135">
        <f>'03 - Mobiliář'!J35</f>
        <v>0</v>
      </c>
      <c r="AW102" s="135">
        <f>'03 - Mobiliář'!J36</f>
        <v>0</v>
      </c>
      <c r="AX102" s="135">
        <f>'03 - Mobiliář'!J37</f>
        <v>0</v>
      </c>
      <c r="AY102" s="135">
        <f>'03 - Mobiliář'!J38</f>
        <v>0</v>
      </c>
      <c r="AZ102" s="135">
        <f>'03 - Mobiliář'!F35</f>
        <v>0</v>
      </c>
      <c r="BA102" s="135">
        <f>'03 - Mobiliář'!F36</f>
        <v>0</v>
      </c>
      <c r="BB102" s="135">
        <f>'03 - Mobiliář'!F37</f>
        <v>0</v>
      </c>
      <c r="BC102" s="135">
        <f>'03 - Mobiliář'!F38</f>
        <v>0</v>
      </c>
      <c r="BD102" s="137">
        <f>'03 - Mobiliář'!F39</f>
        <v>0</v>
      </c>
      <c r="BE102" s="4"/>
      <c r="BT102" s="138" t="s">
        <v>85</v>
      </c>
      <c r="BV102" s="138" t="s">
        <v>78</v>
      </c>
      <c r="BW102" s="138" t="s">
        <v>104</v>
      </c>
      <c r="BX102" s="138" t="s">
        <v>99</v>
      </c>
      <c r="CL102" s="138" t="s">
        <v>1</v>
      </c>
    </row>
    <row r="103" s="4" customFormat="1" ht="14.4" customHeight="1">
      <c r="A103" s="129" t="s">
        <v>86</v>
      </c>
      <c r="B103" s="67"/>
      <c r="C103" s="130"/>
      <c r="D103" s="130"/>
      <c r="E103" s="131" t="s">
        <v>105</v>
      </c>
      <c r="F103" s="131"/>
      <c r="G103" s="131"/>
      <c r="H103" s="131"/>
      <c r="I103" s="131"/>
      <c r="J103" s="130"/>
      <c r="K103" s="131" t="s">
        <v>95</v>
      </c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2">
        <f>'04 - Dokončovací práce'!J32</f>
        <v>0</v>
      </c>
      <c r="AH103" s="130"/>
      <c r="AI103" s="130"/>
      <c r="AJ103" s="130"/>
      <c r="AK103" s="130"/>
      <c r="AL103" s="130"/>
      <c r="AM103" s="130"/>
      <c r="AN103" s="132">
        <f>SUM(AG103,AT103)</f>
        <v>0</v>
      </c>
      <c r="AO103" s="130"/>
      <c r="AP103" s="130"/>
      <c r="AQ103" s="133" t="s">
        <v>89</v>
      </c>
      <c r="AR103" s="69"/>
      <c r="AS103" s="134">
        <v>0</v>
      </c>
      <c r="AT103" s="135">
        <f>ROUND(SUM(AV103:AW103),2)</f>
        <v>0</v>
      </c>
      <c r="AU103" s="136">
        <f>'04 - Dokončovací práce'!P123</f>
        <v>0</v>
      </c>
      <c r="AV103" s="135">
        <f>'04 - Dokončovací práce'!J35</f>
        <v>0</v>
      </c>
      <c r="AW103" s="135">
        <f>'04 - Dokončovací práce'!J36</f>
        <v>0</v>
      </c>
      <c r="AX103" s="135">
        <f>'04 - Dokončovací práce'!J37</f>
        <v>0</v>
      </c>
      <c r="AY103" s="135">
        <f>'04 - Dokončovací práce'!J38</f>
        <v>0</v>
      </c>
      <c r="AZ103" s="135">
        <f>'04 - Dokončovací práce'!F35</f>
        <v>0</v>
      </c>
      <c r="BA103" s="135">
        <f>'04 - Dokončovací práce'!F36</f>
        <v>0</v>
      </c>
      <c r="BB103" s="135">
        <f>'04 - Dokončovací práce'!F37</f>
        <v>0</v>
      </c>
      <c r="BC103" s="135">
        <f>'04 - Dokončovací práce'!F38</f>
        <v>0</v>
      </c>
      <c r="BD103" s="137">
        <f>'04 - Dokončovací práce'!F39</f>
        <v>0</v>
      </c>
      <c r="BE103" s="4"/>
      <c r="BT103" s="138" t="s">
        <v>85</v>
      </c>
      <c r="BV103" s="138" t="s">
        <v>78</v>
      </c>
      <c r="BW103" s="138" t="s">
        <v>106</v>
      </c>
      <c r="BX103" s="138" t="s">
        <v>99</v>
      </c>
      <c r="CL103" s="138" t="s">
        <v>1</v>
      </c>
    </row>
    <row r="104" s="7" customFormat="1" ht="14.4" customHeight="1">
      <c r="A104" s="129" t="s">
        <v>86</v>
      </c>
      <c r="B104" s="116"/>
      <c r="C104" s="117"/>
      <c r="D104" s="118" t="s">
        <v>83</v>
      </c>
      <c r="E104" s="118"/>
      <c r="F104" s="118"/>
      <c r="G104" s="118"/>
      <c r="H104" s="118"/>
      <c r="I104" s="119"/>
      <c r="J104" s="118" t="s">
        <v>107</v>
      </c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21">
        <f>'1 - Vedlejší rozpočtové n...'!J30</f>
        <v>0</v>
      </c>
      <c r="AH104" s="119"/>
      <c r="AI104" s="119"/>
      <c r="AJ104" s="119"/>
      <c r="AK104" s="119"/>
      <c r="AL104" s="119"/>
      <c r="AM104" s="119"/>
      <c r="AN104" s="121">
        <f>SUM(AG104,AT104)</f>
        <v>0</v>
      </c>
      <c r="AO104" s="119"/>
      <c r="AP104" s="119"/>
      <c r="AQ104" s="122" t="s">
        <v>82</v>
      </c>
      <c r="AR104" s="123"/>
      <c r="AS104" s="139">
        <v>0</v>
      </c>
      <c r="AT104" s="140">
        <f>ROUND(SUM(AV104:AW104),2)</f>
        <v>0</v>
      </c>
      <c r="AU104" s="141">
        <f>'1 - Vedlejší rozpočtové n...'!P117</f>
        <v>0</v>
      </c>
      <c r="AV104" s="140">
        <f>'1 - Vedlejší rozpočtové n...'!J33</f>
        <v>0</v>
      </c>
      <c r="AW104" s="140">
        <f>'1 - Vedlejší rozpočtové n...'!J34</f>
        <v>0</v>
      </c>
      <c r="AX104" s="140">
        <f>'1 - Vedlejší rozpočtové n...'!J35</f>
        <v>0</v>
      </c>
      <c r="AY104" s="140">
        <f>'1 - Vedlejší rozpočtové n...'!J36</f>
        <v>0</v>
      </c>
      <c r="AZ104" s="140">
        <f>'1 - Vedlejší rozpočtové n...'!F33</f>
        <v>0</v>
      </c>
      <c r="BA104" s="140">
        <f>'1 - Vedlejší rozpočtové n...'!F34</f>
        <v>0</v>
      </c>
      <c r="BB104" s="140">
        <f>'1 - Vedlejší rozpočtové n...'!F35</f>
        <v>0</v>
      </c>
      <c r="BC104" s="140">
        <f>'1 - Vedlejší rozpočtové n...'!F36</f>
        <v>0</v>
      </c>
      <c r="BD104" s="142">
        <f>'1 - Vedlejší rozpočtové n...'!F37</f>
        <v>0</v>
      </c>
      <c r="BE104" s="7"/>
      <c r="BT104" s="128" t="s">
        <v>83</v>
      </c>
      <c r="BV104" s="128" t="s">
        <v>78</v>
      </c>
      <c r="BW104" s="128" t="s">
        <v>108</v>
      </c>
      <c r="BX104" s="128" t="s">
        <v>5</v>
      </c>
      <c r="CL104" s="128" t="s">
        <v>1</v>
      </c>
      <c r="CM104" s="128" t="s">
        <v>85</v>
      </c>
    </row>
    <row r="105" s="2" customFormat="1" ht="30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41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="2" customFormat="1" ht="6.96" customHeight="1">
      <c r="A106" s="35"/>
      <c r="B106" s="63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41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</sheetData>
  <sheetProtection sheet="1" formatColumns="0" formatRows="0" objects="1" scenarios="1" spinCount="100000" saltValue="KXA0u606BWOK1QhS/LVh2DTUYBezJwM67ud5m+sOz0hneZRfqJjFuRdyrR41rA/AcD8bHD85GnY6VURrDC7Hsw==" hashValue="fa4RRQNAI7VC5V9MGQH5fiJhjUVz3JhCKdLoMmCmDj94CzeM9qlrXjH1elV2IJz3aqC9p2IMXRaQNJCCdQw11Q==" algorithmName="SHA-512" password="CC0C"/>
  <mergeCells count="78">
    <mergeCell ref="C92:G92"/>
    <mergeCell ref="D104:H104"/>
    <mergeCell ref="D99:H99"/>
    <mergeCell ref="D95:H95"/>
    <mergeCell ref="E98:I98"/>
    <mergeCell ref="E96:I96"/>
    <mergeCell ref="E101:I101"/>
    <mergeCell ref="E100:I100"/>
    <mergeCell ref="E102:I102"/>
    <mergeCell ref="E103:I103"/>
    <mergeCell ref="E97:I97"/>
    <mergeCell ref="I92:AF92"/>
    <mergeCell ref="J95:AF95"/>
    <mergeCell ref="J99:AF99"/>
    <mergeCell ref="J104:AF104"/>
    <mergeCell ref="K101:AF101"/>
    <mergeCell ref="K97:AF97"/>
    <mergeCell ref="K102:AF102"/>
    <mergeCell ref="K100:AF100"/>
    <mergeCell ref="K103:AF103"/>
    <mergeCell ref="K96:AF96"/>
    <mergeCell ref="K98:AF98"/>
    <mergeCell ref="L85:AJ85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98:AM98"/>
    <mergeCell ref="AG103:AM103"/>
    <mergeCell ref="AG102:AM102"/>
    <mergeCell ref="AG92:AM92"/>
    <mergeCell ref="AG97:AM97"/>
    <mergeCell ref="AG95:AM95"/>
    <mergeCell ref="AG100:AM100"/>
    <mergeCell ref="AG101:AM101"/>
    <mergeCell ref="AG96:AM96"/>
    <mergeCell ref="AG99:AM99"/>
    <mergeCell ref="AG104:AM104"/>
    <mergeCell ref="AM90:AP90"/>
    <mergeCell ref="AM89:AP89"/>
    <mergeCell ref="AM87:AN87"/>
    <mergeCell ref="AN101:AP101"/>
    <mergeCell ref="AN96:AP96"/>
    <mergeCell ref="AN95:AP95"/>
    <mergeCell ref="AN98:AP98"/>
    <mergeCell ref="AN92:AP92"/>
    <mergeCell ref="AN102:AP102"/>
    <mergeCell ref="AN99:AP99"/>
    <mergeCell ref="AN97:AP97"/>
    <mergeCell ref="AN103:AP103"/>
    <mergeCell ref="AN104:AP104"/>
    <mergeCell ref="AN100:AP100"/>
    <mergeCell ref="AS89:AT91"/>
    <mergeCell ref="AG94:AM94"/>
    <mergeCell ref="AN94:AP94"/>
  </mergeCells>
  <hyperlinks>
    <hyperlink ref="A96" location="'01 - Přípravné práce'!C2" display="/"/>
    <hyperlink ref="A97" location="'02 - Podkládka povrchu'!C2" display="/"/>
    <hyperlink ref="A98" location="'03 - Dokončovací práce'!C2" display="/"/>
    <hyperlink ref="A100" location="'01 - Přípravné práce_01'!C2" display="/"/>
    <hyperlink ref="A101" location="'02 - Opěrná stěny, stabil...'!C2" display="/"/>
    <hyperlink ref="A102" location="'03 - Mobiliář'!C2" display="/"/>
    <hyperlink ref="A103" location="'04 - Dokončovací práce'!C2" display="/"/>
    <hyperlink ref="A104" location="'1 - Vedlejší rozpočtové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111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113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34</v>
      </c>
      <c r="F26" s="35"/>
      <c r="G26" s="35"/>
      <c r="H26" s="35"/>
      <c r="I26" s="147" t="s">
        <v>27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ROUND(J124,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ROUND((SUM(BE124:BE132)),  2)</f>
        <v>0</v>
      </c>
      <c r="G35" s="35"/>
      <c r="H35" s="35"/>
      <c r="I35" s="161">
        <v>0.20999999999999999</v>
      </c>
      <c r="J35" s="160">
        <f>ROUND(((SUM(BE124:BE132))*I35),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ROUND((SUM(BF124:BF132)),  2)</f>
        <v>0</v>
      </c>
      <c r="G36" s="35"/>
      <c r="H36" s="35"/>
      <c r="I36" s="161">
        <v>0.12</v>
      </c>
      <c r="J36" s="160">
        <f>ROUND(((SUM(BF124:BF132))*I36),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ROUND((SUM(BG124:BG132)),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ROUND((SUM(BH124:BH132)),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ROUND((SUM(BI124:BI132)),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111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01 - Přípravné práce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J125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120</v>
      </c>
      <c r="E100" s="193"/>
      <c r="F100" s="193"/>
      <c r="G100" s="193"/>
      <c r="H100" s="193"/>
      <c r="I100" s="193"/>
      <c r="J100" s="194">
        <f>J126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5"/>
      <c r="C101" s="186"/>
      <c r="D101" s="187" t="s">
        <v>121</v>
      </c>
      <c r="E101" s="188"/>
      <c r="F101" s="188"/>
      <c r="G101" s="188"/>
      <c r="H101" s="188"/>
      <c r="I101" s="188"/>
      <c r="J101" s="189">
        <f>J128</f>
        <v>0</v>
      </c>
      <c r="K101" s="186"/>
      <c r="L101" s="190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1"/>
      <c r="C102" s="130"/>
      <c r="D102" s="192" t="s">
        <v>122</v>
      </c>
      <c r="E102" s="193"/>
      <c r="F102" s="193"/>
      <c r="G102" s="193"/>
      <c r="H102" s="193"/>
      <c r="I102" s="193"/>
      <c r="J102" s="194">
        <f>J129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123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16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4.4" customHeight="1">
      <c r="A112" s="35"/>
      <c r="B112" s="36"/>
      <c r="C112" s="37"/>
      <c r="D112" s="37"/>
      <c r="E112" s="180" t="str">
        <f>E7</f>
        <v>Vývaziště pro vodáky na řece Sázavě ve Zruči nad Sázavou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110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="2" customFormat="1" ht="14.4" customHeight="1">
      <c r="A114" s="35"/>
      <c r="B114" s="36"/>
      <c r="C114" s="37"/>
      <c r="D114" s="37"/>
      <c r="E114" s="180" t="s">
        <v>111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112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6" customHeight="1">
      <c r="A116" s="35"/>
      <c r="B116" s="36"/>
      <c r="C116" s="37"/>
      <c r="D116" s="37"/>
      <c r="E116" s="73" t="str">
        <f>E11</f>
        <v>01 - Přípravné práce</v>
      </c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20</v>
      </c>
      <c r="D118" s="37"/>
      <c r="E118" s="37"/>
      <c r="F118" s="24" t="str">
        <f>F14</f>
        <v>Zruč nad Sázavou</v>
      </c>
      <c r="G118" s="37"/>
      <c r="H118" s="37"/>
      <c r="I118" s="29" t="s">
        <v>22</v>
      </c>
      <c r="J118" s="76" t="str">
        <f>IF(J14="","",J14)</f>
        <v>8. 1. 2025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26.4" customHeight="1">
      <c r="A120" s="35"/>
      <c r="B120" s="36"/>
      <c r="C120" s="29" t="s">
        <v>24</v>
      </c>
      <c r="D120" s="37"/>
      <c r="E120" s="37"/>
      <c r="F120" s="24" t="str">
        <f>E17</f>
        <v>Město Zruč nad Sázavou</v>
      </c>
      <c r="G120" s="37"/>
      <c r="H120" s="37"/>
      <c r="I120" s="29" t="s">
        <v>30</v>
      </c>
      <c r="J120" s="33" t="str">
        <f>E23</f>
        <v>VDG Projektování s.r.o.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6" customHeight="1">
      <c r="A121" s="35"/>
      <c r="B121" s="36"/>
      <c r="C121" s="29" t="s">
        <v>28</v>
      </c>
      <c r="D121" s="37"/>
      <c r="E121" s="37"/>
      <c r="F121" s="24" t="str">
        <f>IF(E20="","",E20)</f>
        <v>Vyplň údaj</v>
      </c>
      <c r="G121" s="37"/>
      <c r="H121" s="37"/>
      <c r="I121" s="29" t="s">
        <v>33</v>
      </c>
      <c r="J121" s="33" t="str">
        <f>E26</f>
        <v>Ing. Vítězslav Pavel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196"/>
      <c r="B123" s="197"/>
      <c r="C123" s="198" t="s">
        <v>124</v>
      </c>
      <c r="D123" s="199" t="s">
        <v>61</v>
      </c>
      <c r="E123" s="199" t="s">
        <v>57</v>
      </c>
      <c r="F123" s="199" t="s">
        <v>58</v>
      </c>
      <c r="G123" s="199" t="s">
        <v>125</v>
      </c>
      <c r="H123" s="199" t="s">
        <v>126</v>
      </c>
      <c r="I123" s="199" t="s">
        <v>127</v>
      </c>
      <c r="J123" s="200" t="s">
        <v>116</v>
      </c>
      <c r="K123" s="201" t="s">
        <v>128</v>
      </c>
      <c r="L123" s="202"/>
      <c r="M123" s="97" t="s">
        <v>1</v>
      </c>
      <c r="N123" s="98" t="s">
        <v>40</v>
      </c>
      <c r="O123" s="98" t="s">
        <v>129</v>
      </c>
      <c r="P123" s="98" t="s">
        <v>130</v>
      </c>
      <c r="Q123" s="98" t="s">
        <v>131</v>
      </c>
      <c r="R123" s="98" t="s">
        <v>132</v>
      </c>
      <c r="S123" s="98" t="s">
        <v>133</v>
      </c>
      <c r="T123" s="99" t="s">
        <v>134</v>
      </c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6"/>
    </row>
    <row r="124" s="2" customFormat="1" ht="22.8" customHeight="1">
      <c r="A124" s="35"/>
      <c r="B124" s="36"/>
      <c r="C124" s="104" t="s">
        <v>135</v>
      </c>
      <c r="D124" s="37"/>
      <c r="E124" s="37"/>
      <c r="F124" s="37"/>
      <c r="G124" s="37"/>
      <c r="H124" s="37"/>
      <c r="I124" s="37"/>
      <c r="J124" s="203">
        <f>BK124</f>
        <v>0</v>
      </c>
      <c r="K124" s="37"/>
      <c r="L124" s="41"/>
      <c r="M124" s="100"/>
      <c r="N124" s="204"/>
      <c r="O124" s="101"/>
      <c r="P124" s="205">
        <f>P125+P128</f>
        <v>0</v>
      </c>
      <c r="Q124" s="101"/>
      <c r="R124" s="205">
        <f>R125+R128</f>
        <v>0</v>
      </c>
      <c r="S124" s="101"/>
      <c r="T124" s="206">
        <f>T125+T128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75</v>
      </c>
      <c r="AU124" s="14" t="s">
        <v>118</v>
      </c>
      <c r="BK124" s="207">
        <f>BK125+BK128</f>
        <v>0</v>
      </c>
    </row>
    <row r="125" s="12" customFormat="1" ht="25.92" customHeight="1">
      <c r="A125" s="12"/>
      <c r="B125" s="208"/>
      <c r="C125" s="209"/>
      <c r="D125" s="210" t="s">
        <v>75</v>
      </c>
      <c r="E125" s="211" t="s">
        <v>136</v>
      </c>
      <c r="F125" s="211" t="s">
        <v>137</v>
      </c>
      <c r="G125" s="209"/>
      <c r="H125" s="209"/>
      <c r="I125" s="212"/>
      <c r="J125" s="213">
        <f>BK125</f>
        <v>0</v>
      </c>
      <c r="K125" s="209"/>
      <c r="L125" s="214"/>
      <c r="M125" s="215"/>
      <c r="N125" s="216"/>
      <c r="O125" s="216"/>
      <c r="P125" s="217">
        <f>P126</f>
        <v>0</v>
      </c>
      <c r="Q125" s="216"/>
      <c r="R125" s="217">
        <f>R126</f>
        <v>0</v>
      </c>
      <c r="S125" s="216"/>
      <c r="T125" s="218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9" t="s">
        <v>83</v>
      </c>
      <c r="AT125" s="220" t="s">
        <v>75</v>
      </c>
      <c r="AU125" s="220" t="s">
        <v>76</v>
      </c>
      <c r="AY125" s="219" t="s">
        <v>138</v>
      </c>
      <c r="BK125" s="221">
        <f>BK126</f>
        <v>0</v>
      </c>
    </row>
    <row r="126" s="12" customFormat="1" ht="22.8" customHeight="1">
      <c r="A126" s="12"/>
      <c r="B126" s="208"/>
      <c r="C126" s="209"/>
      <c r="D126" s="210" t="s">
        <v>75</v>
      </c>
      <c r="E126" s="222" t="s">
        <v>83</v>
      </c>
      <c r="F126" s="222" t="s">
        <v>139</v>
      </c>
      <c r="G126" s="209"/>
      <c r="H126" s="209"/>
      <c r="I126" s="212"/>
      <c r="J126" s="223">
        <f>BK126</f>
        <v>0</v>
      </c>
      <c r="K126" s="209"/>
      <c r="L126" s="214"/>
      <c r="M126" s="215"/>
      <c r="N126" s="216"/>
      <c r="O126" s="216"/>
      <c r="P126" s="217">
        <f>P127</f>
        <v>0</v>
      </c>
      <c r="Q126" s="216"/>
      <c r="R126" s="217">
        <f>R127</f>
        <v>0</v>
      </c>
      <c r="S126" s="216"/>
      <c r="T126" s="218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9" t="s">
        <v>83</v>
      </c>
      <c r="AT126" s="220" t="s">
        <v>75</v>
      </c>
      <c r="AU126" s="220" t="s">
        <v>83</v>
      </c>
      <c r="AY126" s="219" t="s">
        <v>138</v>
      </c>
      <c r="BK126" s="221">
        <f>BK127</f>
        <v>0</v>
      </c>
    </row>
    <row r="127" s="2" customFormat="1" ht="22.2" customHeight="1">
      <c r="A127" s="35"/>
      <c r="B127" s="36"/>
      <c r="C127" s="224" t="s">
        <v>83</v>
      </c>
      <c r="D127" s="224" t="s">
        <v>140</v>
      </c>
      <c r="E127" s="225" t="s">
        <v>141</v>
      </c>
      <c r="F127" s="226" t="s">
        <v>142</v>
      </c>
      <c r="G127" s="227" t="s">
        <v>143</v>
      </c>
      <c r="H127" s="228">
        <v>12.32</v>
      </c>
      <c r="I127" s="229"/>
      <c r="J127" s="230">
        <f>ROUND(I127*H127,2)</f>
        <v>0</v>
      </c>
      <c r="K127" s="231"/>
      <c r="L127" s="41"/>
      <c r="M127" s="232" t="s">
        <v>1</v>
      </c>
      <c r="N127" s="233" t="s">
        <v>41</v>
      </c>
      <c r="O127" s="88"/>
      <c r="P127" s="234">
        <f>O127*H127</f>
        <v>0</v>
      </c>
      <c r="Q127" s="234">
        <v>0</v>
      </c>
      <c r="R127" s="234">
        <f>Q127*H127</f>
        <v>0</v>
      </c>
      <c r="S127" s="234">
        <v>0</v>
      </c>
      <c r="T127" s="23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6" t="s">
        <v>144</v>
      </c>
      <c r="AT127" s="236" t="s">
        <v>140</v>
      </c>
      <c r="AU127" s="236" t="s">
        <v>85</v>
      </c>
      <c r="AY127" s="14" t="s">
        <v>138</v>
      </c>
      <c r="BE127" s="237">
        <f>IF(N127="základní",J127,0)</f>
        <v>0</v>
      </c>
      <c r="BF127" s="237">
        <f>IF(N127="snížená",J127,0)</f>
        <v>0</v>
      </c>
      <c r="BG127" s="237">
        <f>IF(N127="zákl. přenesená",J127,0)</f>
        <v>0</v>
      </c>
      <c r="BH127" s="237">
        <f>IF(N127="sníž. přenesená",J127,0)</f>
        <v>0</v>
      </c>
      <c r="BI127" s="237">
        <f>IF(N127="nulová",J127,0)</f>
        <v>0</v>
      </c>
      <c r="BJ127" s="14" t="s">
        <v>83</v>
      </c>
      <c r="BK127" s="237">
        <f>ROUND(I127*H127,2)</f>
        <v>0</v>
      </c>
      <c r="BL127" s="14" t="s">
        <v>144</v>
      </c>
      <c r="BM127" s="236" t="s">
        <v>145</v>
      </c>
    </row>
    <row r="128" s="12" customFormat="1" ht="25.92" customHeight="1">
      <c r="A128" s="12"/>
      <c r="B128" s="208"/>
      <c r="C128" s="209"/>
      <c r="D128" s="210" t="s">
        <v>75</v>
      </c>
      <c r="E128" s="211" t="s">
        <v>146</v>
      </c>
      <c r="F128" s="211" t="s">
        <v>147</v>
      </c>
      <c r="G128" s="209"/>
      <c r="H128" s="209"/>
      <c r="I128" s="212"/>
      <c r="J128" s="213">
        <f>BK128</f>
        <v>0</v>
      </c>
      <c r="K128" s="209"/>
      <c r="L128" s="214"/>
      <c r="M128" s="215"/>
      <c r="N128" s="216"/>
      <c r="O128" s="216"/>
      <c r="P128" s="217">
        <f>P129</f>
        <v>0</v>
      </c>
      <c r="Q128" s="216"/>
      <c r="R128" s="217">
        <f>R129</f>
        <v>0</v>
      </c>
      <c r="S128" s="216"/>
      <c r="T128" s="218">
        <f>T129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9" t="s">
        <v>144</v>
      </c>
      <c r="AT128" s="220" t="s">
        <v>75</v>
      </c>
      <c r="AU128" s="220" t="s">
        <v>76</v>
      </c>
      <c r="AY128" s="219" t="s">
        <v>138</v>
      </c>
      <c r="BK128" s="221">
        <f>BK129</f>
        <v>0</v>
      </c>
    </row>
    <row r="129" s="12" customFormat="1" ht="22.8" customHeight="1">
      <c r="A129" s="12"/>
      <c r="B129" s="208"/>
      <c r="C129" s="209"/>
      <c r="D129" s="210" t="s">
        <v>75</v>
      </c>
      <c r="E129" s="222" t="s">
        <v>76</v>
      </c>
      <c r="F129" s="222" t="s">
        <v>107</v>
      </c>
      <c r="G129" s="209"/>
      <c r="H129" s="209"/>
      <c r="I129" s="212"/>
      <c r="J129" s="223">
        <f>BK129</f>
        <v>0</v>
      </c>
      <c r="K129" s="209"/>
      <c r="L129" s="214"/>
      <c r="M129" s="215"/>
      <c r="N129" s="216"/>
      <c r="O129" s="216"/>
      <c r="P129" s="217">
        <f>SUM(P130:P132)</f>
        <v>0</v>
      </c>
      <c r="Q129" s="216"/>
      <c r="R129" s="217">
        <f>SUM(R130:R132)</f>
        <v>0</v>
      </c>
      <c r="S129" s="216"/>
      <c r="T129" s="218">
        <f>SUM(T130:T132)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9" t="s">
        <v>144</v>
      </c>
      <c r="AT129" s="220" t="s">
        <v>75</v>
      </c>
      <c r="AU129" s="220" t="s">
        <v>83</v>
      </c>
      <c r="AY129" s="219" t="s">
        <v>138</v>
      </c>
      <c r="BK129" s="221">
        <f>SUM(BK130:BK132)</f>
        <v>0</v>
      </c>
    </row>
    <row r="130" s="2" customFormat="1" ht="14.4" customHeight="1">
      <c r="A130" s="35"/>
      <c r="B130" s="36"/>
      <c r="C130" s="224" t="s">
        <v>85</v>
      </c>
      <c r="D130" s="224" t="s">
        <v>140</v>
      </c>
      <c r="E130" s="225" t="s">
        <v>148</v>
      </c>
      <c r="F130" s="226" t="s">
        <v>149</v>
      </c>
      <c r="G130" s="227" t="s">
        <v>150</v>
      </c>
      <c r="H130" s="228">
        <v>1</v>
      </c>
      <c r="I130" s="229"/>
      <c r="J130" s="230">
        <f>ROUND(I130*H130,2)</f>
        <v>0</v>
      </c>
      <c r="K130" s="231"/>
      <c r="L130" s="41"/>
      <c r="M130" s="232" t="s">
        <v>1</v>
      </c>
      <c r="N130" s="233" t="s">
        <v>41</v>
      </c>
      <c r="O130" s="88"/>
      <c r="P130" s="234">
        <f>O130*H130</f>
        <v>0</v>
      </c>
      <c r="Q130" s="234">
        <v>0</v>
      </c>
      <c r="R130" s="234">
        <f>Q130*H130</f>
        <v>0</v>
      </c>
      <c r="S130" s="234">
        <v>0</v>
      </c>
      <c r="T130" s="23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6" t="s">
        <v>144</v>
      </c>
      <c r="AT130" s="236" t="s">
        <v>140</v>
      </c>
      <c r="AU130" s="236" t="s">
        <v>85</v>
      </c>
      <c r="AY130" s="14" t="s">
        <v>138</v>
      </c>
      <c r="BE130" s="237">
        <f>IF(N130="základní",J130,0)</f>
        <v>0</v>
      </c>
      <c r="BF130" s="237">
        <f>IF(N130="snížená",J130,0)</f>
        <v>0</v>
      </c>
      <c r="BG130" s="237">
        <f>IF(N130="zákl. přenesená",J130,0)</f>
        <v>0</v>
      </c>
      <c r="BH130" s="237">
        <f>IF(N130="sníž. přenesená",J130,0)</f>
        <v>0</v>
      </c>
      <c r="BI130" s="237">
        <f>IF(N130="nulová",J130,0)</f>
        <v>0</v>
      </c>
      <c r="BJ130" s="14" t="s">
        <v>83</v>
      </c>
      <c r="BK130" s="237">
        <f>ROUND(I130*H130,2)</f>
        <v>0</v>
      </c>
      <c r="BL130" s="14" t="s">
        <v>144</v>
      </c>
      <c r="BM130" s="236" t="s">
        <v>151</v>
      </c>
    </row>
    <row r="131" s="2" customFormat="1" ht="22.2" customHeight="1">
      <c r="A131" s="35"/>
      <c r="B131" s="36"/>
      <c r="C131" s="224" t="s">
        <v>152</v>
      </c>
      <c r="D131" s="224" t="s">
        <v>140</v>
      </c>
      <c r="E131" s="225" t="s">
        <v>153</v>
      </c>
      <c r="F131" s="226" t="s">
        <v>154</v>
      </c>
      <c r="G131" s="227" t="s">
        <v>155</v>
      </c>
      <c r="H131" s="228">
        <v>1</v>
      </c>
      <c r="I131" s="229"/>
      <c r="J131" s="230">
        <f>ROUND(I131*H131,2)</f>
        <v>0</v>
      </c>
      <c r="K131" s="231"/>
      <c r="L131" s="41"/>
      <c r="M131" s="232" t="s">
        <v>1</v>
      </c>
      <c r="N131" s="233" t="s">
        <v>41</v>
      </c>
      <c r="O131" s="88"/>
      <c r="P131" s="234">
        <f>O131*H131</f>
        <v>0</v>
      </c>
      <c r="Q131" s="234">
        <v>0</v>
      </c>
      <c r="R131" s="234">
        <f>Q131*H131</f>
        <v>0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156</v>
      </c>
      <c r="AT131" s="236" t="s">
        <v>140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156</v>
      </c>
      <c r="BM131" s="236" t="s">
        <v>157</v>
      </c>
    </row>
    <row r="132" s="2" customFormat="1" ht="14.4" customHeight="1">
      <c r="A132" s="35"/>
      <c r="B132" s="36"/>
      <c r="C132" s="238" t="s">
        <v>144</v>
      </c>
      <c r="D132" s="238" t="s">
        <v>158</v>
      </c>
      <c r="E132" s="239" t="s">
        <v>159</v>
      </c>
      <c r="F132" s="240" t="s">
        <v>160</v>
      </c>
      <c r="G132" s="241" t="s">
        <v>155</v>
      </c>
      <c r="H132" s="242">
        <v>1</v>
      </c>
      <c r="I132" s="243"/>
      <c r="J132" s="244">
        <f>ROUND(I132*H132,2)</f>
        <v>0</v>
      </c>
      <c r="K132" s="245"/>
      <c r="L132" s="246"/>
      <c r="M132" s="247" t="s">
        <v>1</v>
      </c>
      <c r="N132" s="248" t="s">
        <v>41</v>
      </c>
      <c r="O132" s="249"/>
      <c r="P132" s="250">
        <f>O132*H132</f>
        <v>0</v>
      </c>
      <c r="Q132" s="250">
        <v>0</v>
      </c>
      <c r="R132" s="250">
        <f>Q132*H132</f>
        <v>0</v>
      </c>
      <c r="S132" s="250">
        <v>0</v>
      </c>
      <c r="T132" s="251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6" t="s">
        <v>161</v>
      </c>
      <c r="AT132" s="236" t="s">
        <v>158</v>
      </c>
      <c r="AU132" s="236" t="s">
        <v>85</v>
      </c>
      <c r="AY132" s="14" t="s">
        <v>138</v>
      </c>
      <c r="BE132" s="237">
        <f>IF(N132="základní",J132,0)</f>
        <v>0</v>
      </c>
      <c r="BF132" s="237">
        <f>IF(N132="snížená",J132,0)</f>
        <v>0</v>
      </c>
      <c r="BG132" s="237">
        <f>IF(N132="zákl. přenesená",J132,0)</f>
        <v>0</v>
      </c>
      <c r="BH132" s="237">
        <f>IF(N132="sníž. přenesená",J132,0)</f>
        <v>0</v>
      </c>
      <c r="BI132" s="237">
        <f>IF(N132="nulová",J132,0)</f>
        <v>0</v>
      </c>
      <c r="BJ132" s="14" t="s">
        <v>83</v>
      </c>
      <c r="BK132" s="237">
        <f>ROUND(I132*H132,2)</f>
        <v>0</v>
      </c>
      <c r="BL132" s="14" t="s">
        <v>161</v>
      </c>
      <c r="BM132" s="236" t="s">
        <v>162</v>
      </c>
    </row>
    <row r="133" s="2" customFormat="1" ht="6.96" customHeight="1">
      <c r="A133" s="35"/>
      <c r="B133" s="63"/>
      <c r="C133" s="64"/>
      <c r="D133" s="64"/>
      <c r="E133" s="64"/>
      <c r="F133" s="64"/>
      <c r="G133" s="64"/>
      <c r="H133" s="64"/>
      <c r="I133" s="64"/>
      <c r="J133" s="64"/>
      <c r="K133" s="64"/>
      <c r="L133" s="41"/>
      <c r="M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</sheetData>
  <sheetProtection sheet="1" autoFilter="0" formatColumns="0" formatRows="0" objects="1" scenarios="1" spinCount="100000" saltValue="MVOWULOqfabl0qbdboQwNC5aWcqH5oMu2umCYevMUy01t/TuZm8KS46oVRv1JQ8JX6sGy3916k2aEc6QNtFcfQ==" hashValue="mYXsdcrKk7B6sBvUSGWh3aY8yqrFsbgroyIMXL77tfU2tXWhOTv5Dnse0+GzI6/1+7xT7qgBSJi85gPhSO/+wQ==" algorithmName="SHA-512" password="CC0C"/>
  <autoFilter ref="C123:K13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111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163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>Ing. Vítězslav Pavel</v>
      </c>
      <c r="F26" s="35"/>
      <c r="G26" s="35"/>
      <c r="H26" s="35"/>
      <c r="I26" s="147" t="s">
        <v>27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ROUND(J124,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ROUND((SUM(BE124:BE147)),  2)</f>
        <v>0</v>
      </c>
      <c r="G35" s="35"/>
      <c r="H35" s="35"/>
      <c r="I35" s="161">
        <v>0.20999999999999999</v>
      </c>
      <c r="J35" s="160">
        <f>ROUND(((SUM(BE124:BE147))*I35),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ROUND((SUM(BF124:BF147)),  2)</f>
        <v>0</v>
      </c>
      <c r="G36" s="35"/>
      <c r="H36" s="35"/>
      <c r="I36" s="161">
        <v>0.12</v>
      </c>
      <c r="J36" s="160">
        <f>ROUND(((SUM(BF124:BF147))*I36),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ROUND((SUM(BG124:BG147)),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ROUND((SUM(BH124:BH147)),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ROUND((SUM(BI124:BI147)),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111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02 - Podkládka povrchu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J125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164</v>
      </c>
      <c r="E100" s="193"/>
      <c r="F100" s="193"/>
      <c r="G100" s="193"/>
      <c r="H100" s="193"/>
      <c r="I100" s="193"/>
      <c r="J100" s="194">
        <f>J126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165</v>
      </c>
      <c r="E101" s="193"/>
      <c r="F101" s="193"/>
      <c r="G101" s="193"/>
      <c r="H101" s="193"/>
      <c r="I101" s="193"/>
      <c r="J101" s="194">
        <f>J135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30"/>
      <c r="D102" s="192" t="s">
        <v>166</v>
      </c>
      <c r="E102" s="193"/>
      <c r="F102" s="193"/>
      <c r="G102" s="193"/>
      <c r="H102" s="193"/>
      <c r="I102" s="193"/>
      <c r="J102" s="194">
        <f>J146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123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16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4.4" customHeight="1">
      <c r="A112" s="35"/>
      <c r="B112" s="36"/>
      <c r="C112" s="37"/>
      <c r="D112" s="37"/>
      <c r="E112" s="180" t="str">
        <f>E7</f>
        <v>Vývaziště pro vodáky na řece Sázavě ve Zruči nad Sázavou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110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="2" customFormat="1" ht="14.4" customHeight="1">
      <c r="A114" s="35"/>
      <c r="B114" s="36"/>
      <c r="C114" s="37"/>
      <c r="D114" s="37"/>
      <c r="E114" s="180" t="s">
        <v>111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112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6" customHeight="1">
      <c r="A116" s="35"/>
      <c r="B116" s="36"/>
      <c r="C116" s="37"/>
      <c r="D116" s="37"/>
      <c r="E116" s="73" t="str">
        <f>E11</f>
        <v>02 - Podkládka povrchu</v>
      </c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20</v>
      </c>
      <c r="D118" s="37"/>
      <c r="E118" s="37"/>
      <c r="F118" s="24" t="str">
        <f>F14</f>
        <v>Zruč nad Sázavou</v>
      </c>
      <c r="G118" s="37"/>
      <c r="H118" s="37"/>
      <c r="I118" s="29" t="s">
        <v>22</v>
      </c>
      <c r="J118" s="76" t="str">
        <f>IF(J14="","",J14)</f>
        <v>8. 1. 2025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26.4" customHeight="1">
      <c r="A120" s="35"/>
      <c r="B120" s="36"/>
      <c r="C120" s="29" t="s">
        <v>24</v>
      </c>
      <c r="D120" s="37"/>
      <c r="E120" s="37"/>
      <c r="F120" s="24" t="str">
        <f>E17</f>
        <v>Město Zruč nad Sázavou</v>
      </c>
      <c r="G120" s="37"/>
      <c r="H120" s="37"/>
      <c r="I120" s="29" t="s">
        <v>30</v>
      </c>
      <c r="J120" s="33" t="str">
        <f>E23</f>
        <v>VDG Projektování s.r.o.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6" customHeight="1">
      <c r="A121" s="35"/>
      <c r="B121" s="36"/>
      <c r="C121" s="29" t="s">
        <v>28</v>
      </c>
      <c r="D121" s="37"/>
      <c r="E121" s="37"/>
      <c r="F121" s="24" t="str">
        <f>IF(E20="","",E20)</f>
        <v>Vyplň údaj</v>
      </c>
      <c r="G121" s="37"/>
      <c r="H121" s="37"/>
      <c r="I121" s="29" t="s">
        <v>33</v>
      </c>
      <c r="J121" s="33" t="str">
        <f>E26</f>
        <v>Ing. Vítězslav Pavel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196"/>
      <c r="B123" s="197"/>
      <c r="C123" s="198" t="s">
        <v>124</v>
      </c>
      <c r="D123" s="199" t="s">
        <v>61</v>
      </c>
      <c r="E123" s="199" t="s">
        <v>57</v>
      </c>
      <c r="F123" s="199" t="s">
        <v>58</v>
      </c>
      <c r="G123" s="199" t="s">
        <v>125</v>
      </c>
      <c r="H123" s="199" t="s">
        <v>126</v>
      </c>
      <c r="I123" s="199" t="s">
        <v>127</v>
      </c>
      <c r="J123" s="200" t="s">
        <v>116</v>
      </c>
      <c r="K123" s="201" t="s">
        <v>128</v>
      </c>
      <c r="L123" s="202"/>
      <c r="M123" s="97" t="s">
        <v>1</v>
      </c>
      <c r="N123" s="98" t="s">
        <v>40</v>
      </c>
      <c r="O123" s="98" t="s">
        <v>129</v>
      </c>
      <c r="P123" s="98" t="s">
        <v>130</v>
      </c>
      <c r="Q123" s="98" t="s">
        <v>131</v>
      </c>
      <c r="R123" s="98" t="s">
        <v>132</v>
      </c>
      <c r="S123" s="98" t="s">
        <v>133</v>
      </c>
      <c r="T123" s="99" t="s">
        <v>134</v>
      </c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6"/>
    </row>
    <row r="124" s="2" customFormat="1" ht="22.8" customHeight="1">
      <c r="A124" s="35"/>
      <c r="B124" s="36"/>
      <c r="C124" s="104" t="s">
        <v>135</v>
      </c>
      <c r="D124" s="37"/>
      <c r="E124" s="37"/>
      <c r="F124" s="37"/>
      <c r="G124" s="37"/>
      <c r="H124" s="37"/>
      <c r="I124" s="37"/>
      <c r="J124" s="203">
        <f>BK124</f>
        <v>0</v>
      </c>
      <c r="K124" s="37"/>
      <c r="L124" s="41"/>
      <c r="M124" s="100"/>
      <c r="N124" s="204"/>
      <c r="O124" s="101"/>
      <c r="P124" s="205">
        <f>P125</f>
        <v>0</v>
      </c>
      <c r="Q124" s="101"/>
      <c r="R124" s="205">
        <f>R125</f>
        <v>94.429859800000003</v>
      </c>
      <c r="S124" s="101"/>
      <c r="T124" s="206">
        <f>T125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75</v>
      </c>
      <c r="AU124" s="14" t="s">
        <v>118</v>
      </c>
      <c r="BK124" s="207">
        <f>BK125</f>
        <v>0</v>
      </c>
    </row>
    <row r="125" s="12" customFormat="1" ht="25.92" customHeight="1">
      <c r="A125" s="12"/>
      <c r="B125" s="208"/>
      <c r="C125" s="209"/>
      <c r="D125" s="210" t="s">
        <v>75</v>
      </c>
      <c r="E125" s="211" t="s">
        <v>136</v>
      </c>
      <c r="F125" s="211" t="s">
        <v>137</v>
      </c>
      <c r="G125" s="209"/>
      <c r="H125" s="209"/>
      <c r="I125" s="212"/>
      <c r="J125" s="213">
        <f>BK125</f>
        <v>0</v>
      </c>
      <c r="K125" s="209"/>
      <c r="L125" s="214"/>
      <c r="M125" s="215"/>
      <c r="N125" s="216"/>
      <c r="O125" s="216"/>
      <c r="P125" s="217">
        <f>P126+P135+P146</f>
        <v>0</v>
      </c>
      <c r="Q125" s="216"/>
      <c r="R125" s="217">
        <f>R126+R135+R146</f>
        <v>94.429859800000003</v>
      </c>
      <c r="S125" s="216"/>
      <c r="T125" s="218">
        <f>T126+T135+T146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9" t="s">
        <v>83</v>
      </c>
      <c r="AT125" s="220" t="s">
        <v>75</v>
      </c>
      <c r="AU125" s="220" t="s">
        <v>76</v>
      </c>
      <c r="AY125" s="219" t="s">
        <v>138</v>
      </c>
      <c r="BK125" s="221">
        <f>BK126+BK135+BK146</f>
        <v>0</v>
      </c>
    </row>
    <row r="126" s="12" customFormat="1" ht="22.8" customHeight="1">
      <c r="A126" s="12"/>
      <c r="B126" s="208"/>
      <c r="C126" s="209"/>
      <c r="D126" s="210" t="s">
        <v>75</v>
      </c>
      <c r="E126" s="222" t="s">
        <v>83</v>
      </c>
      <c r="F126" s="222" t="s">
        <v>167</v>
      </c>
      <c r="G126" s="209"/>
      <c r="H126" s="209"/>
      <c r="I126" s="212"/>
      <c r="J126" s="223">
        <f>BK126</f>
        <v>0</v>
      </c>
      <c r="K126" s="209"/>
      <c r="L126" s="214"/>
      <c r="M126" s="215"/>
      <c r="N126" s="216"/>
      <c r="O126" s="216"/>
      <c r="P126" s="217">
        <f>SUM(P127:P134)</f>
        <v>0</v>
      </c>
      <c r="Q126" s="216"/>
      <c r="R126" s="217">
        <f>SUM(R127:R134)</f>
        <v>5.3445199999999993</v>
      </c>
      <c r="S126" s="216"/>
      <c r="T126" s="218">
        <f>SUM(T127:T134)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9" t="s">
        <v>83</v>
      </c>
      <c r="AT126" s="220" t="s">
        <v>75</v>
      </c>
      <c r="AU126" s="220" t="s">
        <v>83</v>
      </c>
      <c r="AY126" s="219" t="s">
        <v>138</v>
      </c>
      <c r="BK126" s="221">
        <f>SUM(BK127:BK134)</f>
        <v>0</v>
      </c>
    </row>
    <row r="127" s="2" customFormat="1" ht="34.8" customHeight="1">
      <c r="A127" s="35"/>
      <c r="B127" s="36"/>
      <c r="C127" s="224" t="s">
        <v>83</v>
      </c>
      <c r="D127" s="224" t="s">
        <v>140</v>
      </c>
      <c r="E127" s="225" t="s">
        <v>168</v>
      </c>
      <c r="F127" s="226" t="s">
        <v>169</v>
      </c>
      <c r="G127" s="227" t="s">
        <v>170</v>
      </c>
      <c r="H127" s="228">
        <v>47.039999999999999</v>
      </c>
      <c r="I127" s="229"/>
      <c r="J127" s="230">
        <f>ROUND(I127*H127,2)</f>
        <v>0</v>
      </c>
      <c r="K127" s="231"/>
      <c r="L127" s="41"/>
      <c r="M127" s="232" t="s">
        <v>1</v>
      </c>
      <c r="N127" s="233" t="s">
        <v>41</v>
      </c>
      <c r="O127" s="88"/>
      <c r="P127" s="234">
        <f>O127*H127</f>
        <v>0</v>
      </c>
      <c r="Q127" s="234">
        <v>0</v>
      </c>
      <c r="R127" s="234">
        <f>Q127*H127</f>
        <v>0</v>
      </c>
      <c r="S127" s="234">
        <v>0</v>
      </c>
      <c r="T127" s="23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6" t="s">
        <v>144</v>
      </c>
      <c r="AT127" s="236" t="s">
        <v>140</v>
      </c>
      <c r="AU127" s="236" t="s">
        <v>85</v>
      </c>
      <c r="AY127" s="14" t="s">
        <v>138</v>
      </c>
      <c r="BE127" s="237">
        <f>IF(N127="základní",J127,0)</f>
        <v>0</v>
      </c>
      <c r="BF127" s="237">
        <f>IF(N127="snížená",J127,0)</f>
        <v>0</v>
      </c>
      <c r="BG127" s="237">
        <f>IF(N127="zákl. přenesená",J127,0)</f>
        <v>0</v>
      </c>
      <c r="BH127" s="237">
        <f>IF(N127="sníž. přenesená",J127,0)</f>
        <v>0</v>
      </c>
      <c r="BI127" s="237">
        <f>IF(N127="nulová",J127,0)</f>
        <v>0</v>
      </c>
      <c r="BJ127" s="14" t="s">
        <v>83</v>
      </c>
      <c r="BK127" s="237">
        <f>ROUND(I127*H127,2)</f>
        <v>0</v>
      </c>
      <c r="BL127" s="14" t="s">
        <v>144</v>
      </c>
      <c r="BM127" s="236" t="s">
        <v>171</v>
      </c>
    </row>
    <row r="128" s="2" customFormat="1" ht="22.2" customHeight="1">
      <c r="A128" s="35"/>
      <c r="B128" s="36"/>
      <c r="C128" s="224" t="s">
        <v>85</v>
      </c>
      <c r="D128" s="224" t="s">
        <v>140</v>
      </c>
      <c r="E128" s="225" t="s">
        <v>172</v>
      </c>
      <c r="F128" s="226" t="s">
        <v>173</v>
      </c>
      <c r="G128" s="227" t="s">
        <v>170</v>
      </c>
      <c r="H128" s="228">
        <v>47.039999999999999</v>
      </c>
      <c r="I128" s="229"/>
      <c r="J128" s="230">
        <f>ROUND(I128*H128,2)</f>
        <v>0</v>
      </c>
      <c r="K128" s="231"/>
      <c r="L128" s="41"/>
      <c r="M128" s="232" t="s">
        <v>1</v>
      </c>
      <c r="N128" s="233" t="s">
        <v>41</v>
      </c>
      <c r="O128" s="88"/>
      <c r="P128" s="234">
        <f>O128*H128</f>
        <v>0</v>
      </c>
      <c r="Q128" s="234">
        <v>0</v>
      </c>
      <c r="R128" s="234">
        <f>Q128*H128</f>
        <v>0</v>
      </c>
      <c r="S128" s="234">
        <v>0</v>
      </c>
      <c r="T128" s="23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6" t="s">
        <v>144</v>
      </c>
      <c r="AT128" s="236" t="s">
        <v>140</v>
      </c>
      <c r="AU128" s="236" t="s">
        <v>85</v>
      </c>
      <c r="AY128" s="14" t="s">
        <v>138</v>
      </c>
      <c r="BE128" s="237">
        <f>IF(N128="základní",J128,0)</f>
        <v>0</v>
      </c>
      <c r="BF128" s="237">
        <f>IF(N128="snížená",J128,0)</f>
        <v>0</v>
      </c>
      <c r="BG128" s="237">
        <f>IF(N128="zákl. přenesená",J128,0)</f>
        <v>0</v>
      </c>
      <c r="BH128" s="237">
        <f>IF(N128="sníž. přenesená",J128,0)</f>
        <v>0</v>
      </c>
      <c r="BI128" s="237">
        <f>IF(N128="nulová",J128,0)</f>
        <v>0</v>
      </c>
      <c r="BJ128" s="14" t="s">
        <v>83</v>
      </c>
      <c r="BK128" s="237">
        <f>ROUND(I128*H128,2)</f>
        <v>0</v>
      </c>
      <c r="BL128" s="14" t="s">
        <v>144</v>
      </c>
      <c r="BM128" s="236" t="s">
        <v>174</v>
      </c>
    </row>
    <row r="129" s="2" customFormat="1" ht="22.2" customHeight="1">
      <c r="A129" s="35"/>
      <c r="B129" s="36"/>
      <c r="C129" s="224" t="s">
        <v>152</v>
      </c>
      <c r="D129" s="224" t="s">
        <v>140</v>
      </c>
      <c r="E129" s="225" t="s">
        <v>175</v>
      </c>
      <c r="F129" s="226" t="s">
        <v>176</v>
      </c>
      <c r="G129" s="227" t="s">
        <v>170</v>
      </c>
      <c r="H129" s="228">
        <v>47.039999999999999</v>
      </c>
      <c r="I129" s="229"/>
      <c r="J129" s="230">
        <f>ROUND(I129*H129,2)</f>
        <v>0</v>
      </c>
      <c r="K129" s="231"/>
      <c r="L129" s="41"/>
      <c r="M129" s="232" t="s">
        <v>1</v>
      </c>
      <c r="N129" s="233" t="s">
        <v>41</v>
      </c>
      <c r="O129" s="88"/>
      <c r="P129" s="234">
        <f>O129*H129</f>
        <v>0</v>
      </c>
      <c r="Q129" s="234">
        <v>0</v>
      </c>
      <c r="R129" s="234">
        <f>Q129*H129</f>
        <v>0</v>
      </c>
      <c r="S129" s="234">
        <v>0</v>
      </c>
      <c r="T129" s="23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6" t="s">
        <v>144</v>
      </c>
      <c r="AT129" s="236" t="s">
        <v>140</v>
      </c>
      <c r="AU129" s="236" t="s">
        <v>85</v>
      </c>
      <c r="AY129" s="14" t="s">
        <v>138</v>
      </c>
      <c r="BE129" s="237">
        <f>IF(N129="základní",J129,0)</f>
        <v>0</v>
      </c>
      <c r="BF129" s="237">
        <f>IF(N129="snížená",J129,0)</f>
        <v>0</v>
      </c>
      <c r="BG129" s="237">
        <f>IF(N129="zákl. přenesená",J129,0)</f>
        <v>0</v>
      </c>
      <c r="BH129" s="237">
        <f>IF(N129="sníž. přenesená",J129,0)</f>
        <v>0</v>
      </c>
      <c r="BI129" s="237">
        <f>IF(N129="nulová",J129,0)</f>
        <v>0</v>
      </c>
      <c r="BJ129" s="14" t="s">
        <v>83</v>
      </c>
      <c r="BK129" s="237">
        <f>ROUND(I129*H129,2)</f>
        <v>0</v>
      </c>
      <c r="BL129" s="14" t="s">
        <v>144</v>
      </c>
      <c r="BM129" s="236" t="s">
        <v>177</v>
      </c>
    </row>
    <row r="130" s="2" customFormat="1" ht="14.4" customHeight="1">
      <c r="A130" s="35"/>
      <c r="B130" s="36"/>
      <c r="C130" s="224" t="s">
        <v>144</v>
      </c>
      <c r="D130" s="224" t="s">
        <v>140</v>
      </c>
      <c r="E130" s="225" t="s">
        <v>178</v>
      </c>
      <c r="F130" s="226" t="s">
        <v>179</v>
      </c>
      <c r="G130" s="227" t="s">
        <v>170</v>
      </c>
      <c r="H130" s="228">
        <v>47.039999999999999</v>
      </c>
      <c r="I130" s="229"/>
      <c r="J130" s="230">
        <f>ROUND(I130*H130,2)</f>
        <v>0</v>
      </c>
      <c r="K130" s="231"/>
      <c r="L130" s="41"/>
      <c r="M130" s="232" t="s">
        <v>1</v>
      </c>
      <c r="N130" s="233" t="s">
        <v>41</v>
      </c>
      <c r="O130" s="88"/>
      <c r="P130" s="234">
        <f>O130*H130</f>
        <v>0</v>
      </c>
      <c r="Q130" s="234">
        <v>0</v>
      </c>
      <c r="R130" s="234">
        <f>Q130*H130</f>
        <v>0</v>
      </c>
      <c r="S130" s="234">
        <v>0</v>
      </c>
      <c r="T130" s="23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6" t="s">
        <v>144</v>
      </c>
      <c r="AT130" s="236" t="s">
        <v>140</v>
      </c>
      <c r="AU130" s="236" t="s">
        <v>85</v>
      </c>
      <c r="AY130" s="14" t="s">
        <v>138</v>
      </c>
      <c r="BE130" s="237">
        <f>IF(N130="základní",J130,0)</f>
        <v>0</v>
      </c>
      <c r="BF130" s="237">
        <f>IF(N130="snížená",J130,0)</f>
        <v>0</v>
      </c>
      <c r="BG130" s="237">
        <f>IF(N130="zákl. přenesená",J130,0)</f>
        <v>0</v>
      </c>
      <c r="BH130" s="237">
        <f>IF(N130="sníž. přenesená",J130,0)</f>
        <v>0</v>
      </c>
      <c r="BI130" s="237">
        <f>IF(N130="nulová",J130,0)</f>
        <v>0</v>
      </c>
      <c r="BJ130" s="14" t="s">
        <v>83</v>
      </c>
      <c r="BK130" s="237">
        <f>ROUND(I130*H130,2)</f>
        <v>0</v>
      </c>
      <c r="BL130" s="14" t="s">
        <v>144</v>
      </c>
      <c r="BM130" s="236" t="s">
        <v>180</v>
      </c>
    </row>
    <row r="131" s="2" customFormat="1" ht="30" customHeight="1">
      <c r="A131" s="35"/>
      <c r="B131" s="36"/>
      <c r="C131" s="224" t="s">
        <v>181</v>
      </c>
      <c r="D131" s="224" t="s">
        <v>140</v>
      </c>
      <c r="E131" s="225" t="s">
        <v>182</v>
      </c>
      <c r="F131" s="226" t="s">
        <v>183</v>
      </c>
      <c r="G131" s="227" t="s">
        <v>170</v>
      </c>
      <c r="H131" s="228">
        <v>58.799999999999997</v>
      </c>
      <c r="I131" s="229"/>
      <c r="J131" s="230">
        <f>ROUND(I131*H131,2)</f>
        <v>0</v>
      </c>
      <c r="K131" s="231"/>
      <c r="L131" s="41"/>
      <c r="M131" s="232" t="s">
        <v>1</v>
      </c>
      <c r="N131" s="233" t="s">
        <v>41</v>
      </c>
      <c r="O131" s="88"/>
      <c r="P131" s="234">
        <f>O131*H131</f>
        <v>0</v>
      </c>
      <c r="Q131" s="234">
        <v>0.035400000000000001</v>
      </c>
      <c r="R131" s="234">
        <f>Q131*H131</f>
        <v>2.0815199999999998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144</v>
      </c>
      <c r="AT131" s="236" t="s">
        <v>140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144</v>
      </c>
      <c r="BM131" s="236" t="s">
        <v>184</v>
      </c>
    </row>
    <row r="132" s="2" customFormat="1" ht="19.8" customHeight="1">
      <c r="A132" s="35"/>
      <c r="B132" s="36"/>
      <c r="C132" s="238" t="s">
        <v>185</v>
      </c>
      <c r="D132" s="238" t="s">
        <v>158</v>
      </c>
      <c r="E132" s="239" t="s">
        <v>186</v>
      </c>
      <c r="F132" s="240" t="s">
        <v>187</v>
      </c>
      <c r="G132" s="241" t="s">
        <v>188</v>
      </c>
      <c r="H132" s="242">
        <v>3.2629999999999999</v>
      </c>
      <c r="I132" s="243"/>
      <c r="J132" s="244">
        <f>ROUND(I132*H132,2)</f>
        <v>0</v>
      </c>
      <c r="K132" s="245"/>
      <c r="L132" s="246"/>
      <c r="M132" s="252" t="s">
        <v>1</v>
      </c>
      <c r="N132" s="253" t="s">
        <v>41</v>
      </c>
      <c r="O132" s="88"/>
      <c r="P132" s="234">
        <f>O132*H132</f>
        <v>0</v>
      </c>
      <c r="Q132" s="234">
        <v>1</v>
      </c>
      <c r="R132" s="234">
        <f>Q132*H132</f>
        <v>3.2629999999999999</v>
      </c>
      <c r="S132" s="234">
        <v>0</v>
      </c>
      <c r="T132" s="235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6" t="s">
        <v>189</v>
      </c>
      <c r="AT132" s="236" t="s">
        <v>158</v>
      </c>
      <c r="AU132" s="236" t="s">
        <v>85</v>
      </c>
      <c r="AY132" s="14" t="s">
        <v>138</v>
      </c>
      <c r="BE132" s="237">
        <f>IF(N132="základní",J132,0)</f>
        <v>0</v>
      </c>
      <c r="BF132" s="237">
        <f>IF(N132="snížená",J132,0)</f>
        <v>0</v>
      </c>
      <c r="BG132" s="237">
        <f>IF(N132="zákl. přenesená",J132,0)</f>
        <v>0</v>
      </c>
      <c r="BH132" s="237">
        <f>IF(N132="sníž. přenesená",J132,0)</f>
        <v>0</v>
      </c>
      <c r="BI132" s="237">
        <f>IF(N132="nulová",J132,0)</f>
        <v>0</v>
      </c>
      <c r="BJ132" s="14" t="s">
        <v>83</v>
      </c>
      <c r="BK132" s="237">
        <f>ROUND(I132*H132,2)</f>
        <v>0</v>
      </c>
      <c r="BL132" s="14" t="s">
        <v>144</v>
      </c>
      <c r="BM132" s="236" t="s">
        <v>190</v>
      </c>
    </row>
    <row r="133" s="2" customFormat="1" ht="22.2" customHeight="1">
      <c r="A133" s="35"/>
      <c r="B133" s="36"/>
      <c r="C133" s="224" t="s">
        <v>191</v>
      </c>
      <c r="D133" s="224" t="s">
        <v>140</v>
      </c>
      <c r="E133" s="225" t="s">
        <v>192</v>
      </c>
      <c r="F133" s="226" t="s">
        <v>193</v>
      </c>
      <c r="G133" s="227" t="s">
        <v>143</v>
      </c>
      <c r="H133" s="228">
        <v>117.59999999999999</v>
      </c>
      <c r="I133" s="229"/>
      <c r="J133" s="230">
        <f>ROUND(I133*H133,2)</f>
        <v>0</v>
      </c>
      <c r="K133" s="231"/>
      <c r="L133" s="41"/>
      <c r="M133" s="232" t="s">
        <v>1</v>
      </c>
      <c r="N133" s="233" t="s">
        <v>41</v>
      </c>
      <c r="O133" s="88"/>
      <c r="P133" s="234">
        <f>O133*H133</f>
        <v>0</v>
      </c>
      <c r="Q133" s="234">
        <v>0</v>
      </c>
      <c r="R133" s="234">
        <f>Q133*H133</f>
        <v>0</v>
      </c>
      <c r="S133" s="234">
        <v>0</v>
      </c>
      <c r="T133" s="23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6" t="s">
        <v>144</v>
      </c>
      <c r="AT133" s="236" t="s">
        <v>140</v>
      </c>
      <c r="AU133" s="236" t="s">
        <v>85</v>
      </c>
      <c r="AY133" s="14" t="s">
        <v>138</v>
      </c>
      <c r="BE133" s="237">
        <f>IF(N133="základní",J133,0)</f>
        <v>0</v>
      </c>
      <c r="BF133" s="237">
        <f>IF(N133="snížená",J133,0)</f>
        <v>0</v>
      </c>
      <c r="BG133" s="237">
        <f>IF(N133="zákl. přenesená",J133,0)</f>
        <v>0</v>
      </c>
      <c r="BH133" s="237">
        <f>IF(N133="sníž. přenesená",J133,0)</f>
        <v>0</v>
      </c>
      <c r="BI133" s="237">
        <f>IF(N133="nulová",J133,0)</f>
        <v>0</v>
      </c>
      <c r="BJ133" s="14" t="s">
        <v>83</v>
      </c>
      <c r="BK133" s="237">
        <f>ROUND(I133*H133,2)</f>
        <v>0</v>
      </c>
      <c r="BL133" s="14" t="s">
        <v>144</v>
      </c>
      <c r="BM133" s="236" t="s">
        <v>194</v>
      </c>
    </row>
    <row r="134" s="2" customFormat="1" ht="14.4" customHeight="1">
      <c r="A134" s="35"/>
      <c r="B134" s="36"/>
      <c r="C134" s="224" t="s">
        <v>189</v>
      </c>
      <c r="D134" s="224" t="s">
        <v>140</v>
      </c>
      <c r="E134" s="225" t="s">
        <v>195</v>
      </c>
      <c r="F134" s="226" t="s">
        <v>196</v>
      </c>
      <c r="G134" s="227" t="s">
        <v>197</v>
      </c>
      <c r="H134" s="228">
        <v>1</v>
      </c>
      <c r="I134" s="229"/>
      <c r="J134" s="230">
        <f>ROUND(I134*H134,2)</f>
        <v>0</v>
      </c>
      <c r="K134" s="231"/>
      <c r="L134" s="41"/>
      <c r="M134" s="232" t="s">
        <v>1</v>
      </c>
      <c r="N134" s="233" t="s">
        <v>41</v>
      </c>
      <c r="O134" s="88"/>
      <c r="P134" s="234">
        <f>O134*H134</f>
        <v>0</v>
      </c>
      <c r="Q134" s="234">
        <v>0</v>
      </c>
      <c r="R134" s="234">
        <f>Q134*H134</f>
        <v>0</v>
      </c>
      <c r="S134" s="234">
        <v>0</v>
      </c>
      <c r="T134" s="23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6" t="s">
        <v>144</v>
      </c>
      <c r="AT134" s="236" t="s">
        <v>140</v>
      </c>
      <c r="AU134" s="236" t="s">
        <v>85</v>
      </c>
      <c r="AY134" s="14" t="s">
        <v>138</v>
      </c>
      <c r="BE134" s="237">
        <f>IF(N134="základní",J134,0)</f>
        <v>0</v>
      </c>
      <c r="BF134" s="237">
        <f>IF(N134="snížená",J134,0)</f>
        <v>0</v>
      </c>
      <c r="BG134" s="237">
        <f>IF(N134="zákl. přenesená",J134,0)</f>
        <v>0</v>
      </c>
      <c r="BH134" s="237">
        <f>IF(N134="sníž. přenesená",J134,0)</f>
        <v>0</v>
      </c>
      <c r="BI134" s="237">
        <f>IF(N134="nulová",J134,0)</f>
        <v>0</v>
      </c>
      <c r="BJ134" s="14" t="s">
        <v>83</v>
      </c>
      <c r="BK134" s="237">
        <f>ROUND(I134*H134,2)</f>
        <v>0</v>
      </c>
      <c r="BL134" s="14" t="s">
        <v>144</v>
      </c>
      <c r="BM134" s="236" t="s">
        <v>198</v>
      </c>
    </row>
    <row r="135" s="12" customFormat="1" ht="22.8" customHeight="1">
      <c r="A135" s="12"/>
      <c r="B135" s="208"/>
      <c r="C135" s="209"/>
      <c r="D135" s="210" t="s">
        <v>75</v>
      </c>
      <c r="E135" s="222" t="s">
        <v>181</v>
      </c>
      <c r="F135" s="222" t="s">
        <v>199</v>
      </c>
      <c r="G135" s="209"/>
      <c r="H135" s="209"/>
      <c r="I135" s="212"/>
      <c r="J135" s="223">
        <f>BK135</f>
        <v>0</v>
      </c>
      <c r="K135" s="209"/>
      <c r="L135" s="214"/>
      <c r="M135" s="215"/>
      <c r="N135" s="216"/>
      <c r="O135" s="216"/>
      <c r="P135" s="217">
        <f>SUM(P136:P145)</f>
        <v>0</v>
      </c>
      <c r="Q135" s="216"/>
      <c r="R135" s="217">
        <f>SUM(R136:R145)</f>
        <v>89.0853398</v>
      </c>
      <c r="S135" s="216"/>
      <c r="T135" s="218">
        <f>SUM(T136:T145)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9" t="s">
        <v>83</v>
      </c>
      <c r="AT135" s="220" t="s">
        <v>75</v>
      </c>
      <c r="AU135" s="220" t="s">
        <v>83</v>
      </c>
      <c r="AY135" s="219" t="s">
        <v>138</v>
      </c>
      <c r="BK135" s="221">
        <f>SUM(BK136:BK145)</f>
        <v>0</v>
      </c>
    </row>
    <row r="136" s="2" customFormat="1" ht="22.2" customHeight="1">
      <c r="A136" s="35"/>
      <c r="B136" s="36"/>
      <c r="C136" s="224" t="s">
        <v>200</v>
      </c>
      <c r="D136" s="224" t="s">
        <v>140</v>
      </c>
      <c r="E136" s="225" t="s">
        <v>201</v>
      </c>
      <c r="F136" s="226" t="s">
        <v>202</v>
      </c>
      <c r="G136" s="227" t="s">
        <v>170</v>
      </c>
      <c r="H136" s="228">
        <v>11.76</v>
      </c>
      <c r="I136" s="229"/>
      <c r="J136" s="230">
        <f>ROUND(I136*H136,2)</f>
        <v>0</v>
      </c>
      <c r="K136" s="231"/>
      <c r="L136" s="41"/>
      <c r="M136" s="232" t="s">
        <v>1</v>
      </c>
      <c r="N136" s="233" t="s">
        <v>41</v>
      </c>
      <c r="O136" s="88"/>
      <c r="P136" s="234">
        <f>O136*H136</f>
        <v>0</v>
      </c>
      <c r="Q136" s="234">
        <v>1.9312499999999999</v>
      </c>
      <c r="R136" s="234">
        <f>Q136*H136</f>
        <v>22.711499999999997</v>
      </c>
      <c r="S136" s="234">
        <v>0</v>
      </c>
      <c r="T136" s="23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6" t="s">
        <v>144</v>
      </c>
      <c r="AT136" s="236" t="s">
        <v>140</v>
      </c>
      <c r="AU136" s="236" t="s">
        <v>85</v>
      </c>
      <c r="AY136" s="14" t="s">
        <v>138</v>
      </c>
      <c r="BE136" s="237">
        <f>IF(N136="základní",J136,0)</f>
        <v>0</v>
      </c>
      <c r="BF136" s="237">
        <f>IF(N136="snížená",J136,0)</f>
        <v>0</v>
      </c>
      <c r="BG136" s="237">
        <f>IF(N136="zákl. přenesená",J136,0)</f>
        <v>0</v>
      </c>
      <c r="BH136" s="237">
        <f>IF(N136="sníž. přenesená",J136,0)</f>
        <v>0</v>
      </c>
      <c r="BI136" s="237">
        <f>IF(N136="nulová",J136,0)</f>
        <v>0</v>
      </c>
      <c r="BJ136" s="14" t="s">
        <v>83</v>
      </c>
      <c r="BK136" s="237">
        <f>ROUND(I136*H136,2)</f>
        <v>0</v>
      </c>
      <c r="BL136" s="14" t="s">
        <v>144</v>
      </c>
      <c r="BM136" s="236" t="s">
        <v>203</v>
      </c>
    </row>
    <row r="137" s="2" customFormat="1" ht="22.2" customHeight="1">
      <c r="A137" s="35"/>
      <c r="B137" s="36"/>
      <c r="C137" s="224" t="s">
        <v>204</v>
      </c>
      <c r="D137" s="224" t="s">
        <v>140</v>
      </c>
      <c r="E137" s="225" t="s">
        <v>205</v>
      </c>
      <c r="F137" s="226" t="s">
        <v>206</v>
      </c>
      <c r="G137" s="227" t="s">
        <v>143</v>
      </c>
      <c r="H137" s="228">
        <v>112</v>
      </c>
      <c r="I137" s="229"/>
      <c r="J137" s="230">
        <f>ROUND(I137*H137,2)</f>
        <v>0</v>
      </c>
      <c r="K137" s="231"/>
      <c r="L137" s="41"/>
      <c r="M137" s="232" t="s">
        <v>1</v>
      </c>
      <c r="N137" s="233" t="s">
        <v>41</v>
      </c>
      <c r="O137" s="88"/>
      <c r="P137" s="234">
        <f>O137*H137</f>
        <v>0</v>
      </c>
      <c r="Q137" s="234">
        <v>0</v>
      </c>
      <c r="R137" s="234">
        <f>Q137*H137</f>
        <v>0</v>
      </c>
      <c r="S137" s="234">
        <v>0</v>
      </c>
      <c r="T137" s="235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6" t="s">
        <v>144</v>
      </c>
      <c r="AT137" s="236" t="s">
        <v>140</v>
      </c>
      <c r="AU137" s="236" t="s">
        <v>85</v>
      </c>
      <c r="AY137" s="14" t="s">
        <v>138</v>
      </c>
      <c r="BE137" s="237">
        <f>IF(N137="základní",J137,0)</f>
        <v>0</v>
      </c>
      <c r="BF137" s="237">
        <f>IF(N137="snížená",J137,0)</f>
        <v>0</v>
      </c>
      <c r="BG137" s="237">
        <f>IF(N137="zákl. přenesená",J137,0)</f>
        <v>0</v>
      </c>
      <c r="BH137" s="237">
        <f>IF(N137="sníž. přenesená",J137,0)</f>
        <v>0</v>
      </c>
      <c r="BI137" s="237">
        <f>IF(N137="nulová",J137,0)</f>
        <v>0</v>
      </c>
      <c r="BJ137" s="14" t="s">
        <v>83</v>
      </c>
      <c r="BK137" s="237">
        <f>ROUND(I137*H137,2)</f>
        <v>0</v>
      </c>
      <c r="BL137" s="14" t="s">
        <v>144</v>
      </c>
      <c r="BM137" s="236" t="s">
        <v>207</v>
      </c>
    </row>
    <row r="138" s="2" customFormat="1" ht="22.2" customHeight="1">
      <c r="A138" s="35"/>
      <c r="B138" s="36"/>
      <c r="C138" s="224" t="s">
        <v>208</v>
      </c>
      <c r="D138" s="224" t="s">
        <v>140</v>
      </c>
      <c r="E138" s="225" t="s">
        <v>209</v>
      </c>
      <c r="F138" s="226" t="s">
        <v>210</v>
      </c>
      <c r="G138" s="227" t="s">
        <v>143</v>
      </c>
      <c r="H138" s="228">
        <v>112</v>
      </c>
      <c r="I138" s="229"/>
      <c r="J138" s="230">
        <f>ROUND(I138*H138,2)</f>
        <v>0</v>
      </c>
      <c r="K138" s="231"/>
      <c r="L138" s="41"/>
      <c r="M138" s="232" t="s">
        <v>1</v>
      </c>
      <c r="N138" s="233" t="s">
        <v>41</v>
      </c>
      <c r="O138" s="88"/>
      <c r="P138" s="234">
        <f>O138*H138</f>
        <v>0</v>
      </c>
      <c r="Q138" s="234">
        <v>0</v>
      </c>
      <c r="R138" s="234">
        <f>Q138*H138</f>
        <v>0</v>
      </c>
      <c r="S138" s="234">
        <v>0</v>
      </c>
      <c r="T138" s="23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6" t="s">
        <v>144</v>
      </c>
      <c r="AT138" s="236" t="s">
        <v>140</v>
      </c>
      <c r="AU138" s="236" t="s">
        <v>85</v>
      </c>
      <c r="AY138" s="14" t="s">
        <v>138</v>
      </c>
      <c r="BE138" s="237">
        <f>IF(N138="základní",J138,0)</f>
        <v>0</v>
      </c>
      <c r="BF138" s="237">
        <f>IF(N138="snížená",J138,0)</f>
        <v>0</v>
      </c>
      <c r="BG138" s="237">
        <f>IF(N138="zákl. přenesená",J138,0)</f>
        <v>0</v>
      </c>
      <c r="BH138" s="237">
        <f>IF(N138="sníž. přenesená",J138,0)</f>
        <v>0</v>
      </c>
      <c r="BI138" s="237">
        <f>IF(N138="nulová",J138,0)</f>
        <v>0</v>
      </c>
      <c r="BJ138" s="14" t="s">
        <v>83</v>
      </c>
      <c r="BK138" s="237">
        <f>ROUND(I138*H138,2)</f>
        <v>0</v>
      </c>
      <c r="BL138" s="14" t="s">
        <v>144</v>
      </c>
      <c r="BM138" s="236" t="s">
        <v>211</v>
      </c>
    </row>
    <row r="139" s="2" customFormat="1" ht="22.2" customHeight="1">
      <c r="A139" s="35"/>
      <c r="B139" s="36"/>
      <c r="C139" s="224" t="s">
        <v>8</v>
      </c>
      <c r="D139" s="224" t="s">
        <v>140</v>
      </c>
      <c r="E139" s="225" t="s">
        <v>212</v>
      </c>
      <c r="F139" s="226" t="s">
        <v>213</v>
      </c>
      <c r="G139" s="227" t="s">
        <v>143</v>
      </c>
      <c r="H139" s="228">
        <v>112</v>
      </c>
      <c r="I139" s="229"/>
      <c r="J139" s="230">
        <f>ROUND(I139*H139,2)</f>
        <v>0</v>
      </c>
      <c r="K139" s="231"/>
      <c r="L139" s="41"/>
      <c r="M139" s="232" t="s">
        <v>1</v>
      </c>
      <c r="N139" s="233" t="s">
        <v>41</v>
      </c>
      <c r="O139" s="88"/>
      <c r="P139" s="234">
        <f>O139*H139</f>
        <v>0</v>
      </c>
      <c r="Q139" s="234">
        <v>0.11162</v>
      </c>
      <c r="R139" s="234">
        <f>Q139*H139</f>
        <v>12.501439999999999</v>
      </c>
      <c r="S139" s="234">
        <v>0</v>
      </c>
      <c r="T139" s="23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6" t="s">
        <v>144</v>
      </c>
      <c r="AT139" s="236" t="s">
        <v>140</v>
      </c>
      <c r="AU139" s="236" t="s">
        <v>85</v>
      </c>
      <c r="AY139" s="14" t="s">
        <v>138</v>
      </c>
      <c r="BE139" s="237">
        <f>IF(N139="základní",J139,0)</f>
        <v>0</v>
      </c>
      <c r="BF139" s="237">
        <f>IF(N139="snížená",J139,0)</f>
        <v>0</v>
      </c>
      <c r="BG139" s="237">
        <f>IF(N139="zákl. přenesená",J139,0)</f>
        <v>0</v>
      </c>
      <c r="BH139" s="237">
        <f>IF(N139="sníž. přenesená",J139,0)</f>
        <v>0</v>
      </c>
      <c r="BI139" s="237">
        <f>IF(N139="nulová",J139,0)</f>
        <v>0</v>
      </c>
      <c r="BJ139" s="14" t="s">
        <v>83</v>
      </c>
      <c r="BK139" s="237">
        <f>ROUND(I139*H139,2)</f>
        <v>0</v>
      </c>
      <c r="BL139" s="14" t="s">
        <v>144</v>
      </c>
      <c r="BM139" s="236" t="s">
        <v>214</v>
      </c>
    </row>
    <row r="140" s="2" customFormat="1" ht="19.8" customHeight="1">
      <c r="A140" s="35"/>
      <c r="B140" s="36"/>
      <c r="C140" s="238" t="s">
        <v>215</v>
      </c>
      <c r="D140" s="238" t="s">
        <v>158</v>
      </c>
      <c r="E140" s="239" t="s">
        <v>216</v>
      </c>
      <c r="F140" s="240" t="s">
        <v>217</v>
      </c>
      <c r="G140" s="241" t="s">
        <v>143</v>
      </c>
      <c r="H140" s="242">
        <v>118.965</v>
      </c>
      <c r="I140" s="243"/>
      <c r="J140" s="244">
        <f>ROUND(I140*H140,2)</f>
        <v>0</v>
      </c>
      <c r="K140" s="245"/>
      <c r="L140" s="246"/>
      <c r="M140" s="252" t="s">
        <v>1</v>
      </c>
      <c r="N140" s="253" t="s">
        <v>41</v>
      </c>
      <c r="O140" s="88"/>
      <c r="P140" s="234">
        <f>O140*H140</f>
        <v>0</v>
      </c>
      <c r="Q140" s="234">
        <v>0.17599999999999999</v>
      </c>
      <c r="R140" s="234">
        <f>Q140*H140</f>
        <v>20.937839999999998</v>
      </c>
      <c r="S140" s="234">
        <v>0</v>
      </c>
      <c r="T140" s="23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6" t="s">
        <v>189</v>
      </c>
      <c r="AT140" s="236" t="s">
        <v>158</v>
      </c>
      <c r="AU140" s="236" t="s">
        <v>85</v>
      </c>
      <c r="AY140" s="14" t="s">
        <v>138</v>
      </c>
      <c r="BE140" s="237">
        <f>IF(N140="základní",J140,0)</f>
        <v>0</v>
      </c>
      <c r="BF140" s="237">
        <f>IF(N140="snížená",J140,0)</f>
        <v>0</v>
      </c>
      <c r="BG140" s="237">
        <f>IF(N140="zákl. přenesená",J140,0)</f>
        <v>0</v>
      </c>
      <c r="BH140" s="237">
        <f>IF(N140="sníž. přenesená",J140,0)</f>
        <v>0</v>
      </c>
      <c r="BI140" s="237">
        <f>IF(N140="nulová",J140,0)</f>
        <v>0</v>
      </c>
      <c r="BJ140" s="14" t="s">
        <v>83</v>
      </c>
      <c r="BK140" s="237">
        <f>ROUND(I140*H140,2)</f>
        <v>0</v>
      </c>
      <c r="BL140" s="14" t="s">
        <v>144</v>
      </c>
      <c r="BM140" s="236" t="s">
        <v>218</v>
      </c>
    </row>
    <row r="141" s="2" customFormat="1" ht="22.2" customHeight="1">
      <c r="A141" s="35"/>
      <c r="B141" s="36"/>
      <c r="C141" s="238" t="s">
        <v>219</v>
      </c>
      <c r="D141" s="238" t="s">
        <v>158</v>
      </c>
      <c r="E141" s="239" t="s">
        <v>220</v>
      </c>
      <c r="F141" s="240" t="s">
        <v>221</v>
      </c>
      <c r="G141" s="241" t="s">
        <v>143</v>
      </c>
      <c r="H141" s="242">
        <v>2.1000000000000001</v>
      </c>
      <c r="I141" s="243"/>
      <c r="J141" s="244">
        <f>ROUND(I141*H141,2)</f>
        <v>0</v>
      </c>
      <c r="K141" s="245"/>
      <c r="L141" s="246"/>
      <c r="M141" s="252" t="s">
        <v>1</v>
      </c>
      <c r="N141" s="253" t="s">
        <v>41</v>
      </c>
      <c r="O141" s="88"/>
      <c r="P141" s="234">
        <f>O141*H141</f>
        <v>0</v>
      </c>
      <c r="Q141" s="234">
        <v>0.17499999999999999</v>
      </c>
      <c r="R141" s="234">
        <f>Q141*H141</f>
        <v>0.36749999999999999</v>
      </c>
      <c r="S141" s="234">
        <v>0</v>
      </c>
      <c r="T141" s="235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6" t="s">
        <v>189</v>
      </c>
      <c r="AT141" s="236" t="s">
        <v>158</v>
      </c>
      <c r="AU141" s="236" t="s">
        <v>85</v>
      </c>
      <c r="AY141" s="14" t="s">
        <v>138</v>
      </c>
      <c r="BE141" s="237">
        <f>IF(N141="základní",J141,0)</f>
        <v>0</v>
      </c>
      <c r="BF141" s="237">
        <f>IF(N141="snížená",J141,0)</f>
        <v>0</v>
      </c>
      <c r="BG141" s="237">
        <f>IF(N141="zákl. přenesená",J141,0)</f>
        <v>0</v>
      </c>
      <c r="BH141" s="237">
        <f>IF(N141="sníž. přenesená",J141,0)</f>
        <v>0</v>
      </c>
      <c r="BI141" s="237">
        <f>IF(N141="nulová",J141,0)</f>
        <v>0</v>
      </c>
      <c r="BJ141" s="14" t="s">
        <v>83</v>
      </c>
      <c r="BK141" s="237">
        <f>ROUND(I141*H141,2)</f>
        <v>0</v>
      </c>
      <c r="BL141" s="14" t="s">
        <v>144</v>
      </c>
      <c r="BM141" s="236" t="s">
        <v>222</v>
      </c>
    </row>
    <row r="142" s="2" customFormat="1" ht="22.2" customHeight="1">
      <c r="A142" s="35"/>
      <c r="B142" s="36"/>
      <c r="C142" s="224" t="s">
        <v>223</v>
      </c>
      <c r="D142" s="224" t="s">
        <v>140</v>
      </c>
      <c r="E142" s="225" t="s">
        <v>224</v>
      </c>
      <c r="F142" s="226" t="s">
        <v>225</v>
      </c>
      <c r="G142" s="227" t="s">
        <v>226</v>
      </c>
      <c r="H142" s="228">
        <v>7</v>
      </c>
      <c r="I142" s="229"/>
      <c r="J142" s="230">
        <f>ROUND(I142*H142,2)</f>
        <v>0</v>
      </c>
      <c r="K142" s="231"/>
      <c r="L142" s="41"/>
      <c r="M142" s="232" t="s">
        <v>1</v>
      </c>
      <c r="N142" s="233" t="s">
        <v>41</v>
      </c>
      <c r="O142" s="88"/>
      <c r="P142" s="234">
        <f>O142*H142</f>
        <v>0</v>
      </c>
      <c r="Q142" s="234">
        <v>0</v>
      </c>
      <c r="R142" s="234">
        <f>Q142*H142</f>
        <v>0</v>
      </c>
      <c r="S142" s="234">
        <v>0</v>
      </c>
      <c r="T142" s="235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6" t="s">
        <v>144</v>
      </c>
      <c r="AT142" s="236" t="s">
        <v>140</v>
      </c>
      <c r="AU142" s="236" t="s">
        <v>85</v>
      </c>
      <c r="AY142" s="14" t="s">
        <v>138</v>
      </c>
      <c r="BE142" s="237">
        <f>IF(N142="základní",J142,0)</f>
        <v>0</v>
      </c>
      <c r="BF142" s="237">
        <f>IF(N142="snížená",J142,0)</f>
        <v>0</v>
      </c>
      <c r="BG142" s="237">
        <f>IF(N142="zákl. přenesená",J142,0)</f>
        <v>0</v>
      </c>
      <c r="BH142" s="237">
        <f>IF(N142="sníž. přenesená",J142,0)</f>
        <v>0</v>
      </c>
      <c r="BI142" s="237">
        <f>IF(N142="nulová",J142,0)</f>
        <v>0</v>
      </c>
      <c r="BJ142" s="14" t="s">
        <v>83</v>
      </c>
      <c r="BK142" s="237">
        <f>ROUND(I142*H142,2)</f>
        <v>0</v>
      </c>
      <c r="BL142" s="14" t="s">
        <v>144</v>
      </c>
      <c r="BM142" s="236" t="s">
        <v>227</v>
      </c>
    </row>
    <row r="143" s="2" customFormat="1" ht="22.2" customHeight="1">
      <c r="A143" s="35"/>
      <c r="B143" s="36"/>
      <c r="C143" s="224" t="s">
        <v>228</v>
      </c>
      <c r="D143" s="224" t="s">
        <v>140</v>
      </c>
      <c r="E143" s="225" t="s">
        <v>229</v>
      </c>
      <c r="F143" s="226" t="s">
        <v>230</v>
      </c>
      <c r="G143" s="227" t="s">
        <v>226</v>
      </c>
      <c r="H143" s="228">
        <v>83</v>
      </c>
      <c r="I143" s="229"/>
      <c r="J143" s="230">
        <f>ROUND(I143*H143,2)</f>
        <v>0</v>
      </c>
      <c r="K143" s="231"/>
      <c r="L143" s="41"/>
      <c r="M143" s="232" t="s">
        <v>1</v>
      </c>
      <c r="N143" s="233" t="s">
        <v>41</v>
      </c>
      <c r="O143" s="88"/>
      <c r="P143" s="234">
        <f>O143*H143</f>
        <v>0</v>
      </c>
      <c r="Q143" s="234">
        <v>0.15540000000000001</v>
      </c>
      <c r="R143" s="234">
        <f>Q143*H143</f>
        <v>12.898200000000001</v>
      </c>
      <c r="S143" s="234">
        <v>0</v>
      </c>
      <c r="T143" s="23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6" t="s">
        <v>144</v>
      </c>
      <c r="AT143" s="236" t="s">
        <v>140</v>
      </c>
      <c r="AU143" s="236" t="s">
        <v>85</v>
      </c>
      <c r="AY143" s="14" t="s">
        <v>138</v>
      </c>
      <c r="BE143" s="237">
        <f>IF(N143="základní",J143,0)</f>
        <v>0</v>
      </c>
      <c r="BF143" s="237">
        <f>IF(N143="snížená",J143,0)</f>
        <v>0</v>
      </c>
      <c r="BG143" s="237">
        <f>IF(N143="zákl. přenesená",J143,0)</f>
        <v>0</v>
      </c>
      <c r="BH143" s="237">
        <f>IF(N143="sníž. přenesená",J143,0)</f>
        <v>0</v>
      </c>
      <c r="BI143" s="237">
        <f>IF(N143="nulová",J143,0)</f>
        <v>0</v>
      </c>
      <c r="BJ143" s="14" t="s">
        <v>83</v>
      </c>
      <c r="BK143" s="237">
        <f>ROUND(I143*H143,2)</f>
        <v>0</v>
      </c>
      <c r="BL143" s="14" t="s">
        <v>144</v>
      </c>
      <c r="BM143" s="236" t="s">
        <v>231</v>
      </c>
    </row>
    <row r="144" s="2" customFormat="1" ht="14.4" customHeight="1">
      <c r="A144" s="35"/>
      <c r="B144" s="36"/>
      <c r="C144" s="238" t="s">
        <v>232</v>
      </c>
      <c r="D144" s="238" t="s">
        <v>158</v>
      </c>
      <c r="E144" s="239" t="s">
        <v>233</v>
      </c>
      <c r="F144" s="240" t="s">
        <v>234</v>
      </c>
      <c r="G144" s="241" t="s">
        <v>226</v>
      </c>
      <c r="H144" s="242">
        <v>84</v>
      </c>
      <c r="I144" s="243"/>
      <c r="J144" s="244">
        <f>ROUND(I144*H144,2)</f>
        <v>0</v>
      </c>
      <c r="K144" s="245"/>
      <c r="L144" s="246"/>
      <c r="M144" s="252" t="s">
        <v>1</v>
      </c>
      <c r="N144" s="253" t="s">
        <v>41</v>
      </c>
      <c r="O144" s="88"/>
      <c r="P144" s="234">
        <f>O144*H144</f>
        <v>0</v>
      </c>
      <c r="Q144" s="234">
        <v>0.033500000000000002</v>
      </c>
      <c r="R144" s="234">
        <f>Q144*H144</f>
        <v>2.8140000000000001</v>
      </c>
      <c r="S144" s="234">
        <v>0</v>
      </c>
      <c r="T144" s="23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6" t="s">
        <v>189</v>
      </c>
      <c r="AT144" s="236" t="s">
        <v>158</v>
      </c>
      <c r="AU144" s="236" t="s">
        <v>85</v>
      </c>
      <c r="AY144" s="14" t="s">
        <v>138</v>
      </c>
      <c r="BE144" s="237">
        <f>IF(N144="základní",J144,0)</f>
        <v>0</v>
      </c>
      <c r="BF144" s="237">
        <f>IF(N144="snížená",J144,0)</f>
        <v>0</v>
      </c>
      <c r="BG144" s="237">
        <f>IF(N144="zákl. přenesená",J144,0)</f>
        <v>0</v>
      </c>
      <c r="BH144" s="237">
        <f>IF(N144="sníž. přenesená",J144,0)</f>
        <v>0</v>
      </c>
      <c r="BI144" s="237">
        <f>IF(N144="nulová",J144,0)</f>
        <v>0</v>
      </c>
      <c r="BJ144" s="14" t="s">
        <v>83</v>
      </c>
      <c r="BK144" s="237">
        <f>ROUND(I144*H144,2)</f>
        <v>0</v>
      </c>
      <c r="BL144" s="14" t="s">
        <v>144</v>
      </c>
      <c r="BM144" s="236" t="s">
        <v>235</v>
      </c>
    </row>
    <row r="145" s="2" customFormat="1" ht="22.2" customHeight="1">
      <c r="A145" s="35"/>
      <c r="B145" s="36"/>
      <c r="C145" s="224" t="s">
        <v>236</v>
      </c>
      <c r="D145" s="224" t="s">
        <v>140</v>
      </c>
      <c r="E145" s="225" t="s">
        <v>237</v>
      </c>
      <c r="F145" s="226" t="s">
        <v>238</v>
      </c>
      <c r="G145" s="227" t="s">
        <v>170</v>
      </c>
      <c r="H145" s="228">
        <v>7.4699999999999998</v>
      </c>
      <c r="I145" s="229"/>
      <c r="J145" s="230">
        <f>ROUND(I145*H145,2)</f>
        <v>0</v>
      </c>
      <c r="K145" s="231"/>
      <c r="L145" s="41"/>
      <c r="M145" s="232" t="s">
        <v>1</v>
      </c>
      <c r="N145" s="233" t="s">
        <v>41</v>
      </c>
      <c r="O145" s="88"/>
      <c r="P145" s="234">
        <f>O145*H145</f>
        <v>0</v>
      </c>
      <c r="Q145" s="234">
        <v>2.2563399999999998</v>
      </c>
      <c r="R145" s="234">
        <f>Q145*H145</f>
        <v>16.854859799999996</v>
      </c>
      <c r="S145" s="234">
        <v>0</v>
      </c>
      <c r="T145" s="23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6" t="s">
        <v>144</v>
      </c>
      <c r="AT145" s="236" t="s">
        <v>140</v>
      </c>
      <c r="AU145" s="236" t="s">
        <v>85</v>
      </c>
      <c r="AY145" s="14" t="s">
        <v>138</v>
      </c>
      <c r="BE145" s="237">
        <f>IF(N145="základní",J145,0)</f>
        <v>0</v>
      </c>
      <c r="BF145" s="237">
        <f>IF(N145="snížená",J145,0)</f>
        <v>0</v>
      </c>
      <c r="BG145" s="237">
        <f>IF(N145="zákl. přenesená",J145,0)</f>
        <v>0</v>
      </c>
      <c r="BH145" s="237">
        <f>IF(N145="sníž. přenesená",J145,0)</f>
        <v>0</v>
      </c>
      <c r="BI145" s="237">
        <f>IF(N145="nulová",J145,0)</f>
        <v>0</v>
      </c>
      <c r="BJ145" s="14" t="s">
        <v>83</v>
      </c>
      <c r="BK145" s="237">
        <f>ROUND(I145*H145,2)</f>
        <v>0</v>
      </c>
      <c r="BL145" s="14" t="s">
        <v>144</v>
      </c>
      <c r="BM145" s="236" t="s">
        <v>239</v>
      </c>
    </row>
    <row r="146" s="12" customFormat="1" ht="22.8" customHeight="1">
      <c r="A146" s="12"/>
      <c r="B146" s="208"/>
      <c r="C146" s="209"/>
      <c r="D146" s="210" t="s">
        <v>75</v>
      </c>
      <c r="E146" s="222" t="s">
        <v>240</v>
      </c>
      <c r="F146" s="222" t="s">
        <v>241</v>
      </c>
      <c r="G146" s="209"/>
      <c r="H146" s="209"/>
      <c r="I146" s="212"/>
      <c r="J146" s="223">
        <f>BK146</f>
        <v>0</v>
      </c>
      <c r="K146" s="209"/>
      <c r="L146" s="214"/>
      <c r="M146" s="215"/>
      <c r="N146" s="216"/>
      <c r="O146" s="216"/>
      <c r="P146" s="217">
        <f>P147</f>
        <v>0</v>
      </c>
      <c r="Q146" s="216"/>
      <c r="R146" s="217">
        <f>R147</f>
        <v>0</v>
      </c>
      <c r="S146" s="216"/>
      <c r="T146" s="218">
        <f>T147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9" t="s">
        <v>83</v>
      </c>
      <c r="AT146" s="220" t="s">
        <v>75</v>
      </c>
      <c r="AU146" s="220" t="s">
        <v>83</v>
      </c>
      <c r="AY146" s="219" t="s">
        <v>138</v>
      </c>
      <c r="BK146" s="221">
        <f>BK147</f>
        <v>0</v>
      </c>
    </row>
    <row r="147" s="2" customFormat="1" ht="22.2" customHeight="1">
      <c r="A147" s="35"/>
      <c r="B147" s="36"/>
      <c r="C147" s="224" t="s">
        <v>242</v>
      </c>
      <c r="D147" s="224" t="s">
        <v>140</v>
      </c>
      <c r="E147" s="225" t="s">
        <v>243</v>
      </c>
      <c r="F147" s="226" t="s">
        <v>244</v>
      </c>
      <c r="G147" s="227" t="s">
        <v>188</v>
      </c>
      <c r="H147" s="228">
        <v>94.430000000000007</v>
      </c>
      <c r="I147" s="229"/>
      <c r="J147" s="230">
        <f>ROUND(I147*H147,2)</f>
        <v>0</v>
      </c>
      <c r="K147" s="231"/>
      <c r="L147" s="41"/>
      <c r="M147" s="254" t="s">
        <v>1</v>
      </c>
      <c r="N147" s="255" t="s">
        <v>41</v>
      </c>
      <c r="O147" s="249"/>
      <c r="P147" s="250">
        <f>O147*H147</f>
        <v>0</v>
      </c>
      <c r="Q147" s="250">
        <v>0</v>
      </c>
      <c r="R147" s="250">
        <f>Q147*H147</f>
        <v>0</v>
      </c>
      <c r="S147" s="250">
        <v>0</v>
      </c>
      <c r="T147" s="251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6" t="s">
        <v>144</v>
      </c>
      <c r="AT147" s="236" t="s">
        <v>140</v>
      </c>
      <c r="AU147" s="236" t="s">
        <v>85</v>
      </c>
      <c r="AY147" s="14" t="s">
        <v>138</v>
      </c>
      <c r="BE147" s="237">
        <f>IF(N147="základní",J147,0)</f>
        <v>0</v>
      </c>
      <c r="BF147" s="237">
        <f>IF(N147="snížená",J147,0)</f>
        <v>0</v>
      </c>
      <c r="BG147" s="237">
        <f>IF(N147="zákl. přenesená",J147,0)</f>
        <v>0</v>
      </c>
      <c r="BH147" s="237">
        <f>IF(N147="sníž. přenesená",J147,0)</f>
        <v>0</v>
      </c>
      <c r="BI147" s="237">
        <f>IF(N147="nulová",J147,0)</f>
        <v>0</v>
      </c>
      <c r="BJ147" s="14" t="s">
        <v>83</v>
      </c>
      <c r="BK147" s="237">
        <f>ROUND(I147*H147,2)</f>
        <v>0</v>
      </c>
      <c r="BL147" s="14" t="s">
        <v>144</v>
      </c>
      <c r="BM147" s="236" t="s">
        <v>245</v>
      </c>
    </row>
    <row r="148" s="2" customFormat="1" ht="6.96" customHeight="1">
      <c r="A148" s="35"/>
      <c r="B148" s="63"/>
      <c r="C148" s="64"/>
      <c r="D148" s="64"/>
      <c r="E148" s="64"/>
      <c r="F148" s="64"/>
      <c r="G148" s="64"/>
      <c r="H148" s="64"/>
      <c r="I148" s="64"/>
      <c r="J148" s="64"/>
      <c r="K148" s="64"/>
      <c r="L148" s="41"/>
      <c r="M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</sheetData>
  <sheetProtection sheet="1" autoFilter="0" formatColumns="0" formatRows="0" objects="1" scenarios="1" spinCount="100000" saltValue="HeXD3dQJqSun5mSgYVxOuHxBTvLFnFqO3967HaACax7nGzAB1JSwc3VIgroYa8T+BpOoUSSgqqW99NXhsCUr3A==" hashValue="ztJsXqSu2jUiY0Fh262dv6VR9ikWicxOdFJtMtEAQt6/UsB7T8lzv+sppa9NGwvhYJqnslLGeJ8b/Pd5oCNyWQ==" algorithmName="SHA-512" password="CC0C"/>
  <autoFilter ref="C123:K14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96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111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246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34</v>
      </c>
      <c r="F26" s="35"/>
      <c r="G26" s="35"/>
      <c r="H26" s="35"/>
      <c r="I26" s="147" t="s">
        <v>27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ROUND(J124,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ROUND((SUM(BE124:BE140)),  2)</f>
        <v>0</v>
      </c>
      <c r="G35" s="35"/>
      <c r="H35" s="35"/>
      <c r="I35" s="161">
        <v>0.20999999999999999</v>
      </c>
      <c r="J35" s="160">
        <f>ROUND(((SUM(BE124:BE140))*I35),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ROUND((SUM(BF124:BF140)),  2)</f>
        <v>0</v>
      </c>
      <c r="G36" s="35"/>
      <c r="H36" s="35"/>
      <c r="I36" s="161">
        <v>0.12</v>
      </c>
      <c r="J36" s="160">
        <f>ROUND(((SUM(BF124:BF140))*I36),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ROUND((SUM(BG124:BG140)),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ROUND((SUM(BH124:BH140)),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ROUND((SUM(BI124:BI140)),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111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03 - Dokončovací práce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J125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164</v>
      </c>
      <c r="E100" s="193"/>
      <c r="F100" s="193"/>
      <c r="G100" s="193"/>
      <c r="H100" s="193"/>
      <c r="I100" s="193"/>
      <c r="J100" s="194">
        <f>J126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165</v>
      </c>
      <c r="E101" s="193"/>
      <c r="F101" s="193"/>
      <c r="G101" s="193"/>
      <c r="H101" s="193"/>
      <c r="I101" s="193"/>
      <c r="J101" s="194">
        <f>J129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30"/>
      <c r="D102" s="192" t="s">
        <v>247</v>
      </c>
      <c r="E102" s="193"/>
      <c r="F102" s="193"/>
      <c r="G102" s="193"/>
      <c r="H102" s="193"/>
      <c r="I102" s="193"/>
      <c r="J102" s="194">
        <f>J132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123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16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4.4" customHeight="1">
      <c r="A112" s="35"/>
      <c r="B112" s="36"/>
      <c r="C112" s="37"/>
      <c r="D112" s="37"/>
      <c r="E112" s="180" t="str">
        <f>E7</f>
        <v>Vývaziště pro vodáky na řece Sázavě ve Zruči nad Sázavou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110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="2" customFormat="1" ht="14.4" customHeight="1">
      <c r="A114" s="35"/>
      <c r="B114" s="36"/>
      <c r="C114" s="37"/>
      <c r="D114" s="37"/>
      <c r="E114" s="180" t="s">
        <v>111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112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6" customHeight="1">
      <c r="A116" s="35"/>
      <c r="B116" s="36"/>
      <c r="C116" s="37"/>
      <c r="D116" s="37"/>
      <c r="E116" s="73" t="str">
        <f>E11</f>
        <v>03 - Dokončovací práce</v>
      </c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20</v>
      </c>
      <c r="D118" s="37"/>
      <c r="E118" s="37"/>
      <c r="F118" s="24" t="str">
        <f>F14</f>
        <v>Zruč nad Sázavou</v>
      </c>
      <c r="G118" s="37"/>
      <c r="H118" s="37"/>
      <c r="I118" s="29" t="s">
        <v>22</v>
      </c>
      <c r="J118" s="76" t="str">
        <f>IF(J14="","",J14)</f>
        <v>8. 1. 2025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26.4" customHeight="1">
      <c r="A120" s="35"/>
      <c r="B120" s="36"/>
      <c r="C120" s="29" t="s">
        <v>24</v>
      </c>
      <c r="D120" s="37"/>
      <c r="E120" s="37"/>
      <c r="F120" s="24" t="str">
        <f>E17</f>
        <v>Město Zruč nad Sázavou</v>
      </c>
      <c r="G120" s="37"/>
      <c r="H120" s="37"/>
      <c r="I120" s="29" t="s">
        <v>30</v>
      </c>
      <c r="J120" s="33" t="str">
        <f>E23</f>
        <v>VDG Projektování s.r.o.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6" customHeight="1">
      <c r="A121" s="35"/>
      <c r="B121" s="36"/>
      <c r="C121" s="29" t="s">
        <v>28</v>
      </c>
      <c r="D121" s="37"/>
      <c r="E121" s="37"/>
      <c r="F121" s="24" t="str">
        <f>IF(E20="","",E20)</f>
        <v>Vyplň údaj</v>
      </c>
      <c r="G121" s="37"/>
      <c r="H121" s="37"/>
      <c r="I121" s="29" t="s">
        <v>33</v>
      </c>
      <c r="J121" s="33" t="str">
        <f>E26</f>
        <v>Ing. Vítězslav Pavel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196"/>
      <c r="B123" s="197"/>
      <c r="C123" s="198" t="s">
        <v>124</v>
      </c>
      <c r="D123" s="199" t="s">
        <v>61</v>
      </c>
      <c r="E123" s="199" t="s">
        <v>57</v>
      </c>
      <c r="F123" s="199" t="s">
        <v>58</v>
      </c>
      <c r="G123" s="199" t="s">
        <v>125</v>
      </c>
      <c r="H123" s="199" t="s">
        <v>126</v>
      </c>
      <c r="I123" s="199" t="s">
        <v>127</v>
      </c>
      <c r="J123" s="200" t="s">
        <v>116</v>
      </c>
      <c r="K123" s="201" t="s">
        <v>128</v>
      </c>
      <c r="L123" s="202"/>
      <c r="M123" s="97" t="s">
        <v>1</v>
      </c>
      <c r="N123" s="98" t="s">
        <v>40</v>
      </c>
      <c r="O123" s="98" t="s">
        <v>129</v>
      </c>
      <c r="P123" s="98" t="s">
        <v>130</v>
      </c>
      <c r="Q123" s="98" t="s">
        <v>131</v>
      </c>
      <c r="R123" s="98" t="s">
        <v>132</v>
      </c>
      <c r="S123" s="98" t="s">
        <v>133</v>
      </c>
      <c r="T123" s="99" t="s">
        <v>134</v>
      </c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6"/>
    </row>
    <row r="124" s="2" customFormat="1" ht="22.8" customHeight="1">
      <c r="A124" s="35"/>
      <c r="B124" s="36"/>
      <c r="C124" s="104" t="s">
        <v>135</v>
      </c>
      <c r="D124" s="37"/>
      <c r="E124" s="37"/>
      <c r="F124" s="37"/>
      <c r="G124" s="37"/>
      <c r="H124" s="37"/>
      <c r="I124" s="37"/>
      <c r="J124" s="203">
        <f>BK124</f>
        <v>0</v>
      </c>
      <c r="K124" s="37"/>
      <c r="L124" s="41"/>
      <c r="M124" s="100"/>
      <c r="N124" s="204"/>
      <c r="O124" s="101"/>
      <c r="P124" s="205">
        <f>P125</f>
        <v>0</v>
      </c>
      <c r="Q124" s="101"/>
      <c r="R124" s="205">
        <f>R125</f>
        <v>0.055299999999999995</v>
      </c>
      <c r="S124" s="101"/>
      <c r="T124" s="206">
        <f>T125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75</v>
      </c>
      <c r="AU124" s="14" t="s">
        <v>118</v>
      </c>
      <c r="BK124" s="207">
        <f>BK125</f>
        <v>0</v>
      </c>
    </row>
    <row r="125" s="12" customFormat="1" ht="25.92" customHeight="1">
      <c r="A125" s="12"/>
      <c r="B125" s="208"/>
      <c r="C125" s="209"/>
      <c r="D125" s="210" t="s">
        <v>75</v>
      </c>
      <c r="E125" s="211" t="s">
        <v>136</v>
      </c>
      <c r="F125" s="211" t="s">
        <v>137</v>
      </c>
      <c r="G125" s="209"/>
      <c r="H125" s="209"/>
      <c r="I125" s="212"/>
      <c r="J125" s="213">
        <f>BK125</f>
        <v>0</v>
      </c>
      <c r="K125" s="209"/>
      <c r="L125" s="214"/>
      <c r="M125" s="215"/>
      <c r="N125" s="216"/>
      <c r="O125" s="216"/>
      <c r="P125" s="217">
        <f>P126+P129+P132</f>
        <v>0</v>
      </c>
      <c r="Q125" s="216"/>
      <c r="R125" s="217">
        <f>R126+R129+R132</f>
        <v>0.055299999999999995</v>
      </c>
      <c r="S125" s="216"/>
      <c r="T125" s="218">
        <f>T126+T129+T132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9" t="s">
        <v>83</v>
      </c>
      <c r="AT125" s="220" t="s">
        <v>75</v>
      </c>
      <c r="AU125" s="220" t="s">
        <v>76</v>
      </c>
      <c r="AY125" s="219" t="s">
        <v>138</v>
      </c>
      <c r="BK125" s="221">
        <f>BK126+BK129+BK132</f>
        <v>0</v>
      </c>
    </row>
    <row r="126" s="12" customFormat="1" ht="22.8" customHeight="1">
      <c r="A126" s="12"/>
      <c r="B126" s="208"/>
      <c r="C126" s="209"/>
      <c r="D126" s="210" t="s">
        <v>75</v>
      </c>
      <c r="E126" s="222" t="s">
        <v>83</v>
      </c>
      <c r="F126" s="222" t="s">
        <v>167</v>
      </c>
      <c r="G126" s="209"/>
      <c r="H126" s="209"/>
      <c r="I126" s="212"/>
      <c r="J126" s="223">
        <f>BK126</f>
        <v>0</v>
      </c>
      <c r="K126" s="209"/>
      <c r="L126" s="214"/>
      <c r="M126" s="215"/>
      <c r="N126" s="216"/>
      <c r="O126" s="216"/>
      <c r="P126" s="217">
        <f>SUM(P127:P128)</f>
        <v>0</v>
      </c>
      <c r="Q126" s="216"/>
      <c r="R126" s="217">
        <f>SUM(R127:R128)</f>
        <v>0.0055999999999999999</v>
      </c>
      <c r="S126" s="216"/>
      <c r="T126" s="218">
        <f>SUM(T127:T128)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9" t="s">
        <v>83</v>
      </c>
      <c r="AT126" s="220" t="s">
        <v>75</v>
      </c>
      <c r="AU126" s="220" t="s">
        <v>83</v>
      </c>
      <c r="AY126" s="219" t="s">
        <v>138</v>
      </c>
      <c r="BK126" s="221">
        <f>SUM(BK127:BK128)</f>
        <v>0</v>
      </c>
    </row>
    <row r="127" s="2" customFormat="1" ht="14.4" customHeight="1">
      <c r="A127" s="35"/>
      <c r="B127" s="36"/>
      <c r="C127" s="238" t="s">
        <v>83</v>
      </c>
      <c r="D127" s="238" t="s">
        <v>158</v>
      </c>
      <c r="E127" s="239" t="s">
        <v>248</v>
      </c>
      <c r="F127" s="240" t="s">
        <v>249</v>
      </c>
      <c r="G127" s="241" t="s">
        <v>250</v>
      </c>
      <c r="H127" s="242">
        <v>5.5999999999999996</v>
      </c>
      <c r="I127" s="243"/>
      <c r="J127" s="244">
        <f>ROUND(I127*H127,2)</f>
        <v>0</v>
      </c>
      <c r="K127" s="245"/>
      <c r="L127" s="246"/>
      <c r="M127" s="252" t="s">
        <v>1</v>
      </c>
      <c r="N127" s="253" t="s">
        <v>41</v>
      </c>
      <c r="O127" s="88"/>
      <c r="P127" s="234">
        <f>O127*H127</f>
        <v>0</v>
      </c>
      <c r="Q127" s="234">
        <v>0.001</v>
      </c>
      <c r="R127" s="234">
        <f>Q127*H127</f>
        <v>0.0055999999999999999</v>
      </c>
      <c r="S127" s="234">
        <v>0</v>
      </c>
      <c r="T127" s="23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6" t="s">
        <v>189</v>
      </c>
      <c r="AT127" s="236" t="s">
        <v>158</v>
      </c>
      <c r="AU127" s="236" t="s">
        <v>85</v>
      </c>
      <c r="AY127" s="14" t="s">
        <v>138</v>
      </c>
      <c r="BE127" s="237">
        <f>IF(N127="základní",J127,0)</f>
        <v>0</v>
      </c>
      <c r="BF127" s="237">
        <f>IF(N127="snížená",J127,0)</f>
        <v>0</v>
      </c>
      <c r="BG127" s="237">
        <f>IF(N127="zákl. přenesená",J127,0)</f>
        <v>0</v>
      </c>
      <c r="BH127" s="237">
        <f>IF(N127="sníž. přenesená",J127,0)</f>
        <v>0</v>
      </c>
      <c r="BI127" s="237">
        <f>IF(N127="nulová",J127,0)</f>
        <v>0</v>
      </c>
      <c r="BJ127" s="14" t="s">
        <v>83</v>
      </c>
      <c r="BK127" s="237">
        <f>ROUND(I127*H127,2)</f>
        <v>0</v>
      </c>
      <c r="BL127" s="14" t="s">
        <v>144</v>
      </c>
      <c r="BM127" s="236" t="s">
        <v>251</v>
      </c>
    </row>
    <row r="128" s="2" customFormat="1" ht="22.2" customHeight="1">
      <c r="A128" s="35"/>
      <c r="B128" s="36"/>
      <c r="C128" s="224" t="s">
        <v>85</v>
      </c>
      <c r="D128" s="224" t="s">
        <v>140</v>
      </c>
      <c r="E128" s="225" t="s">
        <v>252</v>
      </c>
      <c r="F128" s="226" t="s">
        <v>253</v>
      </c>
      <c r="G128" s="227" t="s">
        <v>143</v>
      </c>
      <c r="H128" s="228">
        <v>112</v>
      </c>
      <c r="I128" s="229"/>
      <c r="J128" s="230">
        <f>ROUND(I128*H128,2)</f>
        <v>0</v>
      </c>
      <c r="K128" s="231"/>
      <c r="L128" s="41"/>
      <c r="M128" s="232" t="s">
        <v>1</v>
      </c>
      <c r="N128" s="233" t="s">
        <v>41</v>
      </c>
      <c r="O128" s="88"/>
      <c r="P128" s="234">
        <f>O128*H128</f>
        <v>0</v>
      </c>
      <c r="Q128" s="234">
        <v>0</v>
      </c>
      <c r="R128" s="234">
        <f>Q128*H128</f>
        <v>0</v>
      </c>
      <c r="S128" s="234">
        <v>0</v>
      </c>
      <c r="T128" s="23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6" t="s">
        <v>144</v>
      </c>
      <c r="AT128" s="236" t="s">
        <v>140</v>
      </c>
      <c r="AU128" s="236" t="s">
        <v>85</v>
      </c>
      <c r="AY128" s="14" t="s">
        <v>138</v>
      </c>
      <c r="BE128" s="237">
        <f>IF(N128="základní",J128,0)</f>
        <v>0</v>
      </c>
      <c r="BF128" s="237">
        <f>IF(N128="snížená",J128,0)</f>
        <v>0</v>
      </c>
      <c r="BG128" s="237">
        <f>IF(N128="zákl. přenesená",J128,0)</f>
        <v>0</v>
      </c>
      <c r="BH128" s="237">
        <f>IF(N128="sníž. přenesená",J128,0)</f>
        <v>0</v>
      </c>
      <c r="BI128" s="237">
        <f>IF(N128="nulová",J128,0)</f>
        <v>0</v>
      </c>
      <c r="BJ128" s="14" t="s">
        <v>83</v>
      </c>
      <c r="BK128" s="237">
        <f>ROUND(I128*H128,2)</f>
        <v>0</v>
      </c>
      <c r="BL128" s="14" t="s">
        <v>144</v>
      </c>
      <c r="BM128" s="236" t="s">
        <v>254</v>
      </c>
    </row>
    <row r="129" s="12" customFormat="1" ht="22.8" customHeight="1">
      <c r="A129" s="12"/>
      <c r="B129" s="208"/>
      <c r="C129" s="209"/>
      <c r="D129" s="210" t="s">
        <v>75</v>
      </c>
      <c r="E129" s="222" t="s">
        <v>181</v>
      </c>
      <c r="F129" s="222" t="s">
        <v>199</v>
      </c>
      <c r="G129" s="209"/>
      <c r="H129" s="209"/>
      <c r="I129" s="212"/>
      <c r="J129" s="223">
        <f>BK129</f>
        <v>0</v>
      </c>
      <c r="K129" s="209"/>
      <c r="L129" s="214"/>
      <c r="M129" s="215"/>
      <c r="N129" s="216"/>
      <c r="O129" s="216"/>
      <c r="P129" s="217">
        <f>SUM(P130:P131)</f>
        <v>0</v>
      </c>
      <c r="Q129" s="216"/>
      <c r="R129" s="217">
        <f>SUM(R130:R131)</f>
        <v>0.0252</v>
      </c>
      <c r="S129" s="216"/>
      <c r="T129" s="218">
        <f>SUM(T130:T131)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9" t="s">
        <v>83</v>
      </c>
      <c r="AT129" s="220" t="s">
        <v>75</v>
      </c>
      <c r="AU129" s="220" t="s">
        <v>83</v>
      </c>
      <c r="AY129" s="219" t="s">
        <v>138</v>
      </c>
      <c r="BK129" s="221">
        <f>SUM(BK130:BK131)</f>
        <v>0</v>
      </c>
    </row>
    <row r="130" s="2" customFormat="1" ht="19.8" customHeight="1">
      <c r="A130" s="35"/>
      <c r="B130" s="36"/>
      <c r="C130" s="224" t="s">
        <v>152</v>
      </c>
      <c r="D130" s="224" t="s">
        <v>140</v>
      </c>
      <c r="E130" s="225" t="s">
        <v>255</v>
      </c>
      <c r="F130" s="226" t="s">
        <v>256</v>
      </c>
      <c r="G130" s="227" t="s">
        <v>226</v>
      </c>
      <c r="H130" s="228">
        <v>7</v>
      </c>
      <c r="I130" s="229"/>
      <c r="J130" s="230">
        <f>ROUND(I130*H130,2)</f>
        <v>0</v>
      </c>
      <c r="K130" s="231"/>
      <c r="L130" s="41"/>
      <c r="M130" s="232" t="s">
        <v>1</v>
      </c>
      <c r="N130" s="233" t="s">
        <v>41</v>
      </c>
      <c r="O130" s="88"/>
      <c r="P130" s="234">
        <f>O130*H130</f>
        <v>0</v>
      </c>
      <c r="Q130" s="234">
        <v>0.0035999999999999999</v>
      </c>
      <c r="R130" s="234">
        <f>Q130*H130</f>
        <v>0.0252</v>
      </c>
      <c r="S130" s="234">
        <v>0</v>
      </c>
      <c r="T130" s="23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6" t="s">
        <v>144</v>
      </c>
      <c r="AT130" s="236" t="s">
        <v>140</v>
      </c>
      <c r="AU130" s="236" t="s">
        <v>85</v>
      </c>
      <c r="AY130" s="14" t="s">
        <v>138</v>
      </c>
      <c r="BE130" s="237">
        <f>IF(N130="základní",J130,0)</f>
        <v>0</v>
      </c>
      <c r="BF130" s="237">
        <f>IF(N130="snížená",J130,0)</f>
        <v>0</v>
      </c>
      <c r="BG130" s="237">
        <f>IF(N130="zákl. přenesená",J130,0)</f>
        <v>0</v>
      </c>
      <c r="BH130" s="237">
        <f>IF(N130="sníž. přenesená",J130,0)</f>
        <v>0</v>
      </c>
      <c r="BI130" s="237">
        <f>IF(N130="nulová",J130,0)</f>
        <v>0</v>
      </c>
      <c r="BJ130" s="14" t="s">
        <v>83</v>
      </c>
      <c r="BK130" s="237">
        <f>ROUND(I130*H130,2)</f>
        <v>0</v>
      </c>
      <c r="BL130" s="14" t="s">
        <v>144</v>
      </c>
      <c r="BM130" s="236" t="s">
        <v>257</v>
      </c>
    </row>
    <row r="131" s="2" customFormat="1" ht="19.8" customHeight="1">
      <c r="A131" s="35"/>
      <c r="B131" s="36"/>
      <c r="C131" s="224" t="s">
        <v>144</v>
      </c>
      <c r="D131" s="224" t="s">
        <v>140</v>
      </c>
      <c r="E131" s="225" t="s">
        <v>258</v>
      </c>
      <c r="F131" s="226" t="s">
        <v>259</v>
      </c>
      <c r="G131" s="227" t="s">
        <v>226</v>
      </c>
      <c r="H131" s="228">
        <v>7</v>
      </c>
      <c r="I131" s="229"/>
      <c r="J131" s="230">
        <f>ROUND(I131*H131,2)</f>
        <v>0</v>
      </c>
      <c r="K131" s="231"/>
      <c r="L131" s="41"/>
      <c r="M131" s="232" t="s">
        <v>1</v>
      </c>
      <c r="N131" s="233" t="s">
        <v>41</v>
      </c>
      <c r="O131" s="88"/>
      <c r="P131" s="234">
        <f>O131*H131</f>
        <v>0</v>
      </c>
      <c r="Q131" s="234">
        <v>0</v>
      </c>
      <c r="R131" s="234">
        <f>Q131*H131</f>
        <v>0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144</v>
      </c>
      <c r="AT131" s="236" t="s">
        <v>140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144</v>
      </c>
      <c r="BM131" s="236" t="s">
        <v>260</v>
      </c>
    </row>
    <row r="132" s="12" customFormat="1" ht="22.8" customHeight="1">
      <c r="A132" s="12"/>
      <c r="B132" s="208"/>
      <c r="C132" s="209"/>
      <c r="D132" s="210" t="s">
        <v>75</v>
      </c>
      <c r="E132" s="222" t="s">
        <v>200</v>
      </c>
      <c r="F132" s="222" t="s">
        <v>261</v>
      </c>
      <c r="G132" s="209"/>
      <c r="H132" s="209"/>
      <c r="I132" s="212"/>
      <c r="J132" s="223">
        <f>BK132</f>
        <v>0</v>
      </c>
      <c r="K132" s="209"/>
      <c r="L132" s="214"/>
      <c r="M132" s="215"/>
      <c r="N132" s="216"/>
      <c r="O132" s="216"/>
      <c r="P132" s="217">
        <f>SUM(P133:P140)</f>
        <v>0</v>
      </c>
      <c r="Q132" s="216"/>
      <c r="R132" s="217">
        <f>SUM(R133:R140)</f>
        <v>0.024499999999999994</v>
      </c>
      <c r="S132" s="216"/>
      <c r="T132" s="218">
        <f>SUM(T133:T140)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9" t="s">
        <v>83</v>
      </c>
      <c r="AT132" s="220" t="s">
        <v>75</v>
      </c>
      <c r="AU132" s="220" t="s">
        <v>83</v>
      </c>
      <c r="AY132" s="219" t="s">
        <v>138</v>
      </c>
      <c r="BK132" s="221">
        <f>SUM(BK133:BK140)</f>
        <v>0</v>
      </c>
    </row>
    <row r="133" s="2" customFormat="1" ht="22.2" customHeight="1">
      <c r="A133" s="35"/>
      <c r="B133" s="36"/>
      <c r="C133" s="224" t="s">
        <v>181</v>
      </c>
      <c r="D133" s="224" t="s">
        <v>140</v>
      </c>
      <c r="E133" s="225" t="s">
        <v>262</v>
      </c>
      <c r="F133" s="226" t="s">
        <v>263</v>
      </c>
      <c r="G133" s="227" t="s">
        <v>264</v>
      </c>
      <c r="H133" s="228">
        <v>2</v>
      </c>
      <c r="I133" s="229"/>
      <c r="J133" s="230">
        <f>ROUND(I133*H133,2)</f>
        <v>0</v>
      </c>
      <c r="K133" s="231"/>
      <c r="L133" s="41"/>
      <c r="M133" s="232" t="s">
        <v>1</v>
      </c>
      <c r="N133" s="233" t="s">
        <v>41</v>
      </c>
      <c r="O133" s="88"/>
      <c r="P133" s="234">
        <f>O133*H133</f>
        <v>0</v>
      </c>
      <c r="Q133" s="234">
        <v>0.00069999999999999999</v>
      </c>
      <c r="R133" s="234">
        <f>Q133*H133</f>
        <v>0.0014</v>
      </c>
      <c r="S133" s="234">
        <v>0</v>
      </c>
      <c r="T133" s="23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6" t="s">
        <v>144</v>
      </c>
      <c r="AT133" s="236" t="s">
        <v>140</v>
      </c>
      <c r="AU133" s="236" t="s">
        <v>85</v>
      </c>
      <c r="AY133" s="14" t="s">
        <v>138</v>
      </c>
      <c r="BE133" s="237">
        <f>IF(N133="základní",J133,0)</f>
        <v>0</v>
      </c>
      <c r="BF133" s="237">
        <f>IF(N133="snížená",J133,0)</f>
        <v>0</v>
      </c>
      <c r="BG133" s="237">
        <f>IF(N133="zákl. přenesená",J133,0)</f>
        <v>0</v>
      </c>
      <c r="BH133" s="237">
        <f>IF(N133="sníž. přenesená",J133,0)</f>
        <v>0</v>
      </c>
      <c r="BI133" s="237">
        <f>IF(N133="nulová",J133,0)</f>
        <v>0</v>
      </c>
      <c r="BJ133" s="14" t="s">
        <v>83</v>
      </c>
      <c r="BK133" s="237">
        <f>ROUND(I133*H133,2)</f>
        <v>0</v>
      </c>
      <c r="BL133" s="14" t="s">
        <v>144</v>
      </c>
      <c r="BM133" s="236" t="s">
        <v>265</v>
      </c>
    </row>
    <row r="134" s="2" customFormat="1" ht="19.8" customHeight="1">
      <c r="A134" s="35"/>
      <c r="B134" s="36"/>
      <c r="C134" s="238" t="s">
        <v>185</v>
      </c>
      <c r="D134" s="238" t="s">
        <v>158</v>
      </c>
      <c r="E134" s="239" t="s">
        <v>266</v>
      </c>
      <c r="F134" s="240" t="s">
        <v>267</v>
      </c>
      <c r="G134" s="241" t="s">
        <v>264</v>
      </c>
      <c r="H134" s="242">
        <v>2</v>
      </c>
      <c r="I134" s="243"/>
      <c r="J134" s="244">
        <f>ROUND(I134*H134,2)</f>
        <v>0</v>
      </c>
      <c r="K134" s="245"/>
      <c r="L134" s="246"/>
      <c r="M134" s="252" t="s">
        <v>1</v>
      </c>
      <c r="N134" s="253" t="s">
        <v>41</v>
      </c>
      <c r="O134" s="88"/>
      <c r="P134" s="234">
        <f>O134*H134</f>
        <v>0</v>
      </c>
      <c r="Q134" s="234">
        <v>0.0061000000000000004</v>
      </c>
      <c r="R134" s="234">
        <f>Q134*H134</f>
        <v>0.012200000000000001</v>
      </c>
      <c r="S134" s="234">
        <v>0</v>
      </c>
      <c r="T134" s="23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6" t="s">
        <v>189</v>
      </c>
      <c r="AT134" s="236" t="s">
        <v>158</v>
      </c>
      <c r="AU134" s="236" t="s">
        <v>85</v>
      </c>
      <c r="AY134" s="14" t="s">
        <v>138</v>
      </c>
      <c r="BE134" s="237">
        <f>IF(N134="základní",J134,0)</f>
        <v>0</v>
      </c>
      <c r="BF134" s="237">
        <f>IF(N134="snížená",J134,0)</f>
        <v>0</v>
      </c>
      <c r="BG134" s="237">
        <f>IF(N134="zákl. přenesená",J134,0)</f>
        <v>0</v>
      </c>
      <c r="BH134" s="237">
        <f>IF(N134="sníž. přenesená",J134,0)</f>
        <v>0</v>
      </c>
      <c r="BI134" s="237">
        <f>IF(N134="nulová",J134,0)</f>
        <v>0</v>
      </c>
      <c r="BJ134" s="14" t="s">
        <v>83</v>
      </c>
      <c r="BK134" s="237">
        <f>ROUND(I134*H134,2)</f>
        <v>0</v>
      </c>
      <c r="BL134" s="14" t="s">
        <v>144</v>
      </c>
      <c r="BM134" s="236" t="s">
        <v>268</v>
      </c>
    </row>
    <row r="135" s="2" customFormat="1" ht="14.4" customHeight="1">
      <c r="A135" s="35"/>
      <c r="B135" s="36"/>
      <c r="C135" s="238" t="s">
        <v>191</v>
      </c>
      <c r="D135" s="238" t="s">
        <v>158</v>
      </c>
      <c r="E135" s="239" t="s">
        <v>269</v>
      </c>
      <c r="F135" s="240" t="s">
        <v>270</v>
      </c>
      <c r="G135" s="241" t="s">
        <v>264</v>
      </c>
      <c r="H135" s="242">
        <v>2</v>
      </c>
      <c r="I135" s="243"/>
      <c r="J135" s="244">
        <f>ROUND(I135*H135,2)</f>
        <v>0</v>
      </c>
      <c r="K135" s="245"/>
      <c r="L135" s="246"/>
      <c r="M135" s="252" t="s">
        <v>1</v>
      </c>
      <c r="N135" s="253" t="s">
        <v>41</v>
      </c>
      <c r="O135" s="88"/>
      <c r="P135" s="234">
        <f>O135*H135</f>
        <v>0</v>
      </c>
      <c r="Q135" s="234">
        <v>0.0030000000000000001</v>
      </c>
      <c r="R135" s="234">
        <f>Q135*H135</f>
        <v>0.0060000000000000001</v>
      </c>
      <c r="S135" s="234">
        <v>0</v>
      </c>
      <c r="T135" s="23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6" t="s">
        <v>189</v>
      </c>
      <c r="AT135" s="236" t="s">
        <v>158</v>
      </c>
      <c r="AU135" s="236" t="s">
        <v>85</v>
      </c>
      <c r="AY135" s="14" t="s">
        <v>138</v>
      </c>
      <c r="BE135" s="237">
        <f>IF(N135="základní",J135,0)</f>
        <v>0</v>
      </c>
      <c r="BF135" s="237">
        <f>IF(N135="snížená",J135,0)</f>
        <v>0</v>
      </c>
      <c r="BG135" s="237">
        <f>IF(N135="zákl. přenesená",J135,0)</f>
        <v>0</v>
      </c>
      <c r="BH135" s="237">
        <f>IF(N135="sníž. přenesená",J135,0)</f>
        <v>0</v>
      </c>
      <c r="BI135" s="237">
        <f>IF(N135="nulová",J135,0)</f>
        <v>0</v>
      </c>
      <c r="BJ135" s="14" t="s">
        <v>83</v>
      </c>
      <c r="BK135" s="237">
        <f>ROUND(I135*H135,2)</f>
        <v>0</v>
      </c>
      <c r="BL135" s="14" t="s">
        <v>144</v>
      </c>
      <c r="BM135" s="236" t="s">
        <v>271</v>
      </c>
    </row>
    <row r="136" s="2" customFormat="1" ht="19.8" customHeight="1">
      <c r="A136" s="35"/>
      <c r="B136" s="36"/>
      <c r="C136" s="238" t="s">
        <v>189</v>
      </c>
      <c r="D136" s="238" t="s">
        <v>158</v>
      </c>
      <c r="E136" s="239" t="s">
        <v>272</v>
      </c>
      <c r="F136" s="240" t="s">
        <v>273</v>
      </c>
      <c r="G136" s="241" t="s">
        <v>264</v>
      </c>
      <c r="H136" s="242">
        <v>4</v>
      </c>
      <c r="I136" s="243"/>
      <c r="J136" s="244">
        <f>ROUND(I136*H136,2)</f>
        <v>0</v>
      </c>
      <c r="K136" s="245"/>
      <c r="L136" s="246"/>
      <c r="M136" s="252" t="s">
        <v>1</v>
      </c>
      <c r="N136" s="253" t="s">
        <v>41</v>
      </c>
      <c r="O136" s="88"/>
      <c r="P136" s="234">
        <f>O136*H136</f>
        <v>0</v>
      </c>
      <c r="Q136" s="234">
        <v>0.00035</v>
      </c>
      <c r="R136" s="234">
        <f>Q136*H136</f>
        <v>0.0014</v>
      </c>
      <c r="S136" s="234">
        <v>0</v>
      </c>
      <c r="T136" s="23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6" t="s">
        <v>189</v>
      </c>
      <c r="AT136" s="236" t="s">
        <v>158</v>
      </c>
      <c r="AU136" s="236" t="s">
        <v>85</v>
      </c>
      <c r="AY136" s="14" t="s">
        <v>138</v>
      </c>
      <c r="BE136" s="237">
        <f>IF(N136="základní",J136,0)</f>
        <v>0</v>
      </c>
      <c r="BF136" s="237">
        <f>IF(N136="snížená",J136,0)</f>
        <v>0</v>
      </c>
      <c r="BG136" s="237">
        <f>IF(N136="zákl. přenesená",J136,0)</f>
        <v>0</v>
      </c>
      <c r="BH136" s="237">
        <f>IF(N136="sníž. přenesená",J136,0)</f>
        <v>0</v>
      </c>
      <c r="BI136" s="237">
        <f>IF(N136="nulová",J136,0)</f>
        <v>0</v>
      </c>
      <c r="BJ136" s="14" t="s">
        <v>83</v>
      </c>
      <c r="BK136" s="237">
        <f>ROUND(I136*H136,2)</f>
        <v>0</v>
      </c>
      <c r="BL136" s="14" t="s">
        <v>144</v>
      </c>
      <c r="BM136" s="236" t="s">
        <v>274</v>
      </c>
    </row>
    <row r="137" s="2" customFormat="1" ht="14.4" customHeight="1">
      <c r="A137" s="35"/>
      <c r="B137" s="36"/>
      <c r="C137" s="238" t="s">
        <v>200</v>
      </c>
      <c r="D137" s="238" t="s">
        <v>158</v>
      </c>
      <c r="E137" s="239" t="s">
        <v>275</v>
      </c>
      <c r="F137" s="240" t="s">
        <v>276</v>
      </c>
      <c r="G137" s="241" t="s">
        <v>264</v>
      </c>
      <c r="H137" s="242">
        <v>2</v>
      </c>
      <c r="I137" s="243"/>
      <c r="J137" s="244">
        <f>ROUND(I137*H137,2)</f>
        <v>0</v>
      </c>
      <c r="K137" s="245"/>
      <c r="L137" s="246"/>
      <c r="M137" s="252" t="s">
        <v>1</v>
      </c>
      <c r="N137" s="253" t="s">
        <v>41</v>
      </c>
      <c r="O137" s="88"/>
      <c r="P137" s="234">
        <f>O137*H137</f>
        <v>0</v>
      </c>
      <c r="Q137" s="234">
        <v>0.00010000000000000001</v>
      </c>
      <c r="R137" s="234">
        <f>Q137*H137</f>
        <v>0.00020000000000000001</v>
      </c>
      <c r="S137" s="234">
        <v>0</v>
      </c>
      <c r="T137" s="235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6" t="s">
        <v>189</v>
      </c>
      <c r="AT137" s="236" t="s">
        <v>158</v>
      </c>
      <c r="AU137" s="236" t="s">
        <v>85</v>
      </c>
      <c r="AY137" s="14" t="s">
        <v>138</v>
      </c>
      <c r="BE137" s="237">
        <f>IF(N137="základní",J137,0)</f>
        <v>0</v>
      </c>
      <c r="BF137" s="237">
        <f>IF(N137="snížená",J137,0)</f>
        <v>0</v>
      </c>
      <c r="BG137" s="237">
        <f>IF(N137="zákl. přenesená",J137,0)</f>
        <v>0</v>
      </c>
      <c r="BH137" s="237">
        <f>IF(N137="sníž. přenesená",J137,0)</f>
        <v>0</v>
      </c>
      <c r="BI137" s="237">
        <f>IF(N137="nulová",J137,0)</f>
        <v>0</v>
      </c>
      <c r="BJ137" s="14" t="s">
        <v>83</v>
      </c>
      <c r="BK137" s="237">
        <f>ROUND(I137*H137,2)</f>
        <v>0</v>
      </c>
      <c r="BL137" s="14" t="s">
        <v>144</v>
      </c>
      <c r="BM137" s="236" t="s">
        <v>277</v>
      </c>
    </row>
    <row r="138" s="2" customFormat="1" ht="14.4" customHeight="1">
      <c r="A138" s="35"/>
      <c r="B138" s="36"/>
      <c r="C138" s="238" t="s">
        <v>204</v>
      </c>
      <c r="D138" s="238" t="s">
        <v>158</v>
      </c>
      <c r="E138" s="239" t="s">
        <v>278</v>
      </c>
      <c r="F138" s="240" t="s">
        <v>279</v>
      </c>
      <c r="G138" s="241" t="s">
        <v>264</v>
      </c>
      <c r="H138" s="242">
        <v>1</v>
      </c>
      <c r="I138" s="243"/>
      <c r="J138" s="244">
        <f>ROUND(I138*H138,2)</f>
        <v>0</v>
      </c>
      <c r="K138" s="245"/>
      <c r="L138" s="246"/>
      <c r="M138" s="252" t="s">
        <v>1</v>
      </c>
      <c r="N138" s="253" t="s">
        <v>41</v>
      </c>
      <c r="O138" s="88"/>
      <c r="P138" s="234">
        <f>O138*H138</f>
        <v>0</v>
      </c>
      <c r="Q138" s="234">
        <v>0.0012999999999999999</v>
      </c>
      <c r="R138" s="234">
        <f>Q138*H138</f>
        <v>0.0012999999999999999</v>
      </c>
      <c r="S138" s="234">
        <v>0</v>
      </c>
      <c r="T138" s="23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6" t="s">
        <v>189</v>
      </c>
      <c r="AT138" s="236" t="s">
        <v>158</v>
      </c>
      <c r="AU138" s="236" t="s">
        <v>85</v>
      </c>
      <c r="AY138" s="14" t="s">
        <v>138</v>
      </c>
      <c r="BE138" s="237">
        <f>IF(N138="základní",J138,0)</f>
        <v>0</v>
      </c>
      <c r="BF138" s="237">
        <f>IF(N138="snížená",J138,0)</f>
        <v>0</v>
      </c>
      <c r="BG138" s="237">
        <f>IF(N138="zákl. přenesená",J138,0)</f>
        <v>0</v>
      </c>
      <c r="BH138" s="237">
        <f>IF(N138="sníž. přenesená",J138,0)</f>
        <v>0</v>
      </c>
      <c r="BI138" s="237">
        <f>IF(N138="nulová",J138,0)</f>
        <v>0</v>
      </c>
      <c r="BJ138" s="14" t="s">
        <v>83</v>
      </c>
      <c r="BK138" s="237">
        <f>ROUND(I138*H138,2)</f>
        <v>0</v>
      </c>
      <c r="BL138" s="14" t="s">
        <v>144</v>
      </c>
      <c r="BM138" s="236" t="s">
        <v>280</v>
      </c>
    </row>
    <row r="139" s="2" customFormat="1" ht="19.8" customHeight="1">
      <c r="A139" s="35"/>
      <c r="B139" s="36"/>
      <c r="C139" s="238" t="s">
        <v>208</v>
      </c>
      <c r="D139" s="238" t="s">
        <v>158</v>
      </c>
      <c r="E139" s="239" t="s">
        <v>281</v>
      </c>
      <c r="F139" s="240" t="s">
        <v>282</v>
      </c>
      <c r="G139" s="241" t="s">
        <v>264</v>
      </c>
      <c r="H139" s="242">
        <v>1</v>
      </c>
      <c r="I139" s="243"/>
      <c r="J139" s="244">
        <f>ROUND(I139*H139,2)</f>
        <v>0</v>
      </c>
      <c r="K139" s="245"/>
      <c r="L139" s="246"/>
      <c r="M139" s="252" t="s">
        <v>1</v>
      </c>
      <c r="N139" s="253" t="s">
        <v>41</v>
      </c>
      <c r="O139" s="88"/>
      <c r="P139" s="234">
        <f>O139*H139</f>
        <v>0</v>
      </c>
      <c r="Q139" s="234">
        <v>0.002</v>
      </c>
      <c r="R139" s="234">
        <f>Q139*H139</f>
        <v>0.002</v>
      </c>
      <c r="S139" s="234">
        <v>0</v>
      </c>
      <c r="T139" s="23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6" t="s">
        <v>189</v>
      </c>
      <c r="AT139" s="236" t="s">
        <v>158</v>
      </c>
      <c r="AU139" s="236" t="s">
        <v>85</v>
      </c>
      <c r="AY139" s="14" t="s">
        <v>138</v>
      </c>
      <c r="BE139" s="237">
        <f>IF(N139="základní",J139,0)</f>
        <v>0</v>
      </c>
      <c r="BF139" s="237">
        <f>IF(N139="snížená",J139,0)</f>
        <v>0</v>
      </c>
      <c r="BG139" s="237">
        <f>IF(N139="zákl. přenesená",J139,0)</f>
        <v>0</v>
      </c>
      <c r="BH139" s="237">
        <f>IF(N139="sníž. přenesená",J139,0)</f>
        <v>0</v>
      </c>
      <c r="BI139" s="237">
        <f>IF(N139="nulová",J139,0)</f>
        <v>0</v>
      </c>
      <c r="BJ139" s="14" t="s">
        <v>83</v>
      </c>
      <c r="BK139" s="237">
        <f>ROUND(I139*H139,2)</f>
        <v>0</v>
      </c>
      <c r="BL139" s="14" t="s">
        <v>144</v>
      </c>
      <c r="BM139" s="236" t="s">
        <v>283</v>
      </c>
    </row>
    <row r="140" s="2" customFormat="1" ht="14.4" customHeight="1">
      <c r="A140" s="35"/>
      <c r="B140" s="36"/>
      <c r="C140" s="238" t="s">
        <v>8</v>
      </c>
      <c r="D140" s="238" t="s">
        <v>158</v>
      </c>
      <c r="E140" s="239" t="s">
        <v>284</v>
      </c>
      <c r="F140" s="240" t="s">
        <v>285</v>
      </c>
      <c r="G140" s="241" t="s">
        <v>197</v>
      </c>
      <c r="H140" s="242">
        <v>2</v>
      </c>
      <c r="I140" s="243"/>
      <c r="J140" s="244">
        <f>ROUND(I140*H140,2)</f>
        <v>0</v>
      </c>
      <c r="K140" s="245"/>
      <c r="L140" s="246"/>
      <c r="M140" s="247" t="s">
        <v>1</v>
      </c>
      <c r="N140" s="248" t="s">
        <v>41</v>
      </c>
      <c r="O140" s="249"/>
      <c r="P140" s="250">
        <f>O140*H140</f>
        <v>0</v>
      </c>
      <c r="Q140" s="250">
        <v>0</v>
      </c>
      <c r="R140" s="250">
        <f>Q140*H140</f>
        <v>0</v>
      </c>
      <c r="S140" s="250">
        <v>0</v>
      </c>
      <c r="T140" s="251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6" t="s">
        <v>161</v>
      </c>
      <c r="AT140" s="236" t="s">
        <v>158</v>
      </c>
      <c r="AU140" s="236" t="s">
        <v>85</v>
      </c>
      <c r="AY140" s="14" t="s">
        <v>138</v>
      </c>
      <c r="BE140" s="237">
        <f>IF(N140="základní",J140,0)</f>
        <v>0</v>
      </c>
      <c r="BF140" s="237">
        <f>IF(N140="snížená",J140,0)</f>
        <v>0</v>
      </c>
      <c r="BG140" s="237">
        <f>IF(N140="zákl. přenesená",J140,0)</f>
        <v>0</v>
      </c>
      <c r="BH140" s="237">
        <f>IF(N140="sníž. přenesená",J140,0)</f>
        <v>0</v>
      </c>
      <c r="BI140" s="237">
        <f>IF(N140="nulová",J140,0)</f>
        <v>0</v>
      </c>
      <c r="BJ140" s="14" t="s">
        <v>83</v>
      </c>
      <c r="BK140" s="237">
        <f>ROUND(I140*H140,2)</f>
        <v>0</v>
      </c>
      <c r="BL140" s="14" t="s">
        <v>161</v>
      </c>
      <c r="BM140" s="236" t="s">
        <v>286</v>
      </c>
    </row>
    <row r="141" s="2" customFormat="1" ht="6.96" customHeight="1">
      <c r="A141" s="35"/>
      <c r="B141" s="63"/>
      <c r="C141" s="64"/>
      <c r="D141" s="64"/>
      <c r="E141" s="64"/>
      <c r="F141" s="64"/>
      <c r="G141" s="64"/>
      <c r="H141" s="64"/>
      <c r="I141" s="64"/>
      <c r="J141" s="64"/>
      <c r="K141" s="64"/>
      <c r="L141" s="41"/>
      <c r="M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</sheetData>
  <sheetProtection sheet="1" autoFilter="0" formatColumns="0" formatRows="0" objects="1" scenarios="1" spinCount="100000" saltValue="D/TRy1/FEYTAvLi1ka3TKohZOyiDzk2lchgwHNKXNWAlevX/KaOU5/zKajmOU1weGkXX9Vte7g3Sl6HF9lgP9Q==" hashValue="cluaw4p+Fqvmcs034y8BhHtTrYB+pWZM+T2J6lXsJclxyFhZhQJF0rWFQk+FQxr/Ssy/3Yvb4G1THF3Gp1Ls3w==" algorithmName="SHA-512" password="CC0C"/>
  <autoFilter ref="C123:K14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287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113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34</v>
      </c>
      <c r="F26" s="35"/>
      <c r="G26" s="35"/>
      <c r="H26" s="35"/>
      <c r="I26" s="147" t="s">
        <v>27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ROUND(J126,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ROUND((SUM(BE126:BE137)),  2)</f>
        <v>0</v>
      </c>
      <c r="G35" s="35"/>
      <c r="H35" s="35"/>
      <c r="I35" s="161">
        <v>0.20999999999999999</v>
      </c>
      <c r="J35" s="160">
        <f>ROUND(((SUM(BE126:BE137))*I35),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ROUND((SUM(BF126:BF137)),  2)</f>
        <v>0</v>
      </c>
      <c r="G36" s="35"/>
      <c r="H36" s="35"/>
      <c r="I36" s="161">
        <v>0.12</v>
      </c>
      <c r="J36" s="160">
        <f>ROUND(((SUM(BF126:BF137))*I36),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ROUND((SUM(BG126:BG137)),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ROUND((SUM(BH126:BH137)),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ROUND((SUM(BI126:BI137)),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287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01 - Přípravné práce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J126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J127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120</v>
      </c>
      <c r="E100" s="193"/>
      <c r="F100" s="193"/>
      <c r="G100" s="193"/>
      <c r="H100" s="193"/>
      <c r="I100" s="193"/>
      <c r="J100" s="194">
        <f>J128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5"/>
      <c r="C101" s="186"/>
      <c r="D101" s="187" t="s">
        <v>288</v>
      </c>
      <c r="E101" s="188"/>
      <c r="F101" s="188"/>
      <c r="G101" s="188"/>
      <c r="H101" s="188"/>
      <c r="I101" s="188"/>
      <c r="J101" s="189">
        <f>J132</f>
        <v>0</v>
      </c>
      <c r="K101" s="186"/>
      <c r="L101" s="190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1"/>
      <c r="C102" s="130"/>
      <c r="D102" s="192" t="s">
        <v>289</v>
      </c>
      <c r="E102" s="193"/>
      <c r="F102" s="193"/>
      <c r="G102" s="193"/>
      <c r="H102" s="193"/>
      <c r="I102" s="193"/>
      <c r="J102" s="194">
        <f>J133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5"/>
      <c r="C103" s="186"/>
      <c r="D103" s="187" t="s">
        <v>121</v>
      </c>
      <c r="E103" s="188"/>
      <c r="F103" s="188"/>
      <c r="G103" s="188"/>
      <c r="H103" s="188"/>
      <c r="I103" s="188"/>
      <c r="J103" s="189">
        <f>J135</f>
        <v>0</v>
      </c>
      <c r="K103" s="186"/>
      <c r="L103" s="19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1"/>
      <c r="C104" s="130"/>
      <c r="D104" s="192" t="s">
        <v>122</v>
      </c>
      <c r="E104" s="193"/>
      <c r="F104" s="193"/>
      <c r="G104" s="193"/>
      <c r="H104" s="193"/>
      <c r="I104" s="193"/>
      <c r="J104" s="194">
        <f>J136</f>
        <v>0</v>
      </c>
      <c r="K104" s="130"/>
      <c r="L104" s="19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6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="2" customFormat="1" ht="6.96" customHeight="1">
      <c r="A106" s="35"/>
      <c r="B106" s="63"/>
      <c r="C106" s="64"/>
      <c r="D106" s="64"/>
      <c r="E106" s="64"/>
      <c r="F106" s="64"/>
      <c r="G106" s="64"/>
      <c r="H106" s="64"/>
      <c r="I106" s="64"/>
      <c r="J106" s="64"/>
      <c r="K106" s="64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="2" customFormat="1" ht="6.96" customHeight="1">
      <c r="A110" s="35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24.96" customHeight="1">
      <c r="A111" s="35"/>
      <c r="B111" s="36"/>
      <c r="C111" s="20" t="s">
        <v>123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4.4" customHeight="1">
      <c r="A114" s="35"/>
      <c r="B114" s="36"/>
      <c r="C114" s="37"/>
      <c r="D114" s="37"/>
      <c r="E114" s="180" t="str">
        <f>E7</f>
        <v>Vývaziště pro vodáky na řece Sázavě ve Zruči nad Sázavou</v>
      </c>
      <c r="F114" s="29"/>
      <c r="G114" s="29"/>
      <c r="H114" s="29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1" customFormat="1" ht="12" customHeight="1">
      <c r="B115" s="18"/>
      <c r="C115" s="29" t="s">
        <v>110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="2" customFormat="1" ht="14.4" customHeight="1">
      <c r="A116" s="35"/>
      <c r="B116" s="36"/>
      <c r="C116" s="37"/>
      <c r="D116" s="37"/>
      <c r="E116" s="180" t="s">
        <v>287</v>
      </c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112</v>
      </c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6" customHeight="1">
      <c r="A118" s="35"/>
      <c r="B118" s="36"/>
      <c r="C118" s="37"/>
      <c r="D118" s="37"/>
      <c r="E118" s="73" t="str">
        <f>E11</f>
        <v>01 - Přípravné práce</v>
      </c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20</v>
      </c>
      <c r="D120" s="37"/>
      <c r="E120" s="37"/>
      <c r="F120" s="24" t="str">
        <f>F14</f>
        <v>Zruč nad Sázavou</v>
      </c>
      <c r="G120" s="37"/>
      <c r="H120" s="37"/>
      <c r="I120" s="29" t="s">
        <v>22</v>
      </c>
      <c r="J120" s="76" t="str">
        <f>IF(J14="","",J14)</f>
        <v>8. 1. 2025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26.4" customHeight="1">
      <c r="A122" s="35"/>
      <c r="B122" s="36"/>
      <c r="C122" s="29" t="s">
        <v>24</v>
      </c>
      <c r="D122" s="37"/>
      <c r="E122" s="37"/>
      <c r="F122" s="24" t="str">
        <f>E17</f>
        <v>Město Zruč nad Sázavou</v>
      </c>
      <c r="G122" s="37"/>
      <c r="H122" s="37"/>
      <c r="I122" s="29" t="s">
        <v>30</v>
      </c>
      <c r="J122" s="33" t="str">
        <f>E23</f>
        <v>VDG Projektování s.r.o.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5.6" customHeight="1">
      <c r="A123" s="35"/>
      <c r="B123" s="36"/>
      <c r="C123" s="29" t="s">
        <v>28</v>
      </c>
      <c r="D123" s="37"/>
      <c r="E123" s="37"/>
      <c r="F123" s="24" t="str">
        <f>IF(E20="","",E20)</f>
        <v>Vyplň údaj</v>
      </c>
      <c r="G123" s="37"/>
      <c r="H123" s="37"/>
      <c r="I123" s="29" t="s">
        <v>33</v>
      </c>
      <c r="J123" s="33" t="str">
        <f>E26</f>
        <v>Ing. Vítězslav Pavel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0.32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11" customFormat="1" ht="29.28" customHeight="1">
      <c r="A125" s="196"/>
      <c r="B125" s="197"/>
      <c r="C125" s="198" t="s">
        <v>124</v>
      </c>
      <c r="D125" s="199" t="s">
        <v>61</v>
      </c>
      <c r="E125" s="199" t="s">
        <v>57</v>
      </c>
      <c r="F125" s="199" t="s">
        <v>58</v>
      </c>
      <c r="G125" s="199" t="s">
        <v>125</v>
      </c>
      <c r="H125" s="199" t="s">
        <v>126</v>
      </c>
      <c r="I125" s="199" t="s">
        <v>127</v>
      </c>
      <c r="J125" s="200" t="s">
        <v>116</v>
      </c>
      <c r="K125" s="201" t="s">
        <v>128</v>
      </c>
      <c r="L125" s="202"/>
      <c r="M125" s="97" t="s">
        <v>1</v>
      </c>
      <c r="N125" s="98" t="s">
        <v>40</v>
      </c>
      <c r="O125" s="98" t="s">
        <v>129</v>
      </c>
      <c r="P125" s="98" t="s">
        <v>130</v>
      </c>
      <c r="Q125" s="98" t="s">
        <v>131</v>
      </c>
      <c r="R125" s="98" t="s">
        <v>132</v>
      </c>
      <c r="S125" s="98" t="s">
        <v>133</v>
      </c>
      <c r="T125" s="99" t="s">
        <v>134</v>
      </c>
      <c r="U125" s="196"/>
      <c r="V125" s="196"/>
      <c r="W125" s="196"/>
      <c r="X125" s="196"/>
      <c r="Y125" s="196"/>
      <c r="Z125" s="196"/>
      <c r="AA125" s="196"/>
      <c r="AB125" s="196"/>
      <c r="AC125" s="196"/>
      <c r="AD125" s="196"/>
      <c r="AE125" s="196"/>
    </row>
    <row r="126" s="2" customFormat="1" ht="22.8" customHeight="1">
      <c r="A126" s="35"/>
      <c r="B126" s="36"/>
      <c r="C126" s="104" t="s">
        <v>135</v>
      </c>
      <c r="D126" s="37"/>
      <c r="E126" s="37"/>
      <c r="F126" s="37"/>
      <c r="G126" s="37"/>
      <c r="H126" s="37"/>
      <c r="I126" s="37"/>
      <c r="J126" s="203">
        <f>BK126</f>
        <v>0</v>
      </c>
      <c r="K126" s="37"/>
      <c r="L126" s="41"/>
      <c r="M126" s="100"/>
      <c r="N126" s="204"/>
      <c r="O126" s="101"/>
      <c r="P126" s="205">
        <f>P127+P132+P135</f>
        <v>0</v>
      </c>
      <c r="Q126" s="101"/>
      <c r="R126" s="205">
        <f>R127+R132+R135</f>
        <v>4.0730000000000004</v>
      </c>
      <c r="S126" s="101"/>
      <c r="T126" s="206">
        <f>T127+T132+T135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75</v>
      </c>
      <c r="AU126" s="14" t="s">
        <v>118</v>
      </c>
      <c r="BK126" s="207">
        <f>BK127+BK132+BK135</f>
        <v>0</v>
      </c>
    </row>
    <row r="127" s="12" customFormat="1" ht="25.92" customHeight="1">
      <c r="A127" s="12"/>
      <c r="B127" s="208"/>
      <c r="C127" s="209"/>
      <c r="D127" s="210" t="s">
        <v>75</v>
      </c>
      <c r="E127" s="211" t="s">
        <v>136</v>
      </c>
      <c r="F127" s="211" t="s">
        <v>137</v>
      </c>
      <c r="G127" s="209"/>
      <c r="H127" s="209"/>
      <c r="I127" s="212"/>
      <c r="J127" s="213">
        <f>BK127</f>
        <v>0</v>
      </c>
      <c r="K127" s="209"/>
      <c r="L127" s="214"/>
      <c r="M127" s="215"/>
      <c r="N127" s="216"/>
      <c r="O127" s="216"/>
      <c r="P127" s="217">
        <f>P128</f>
        <v>0</v>
      </c>
      <c r="Q127" s="216"/>
      <c r="R127" s="217">
        <f>R128</f>
        <v>4.0730000000000004</v>
      </c>
      <c r="S127" s="216"/>
      <c r="T127" s="218">
        <f>T128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9" t="s">
        <v>83</v>
      </c>
      <c r="AT127" s="220" t="s">
        <v>75</v>
      </c>
      <c r="AU127" s="220" t="s">
        <v>76</v>
      </c>
      <c r="AY127" s="219" t="s">
        <v>138</v>
      </c>
      <c r="BK127" s="221">
        <f>BK128</f>
        <v>0</v>
      </c>
    </row>
    <row r="128" s="12" customFormat="1" ht="22.8" customHeight="1">
      <c r="A128" s="12"/>
      <c r="B128" s="208"/>
      <c r="C128" s="209"/>
      <c r="D128" s="210" t="s">
        <v>75</v>
      </c>
      <c r="E128" s="222" t="s">
        <v>83</v>
      </c>
      <c r="F128" s="222" t="s">
        <v>139</v>
      </c>
      <c r="G128" s="209"/>
      <c r="H128" s="209"/>
      <c r="I128" s="212"/>
      <c r="J128" s="223">
        <f>BK128</f>
        <v>0</v>
      </c>
      <c r="K128" s="209"/>
      <c r="L128" s="214"/>
      <c r="M128" s="215"/>
      <c r="N128" s="216"/>
      <c r="O128" s="216"/>
      <c r="P128" s="217">
        <f>SUM(P129:P131)</f>
        <v>0</v>
      </c>
      <c r="Q128" s="216"/>
      <c r="R128" s="217">
        <f>SUM(R129:R131)</f>
        <v>4.0730000000000004</v>
      </c>
      <c r="S128" s="216"/>
      <c r="T128" s="218">
        <f>SUM(T129:T131)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9" t="s">
        <v>83</v>
      </c>
      <c r="AT128" s="220" t="s">
        <v>75</v>
      </c>
      <c r="AU128" s="220" t="s">
        <v>83</v>
      </c>
      <c r="AY128" s="219" t="s">
        <v>138</v>
      </c>
      <c r="BK128" s="221">
        <f>SUM(BK129:BK131)</f>
        <v>0</v>
      </c>
    </row>
    <row r="129" s="2" customFormat="1" ht="22.2" customHeight="1">
      <c r="A129" s="35"/>
      <c r="B129" s="36"/>
      <c r="C129" s="224" t="s">
        <v>83</v>
      </c>
      <c r="D129" s="224" t="s">
        <v>140</v>
      </c>
      <c r="E129" s="225" t="s">
        <v>290</v>
      </c>
      <c r="F129" s="226" t="s">
        <v>291</v>
      </c>
      <c r="G129" s="227" t="s">
        <v>143</v>
      </c>
      <c r="H129" s="228">
        <v>160</v>
      </c>
      <c r="I129" s="229"/>
      <c r="J129" s="230">
        <f>ROUND(I129*H129,2)</f>
        <v>0</v>
      </c>
      <c r="K129" s="231"/>
      <c r="L129" s="41"/>
      <c r="M129" s="232" t="s">
        <v>1</v>
      </c>
      <c r="N129" s="233" t="s">
        <v>41</v>
      </c>
      <c r="O129" s="88"/>
      <c r="P129" s="234">
        <f>O129*H129</f>
        <v>0</v>
      </c>
      <c r="Q129" s="234">
        <v>0.00014999999999999999</v>
      </c>
      <c r="R129" s="234">
        <f>Q129*H129</f>
        <v>0.023999999999999997</v>
      </c>
      <c r="S129" s="234">
        <v>0</v>
      </c>
      <c r="T129" s="23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6" t="s">
        <v>144</v>
      </c>
      <c r="AT129" s="236" t="s">
        <v>140</v>
      </c>
      <c r="AU129" s="236" t="s">
        <v>85</v>
      </c>
      <c r="AY129" s="14" t="s">
        <v>138</v>
      </c>
      <c r="BE129" s="237">
        <f>IF(N129="základní",J129,0)</f>
        <v>0</v>
      </c>
      <c r="BF129" s="237">
        <f>IF(N129="snížená",J129,0)</f>
        <v>0</v>
      </c>
      <c r="BG129" s="237">
        <f>IF(N129="zákl. přenesená",J129,0)</f>
        <v>0</v>
      </c>
      <c r="BH129" s="237">
        <f>IF(N129="sníž. přenesená",J129,0)</f>
        <v>0</v>
      </c>
      <c r="BI129" s="237">
        <f>IF(N129="nulová",J129,0)</f>
        <v>0</v>
      </c>
      <c r="BJ129" s="14" t="s">
        <v>83</v>
      </c>
      <c r="BK129" s="237">
        <f>ROUND(I129*H129,2)</f>
        <v>0</v>
      </c>
      <c r="BL129" s="14" t="s">
        <v>144</v>
      </c>
      <c r="BM129" s="236" t="s">
        <v>292</v>
      </c>
    </row>
    <row r="130" s="2" customFormat="1" ht="22.2" customHeight="1">
      <c r="A130" s="35"/>
      <c r="B130" s="36"/>
      <c r="C130" s="224" t="s">
        <v>85</v>
      </c>
      <c r="D130" s="224" t="s">
        <v>140</v>
      </c>
      <c r="E130" s="225" t="s">
        <v>293</v>
      </c>
      <c r="F130" s="226" t="s">
        <v>294</v>
      </c>
      <c r="G130" s="227" t="s">
        <v>143</v>
      </c>
      <c r="H130" s="228">
        <v>160</v>
      </c>
      <c r="I130" s="229"/>
      <c r="J130" s="230">
        <f>ROUND(I130*H130,2)</f>
        <v>0</v>
      </c>
      <c r="K130" s="231"/>
      <c r="L130" s="41"/>
      <c r="M130" s="232" t="s">
        <v>1</v>
      </c>
      <c r="N130" s="233" t="s">
        <v>41</v>
      </c>
      <c r="O130" s="88"/>
      <c r="P130" s="234">
        <f>O130*H130</f>
        <v>0</v>
      </c>
      <c r="Q130" s="234">
        <v>0</v>
      </c>
      <c r="R130" s="234">
        <f>Q130*H130</f>
        <v>0</v>
      </c>
      <c r="S130" s="234">
        <v>0</v>
      </c>
      <c r="T130" s="23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6" t="s">
        <v>144</v>
      </c>
      <c r="AT130" s="236" t="s">
        <v>140</v>
      </c>
      <c r="AU130" s="236" t="s">
        <v>85</v>
      </c>
      <c r="AY130" s="14" t="s">
        <v>138</v>
      </c>
      <c r="BE130" s="237">
        <f>IF(N130="základní",J130,0)</f>
        <v>0</v>
      </c>
      <c r="BF130" s="237">
        <f>IF(N130="snížená",J130,0)</f>
        <v>0</v>
      </c>
      <c r="BG130" s="237">
        <f>IF(N130="zákl. přenesená",J130,0)</f>
        <v>0</v>
      </c>
      <c r="BH130" s="237">
        <f>IF(N130="sníž. přenesená",J130,0)</f>
        <v>0</v>
      </c>
      <c r="BI130" s="237">
        <f>IF(N130="nulová",J130,0)</f>
        <v>0</v>
      </c>
      <c r="BJ130" s="14" t="s">
        <v>83</v>
      </c>
      <c r="BK130" s="237">
        <f>ROUND(I130*H130,2)</f>
        <v>0</v>
      </c>
      <c r="BL130" s="14" t="s">
        <v>144</v>
      </c>
      <c r="BM130" s="236" t="s">
        <v>295</v>
      </c>
    </row>
    <row r="131" s="2" customFormat="1" ht="14.4" customHeight="1">
      <c r="A131" s="35"/>
      <c r="B131" s="36"/>
      <c r="C131" s="238" t="s">
        <v>152</v>
      </c>
      <c r="D131" s="238" t="s">
        <v>158</v>
      </c>
      <c r="E131" s="239" t="s">
        <v>296</v>
      </c>
      <c r="F131" s="240" t="s">
        <v>297</v>
      </c>
      <c r="G131" s="241" t="s">
        <v>188</v>
      </c>
      <c r="H131" s="242">
        <v>4.0490000000000004</v>
      </c>
      <c r="I131" s="243"/>
      <c r="J131" s="244">
        <f>ROUND(I131*H131,2)</f>
        <v>0</v>
      </c>
      <c r="K131" s="245"/>
      <c r="L131" s="246"/>
      <c r="M131" s="252" t="s">
        <v>1</v>
      </c>
      <c r="N131" s="253" t="s">
        <v>41</v>
      </c>
      <c r="O131" s="88"/>
      <c r="P131" s="234">
        <f>O131*H131</f>
        <v>0</v>
      </c>
      <c r="Q131" s="234">
        <v>1</v>
      </c>
      <c r="R131" s="234">
        <f>Q131*H131</f>
        <v>4.0490000000000004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189</v>
      </c>
      <c r="AT131" s="236" t="s">
        <v>158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144</v>
      </c>
      <c r="BM131" s="236" t="s">
        <v>298</v>
      </c>
    </row>
    <row r="132" s="12" customFormat="1" ht="25.92" customHeight="1">
      <c r="A132" s="12"/>
      <c r="B132" s="208"/>
      <c r="C132" s="209"/>
      <c r="D132" s="210" t="s">
        <v>75</v>
      </c>
      <c r="E132" s="211" t="s">
        <v>158</v>
      </c>
      <c r="F132" s="211" t="s">
        <v>299</v>
      </c>
      <c r="G132" s="209"/>
      <c r="H132" s="209"/>
      <c r="I132" s="212"/>
      <c r="J132" s="213">
        <f>BK132</f>
        <v>0</v>
      </c>
      <c r="K132" s="209"/>
      <c r="L132" s="214"/>
      <c r="M132" s="215"/>
      <c r="N132" s="216"/>
      <c r="O132" s="216"/>
      <c r="P132" s="217">
        <f>P133</f>
        <v>0</v>
      </c>
      <c r="Q132" s="216"/>
      <c r="R132" s="217">
        <f>R133</f>
        <v>0</v>
      </c>
      <c r="S132" s="216"/>
      <c r="T132" s="218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9" t="s">
        <v>152</v>
      </c>
      <c r="AT132" s="220" t="s">
        <v>75</v>
      </c>
      <c r="AU132" s="220" t="s">
        <v>76</v>
      </c>
      <c r="AY132" s="219" t="s">
        <v>138</v>
      </c>
      <c r="BK132" s="221">
        <f>BK133</f>
        <v>0</v>
      </c>
    </row>
    <row r="133" s="12" customFormat="1" ht="22.8" customHeight="1">
      <c r="A133" s="12"/>
      <c r="B133" s="208"/>
      <c r="C133" s="209"/>
      <c r="D133" s="210" t="s">
        <v>75</v>
      </c>
      <c r="E133" s="222" t="s">
        <v>300</v>
      </c>
      <c r="F133" s="222" t="s">
        <v>301</v>
      </c>
      <c r="G133" s="209"/>
      <c r="H133" s="209"/>
      <c r="I133" s="212"/>
      <c r="J133" s="223">
        <f>BK133</f>
        <v>0</v>
      </c>
      <c r="K133" s="209"/>
      <c r="L133" s="214"/>
      <c r="M133" s="215"/>
      <c r="N133" s="216"/>
      <c r="O133" s="216"/>
      <c r="P133" s="217">
        <f>P134</f>
        <v>0</v>
      </c>
      <c r="Q133" s="216"/>
      <c r="R133" s="217">
        <f>R134</f>
        <v>0</v>
      </c>
      <c r="S133" s="216"/>
      <c r="T133" s="218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9" t="s">
        <v>152</v>
      </c>
      <c r="AT133" s="220" t="s">
        <v>75</v>
      </c>
      <c r="AU133" s="220" t="s">
        <v>83</v>
      </c>
      <c r="AY133" s="219" t="s">
        <v>138</v>
      </c>
      <c r="BK133" s="221">
        <f>BK134</f>
        <v>0</v>
      </c>
    </row>
    <row r="134" s="2" customFormat="1" ht="22.2" customHeight="1">
      <c r="A134" s="35"/>
      <c r="B134" s="36"/>
      <c r="C134" s="224" t="s">
        <v>144</v>
      </c>
      <c r="D134" s="224" t="s">
        <v>140</v>
      </c>
      <c r="E134" s="225" t="s">
        <v>302</v>
      </c>
      <c r="F134" s="226" t="s">
        <v>303</v>
      </c>
      <c r="G134" s="227" t="s">
        <v>304</v>
      </c>
      <c r="H134" s="228">
        <v>80</v>
      </c>
      <c r="I134" s="229"/>
      <c r="J134" s="230">
        <f>ROUND(I134*H134,2)</f>
        <v>0</v>
      </c>
      <c r="K134" s="231"/>
      <c r="L134" s="41"/>
      <c r="M134" s="232" t="s">
        <v>1</v>
      </c>
      <c r="N134" s="233" t="s">
        <v>41</v>
      </c>
      <c r="O134" s="88"/>
      <c r="P134" s="234">
        <f>O134*H134</f>
        <v>0</v>
      </c>
      <c r="Q134" s="234">
        <v>0</v>
      </c>
      <c r="R134" s="234">
        <f>Q134*H134</f>
        <v>0</v>
      </c>
      <c r="S134" s="234">
        <v>0</v>
      </c>
      <c r="T134" s="23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6" t="s">
        <v>305</v>
      </c>
      <c r="AT134" s="236" t="s">
        <v>140</v>
      </c>
      <c r="AU134" s="236" t="s">
        <v>85</v>
      </c>
      <c r="AY134" s="14" t="s">
        <v>138</v>
      </c>
      <c r="BE134" s="237">
        <f>IF(N134="základní",J134,0)</f>
        <v>0</v>
      </c>
      <c r="BF134" s="237">
        <f>IF(N134="snížená",J134,0)</f>
        <v>0</v>
      </c>
      <c r="BG134" s="237">
        <f>IF(N134="zákl. přenesená",J134,0)</f>
        <v>0</v>
      </c>
      <c r="BH134" s="237">
        <f>IF(N134="sníž. přenesená",J134,0)</f>
        <v>0</v>
      </c>
      <c r="BI134" s="237">
        <f>IF(N134="nulová",J134,0)</f>
        <v>0</v>
      </c>
      <c r="BJ134" s="14" t="s">
        <v>83</v>
      </c>
      <c r="BK134" s="237">
        <f>ROUND(I134*H134,2)</f>
        <v>0</v>
      </c>
      <c r="BL134" s="14" t="s">
        <v>305</v>
      </c>
      <c r="BM134" s="236" t="s">
        <v>306</v>
      </c>
    </row>
    <row r="135" s="12" customFormat="1" ht="25.92" customHeight="1">
      <c r="A135" s="12"/>
      <c r="B135" s="208"/>
      <c r="C135" s="209"/>
      <c r="D135" s="210" t="s">
        <v>75</v>
      </c>
      <c r="E135" s="211" t="s">
        <v>146</v>
      </c>
      <c r="F135" s="211" t="s">
        <v>147</v>
      </c>
      <c r="G135" s="209"/>
      <c r="H135" s="209"/>
      <c r="I135" s="212"/>
      <c r="J135" s="213">
        <f>BK135</f>
        <v>0</v>
      </c>
      <c r="K135" s="209"/>
      <c r="L135" s="214"/>
      <c r="M135" s="215"/>
      <c r="N135" s="216"/>
      <c r="O135" s="216"/>
      <c r="P135" s="217">
        <f>P136</f>
        <v>0</v>
      </c>
      <c r="Q135" s="216"/>
      <c r="R135" s="217">
        <f>R136</f>
        <v>0</v>
      </c>
      <c r="S135" s="216"/>
      <c r="T135" s="218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9" t="s">
        <v>144</v>
      </c>
      <c r="AT135" s="220" t="s">
        <v>75</v>
      </c>
      <c r="AU135" s="220" t="s">
        <v>76</v>
      </c>
      <c r="AY135" s="219" t="s">
        <v>138</v>
      </c>
      <c r="BK135" s="221">
        <f>BK136</f>
        <v>0</v>
      </c>
    </row>
    <row r="136" s="12" customFormat="1" ht="22.8" customHeight="1">
      <c r="A136" s="12"/>
      <c r="B136" s="208"/>
      <c r="C136" s="209"/>
      <c r="D136" s="210" t="s">
        <v>75</v>
      </c>
      <c r="E136" s="222" t="s">
        <v>76</v>
      </c>
      <c r="F136" s="222" t="s">
        <v>107</v>
      </c>
      <c r="G136" s="209"/>
      <c r="H136" s="209"/>
      <c r="I136" s="212"/>
      <c r="J136" s="223">
        <f>BK136</f>
        <v>0</v>
      </c>
      <c r="K136" s="209"/>
      <c r="L136" s="214"/>
      <c r="M136" s="215"/>
      <c r="N136" s="216"/>
      <c r="O136" s="216"/>
      <c r="P136" s="217">
        <f>P137</f>
        <v>0</v>
      </c>
      <c r="Q136" s="216"/>
      <c r="R136" s="217">
        <f>R137</f>
        <v>0</v>
      </c>
      <c r="S136" s="216"/>
      <c r="T136" s="218">
        <f>T137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19" t="s">
        <v>144</v>
      </c>
      <c r="AT136" s="220" t="s">
        <v>75</v>
      </c>
      <c r="AU136" s="220" t="s">
        <v>83</v>
      </c>
      <c r="AY136" s="219" t="s">
        <v>138</v>
      </c>
      <c r="BK136" s="221">
        <f>BK137</f>
        <v>0</v>
      </c>
    </row>
    <row r="137" s="2" customFormat="1" ht="14.4" customHeight="1">
      <c r="A137" s="35"/>
      <c r="B137" s="36"/>
      <c r="C137" s="224" t="s">
        <v>181</v>
      </c>
      <c r="D137" s="224" t="s">
        <v>140</v>
      </c>
      <c r="E137" s="225" t="s">
        <v>148</v>
      </c>
      <c r="F137" s="226" t="s">
        <v>149</v>
      </c>
      <c r="G137" s="227" t="s">
        <v>150</v>
      </c>
      <c r="H137" s="228">
        <v>1</v>
      </c>
      <c r="I137" s="229"/>
      <c r="J137" s="230">
        <f>ROUND(I137*H137,2)</f>
        <v>0</v>
      </c>
      <c r="K137" s="231"/>
      <c r="L137" s="41"/>
      <c r="M137" s="254" t="s">
        <v>1</v>
      </c>
      <c r="N137" s="255" t="s">
        <v>41</v>
      </c>
      <c r="O137" s="249"/>
      <c r="P137" s="250">
        <f>O137*H137</f>
        <v>0</v>
      </c>
      <c r="Q137" s="250">
        <v>0</v>
      </c>
      <c r="R137" s="250">
        <f>Q137*H137</f>
        <v>0</v>
      </c>
      <c r="S137" s="250">
        <v>0</v>
      </c>
      <c r="T137" s="251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6" t="s">
        <v>144</v>
      </c>
      <c r="AT137" s="236" t="s">
        <v>140</v>
      </c>
      <c r="AU137" s="236" t="s">
        <v>85</v>
      </c>
      <c r="AY137" s="14" t="s">
        <v>138</v>
      </c>
      <c r="BE137" s="237">
        <f>IF(N137="základní",J137,0)</f>
        <v>0</v>
      </c>
      <c r="BF137" s="237">
        <f>IF(N137="snížená",J137,0)</f>
        <v>0</v>
      </c>
      <c r="BG137" s="237">
        <f>IF(N137="zákl. přenesená",J137,0)</f>
        <v>0</v>
      </c>
      <c r="BH137" s="237">
        <f>IF(N137="sníž. přenesená",J137,0)</f>
        <v>0</v>
      </c>
      <c r="BI137" s="237">
        <f>IF(N137="nulová",J137,0)</f>
        <v>0</v>
      </c>
      <c r="BJ137" s="14" t="s">
        <v>83</v>
      </c>
      <c r="BK137" s="237">
        <f>ROUND(I137*H137,2)</f>
        <v>0</v>
      </c>
      <c r="BL137" s="14" t="s">
        <v>144</v>
      </c>
      <c r="BM137" s="236" t="s">
        <v>151</v>
      </c>
    </row>
    <row r="138" s="2" customFormat="1" ht="6.96" customHeight="1">
      <c r="A138" s="35"/>
      <c r="B138" s="63"/>
      <c r="C138" s="64"/>
      <c r="D138" s="64"/>
      <c r="E138" s="64"/>
      <c r="F138" s="64"/>
      <c r="G138" s="64"/>
      <c r="H138" s="64"/>
      <c r="I138" s="64"/>
      <c r="J138" s="64"/>
      <c r="K138" s="64"/>
      <c r="L138" s="41"/>
      <c r="M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</sheetData>
  <sheetProtection sheet="1" autoFilter="0" formatColumns="0" formatRows="0" objects="1" scenarios="1" spinCount="100000" saltValue="786UYDofARjCF74XQrY7NYcLeClwykw0stA454oyqma4v7fF3RFF4M1t14icXK6gLIMeWqkmHOpkL5NkpOnRVA==" hashValue="Dz750TEpxMXbyz9eCug2rDwW80wLz6PFapNz2fdF2ibalfpjtal/iJbruSX1R7e7gSfNmAeRoJCXg92WqQQpFw==" algorithmName="SHA-512" password="CC0C"/>
  <autoFilter ref="C125:K13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102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287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307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>Ing. Vítězslav Pavel</v>
      </c>
      <c r="F26" s="35"/>
      <c r="G26" s="35"/>
      <c r="H26" s="35"/>
      <c r="I26" s="147" t="s">
        <v>27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ROUND(J128,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ROUND((SUM(BE128:BE166)),  2)</f>
        <v>0</v>
      </c>
      <c r="G35" s="35"/>
      <c r="H35" s="35"/>
      <c r="I35" s="161">
        <v>0.20999999999999999</v>
      </c>
      <c r="J35" s="160">
        <f>ROUND(((SUM(BE128:BE166))*I35),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ROUND((SUM(BF128:BF166)),  2)</f>
        <v>0</v>
      </c>
      <c r="G36" s="35"/>
      <c r="H36" s="35"/>
      <c r="I36" s="161">
        <v>0.12</v>
      </c>
      <c r="J36" s="160">
        <f>ROUND(((SUM(BF128:BF166))*I36),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ROUND((SUM(BG128:BG166)),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ROUND((SUM(BH128:BH166)),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ROUND((SUM(BI128:BI166)),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287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02 - Opěrná stěny, stabilizace břehu, sjezd, schodiště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J128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J129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164</v>
      </c>
      <c r="E100" s="193"/>
      <c r="F100" s="193"/>
      <c r="G100" s="193"/>
      <c r="H100" s="193"/>
      <c r="I100" s="193"/>
      <c r="J100" s="194">
        <f>J130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308</v>
      </c>
      <c r="E101" s="193"/>
      <c r="F101" s="193"/>
      <c r="G101" s="193"/>
      <c r="H101" s="193"/>
      <c r="I101" s="193"/>
      <c r="J101" s="194">
        <f>J137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30"/>
      <c r="D102" s="192" t="s">
        <v>309</v>
      </c>
      <c r="E102" s="193"/>
      <c r="F102" s="193"/>
      <c r="G102" s="193"/>
      <c r="H102" s="193"/>
      <c r="I102" s="193"/>
      <c r="J102" s="194">
        <f>J149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1"/>
      <c r="C103" s="130"/>
      <c r="D103" s="192" t="s">
        <v>310</v>
      </c>
      <c r="E103" s="193"/>
      <c r="F103" s="193"/>
      <c r="G103" s="193"/>
      <c r="H103" s="193"/>
      <c r="I103" s="193"/>
      <c r="J103" s="194">
        <f>J151</f>
        <v>0</v>
      </c>
      <c r="K103" s="130"/>
      <c r="L103" s="19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1"/>
      <c r="C104" s="130"/>
      <c r="D104" s="192" t="s">
        <v>165</v>
      </c>
      <c r="E104" s="193"/>
      <c r="F104" s="193"/>
      <c r="G104" s="193"/>
      <c r="H104" s="193"/>
      <c r="I104" s="193"/>
      <c r="J104" s="194">
        <f>J159</f>
        <v>0</v>
      </c>
      <c r="K104" s="130"/>
      <c r="L104" s="19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1"/>
      <c r="C105" s="130"/>
      <c r="D105" s="192" t="s">
        <v>247</v>
      </c>
      <c r="E105" s="193"/>
      <c r="F105" s="193"/>
      <c r="G105" s="193"/>
      <c r="H105" s="193"/>
      <c r="I105" s="193"/>
      <c r="J105" s="194">
        <f>J163</f>
        <v>0</v>
      </c>
      <c r="K105" s="130"/>
      <c r="L105" s="19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1"/>
      <c r="C106" s="130"/>
      <c r="D106" s="192" t="s">
        <v>166</v>
      </c>
      <c r="E106" s="193"/>
      <c r="F106" s="193"/>
      <c r="G106" s="193"/>
      <c r="H106" s="193"/>
      <c r="I106" s="193"/>
      <c r="J106" s="194">
        <f>J165</f>
        <v>0</v>
      </c>
      <c r="K106" s="130"/>
      <c r="L106" s="195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63"/>
      <c r="C108" s="64"/>
      <c r="D108" s="64"/>
      <c r="E108" s="64"/>
      <c r="F108" s="64"/>
      <c r="G108" s="64"/>
      <c r="H108" s="64"/>
      <c r="I108" s="64"/>
      <c r="J108" s="64"/>
      <c r="K108" s="64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12" s="2" customFormat="1" ht="6.96" customHeight="1">
      <c r="A112" s="35"/>
      <c r="B112" s="65"/>
      <c r="C112" s="66"/>
      <c r="D112" s="66"/>
      <c r="E112" s="66"/>
      <c r="F112" s="66"/>
      <c r="G112" s="66"/>
      <c r="H112" s="66"/>
      <c r="I112" s="66"/>
      <c r="J112" s="66"/>
      <c r="K112" s="66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24.96" customHeight="1">
      <c r="A113" s="35"/>
      <c r="B113" s="36"/>
      <c r="C113" s="20" t="s">
        <v>123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16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4.4" customHeight="1">
      <c r="A116" s="35"/>
      <c r="B116" s="36"/>
      <c r="C116" s="37"/>
      <c r="D116" s="37"/>
      <c r="E116" s="180" t="str">
        <f>E7</f>
        <v>Vývaziště pro vodáky na řece Sázavě ve Zruči nad Sázavou</v>
      </c>
      <c r="F116" s="29"/>
      <c r="G116" s="29"/>
      <c r="H116" s="29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1" customFormat="1" ht="12" customHeight="1">
      <c r="B117" s="18"/>
      <c r="C117" s="29" t="s">
        <v>110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="2" customFormat="1" ht="14.4" customHeight="1">
      <c r="A118" s="35"/>
      <c r="B118" s="36"/>
      <c r="C118" s="37"/>
      <c r="D118" s="37"/>
      <c r="E118" s="180" t="s">
        <v>287</v>
      </c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2" customHeight="1">
      <c r="A119" s="35"/>
      <c r="B119" s="36"/>
      <c r="C119" s="29" t="s">
        <v>112</v>
      </c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5.6" customHeight="1">
      <c r="A120" s="35"/>
      <c r="B120" s="36"/>
      <c r="C120" s="37"/>
      <c r="D120" s="37"/>
      <c r="E120" s="73" t="str">
        <f>E11</f>
        <v>02 - Opěrná stěny, stabilizace břehu, sjezd, schodiště</v>
      </c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20</v>
      </c>
      <c r="D122" s="37"/>
      <c r="E122" s="37"/>
      <c r="F122" s="24" t="str">
        <f>F14</f>
        <v>Zruč nad Sázavou</v>
      </c>
      <c r="G122" s="37"/>
      <c r="H122" s="37"/>
      <c r="I122" s="29" t="s">
        <v>22</v>
      </c>
      <c r="J122" s="76" t="str">
        <f>IF(J14="","",J14)</f>
        <v>8. 1. 2025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6.96" customHeigh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26.4" customHeight="1">
      <c r="A124" s="35"/>
      <c r="B124" s="36"/>
      <c r="C124" s="29" t="s">
        <v>24</v>
      </c>
      <c r="D124" s="37"/>
      <c r="E124" s="37"/>
      <c r="F124" s="24" t="str">
        <f>E17</f>
        <v>Město Zruč nad Sázavou</v>
      </c>
      <c r="G124" s="37"/>
      <c r="H124" s="37"/>
      <c r="I124" s="29" t="s">
        <v>30</v>
      </c>
      <c r="J124" s="33" t="str">
        <f>E23</f>
        <v>VDG Projektování s.r.o.</v>
      </c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6" customHeight="1">
      <c r="A125" s="35"/>
      <c r="B125" s="36"/>
      <c r="C125" s="29" t="s">
        <v>28</v>
      </c>
      <c r="D125" s="37"/>
      <c r="E125" s="37"/>
      <c r="F125" s="24" t="str">
        <f>IF(E20="","",E20)</f>
        <v>Vyplň údaj</v>
      </c>
      <c r="G125" s="37"/>
      <c r="H125" s="37"/>
      <c r="I125" s="29" t="s">
        <v>33</v>
      </c>
      <c r="J125" s="33" t="str">
        <f>E26</f>
        <v>Ing. Vítězslav Pavel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0.32" customHeight="1">
      <c r="A126" s="35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11" customFormat="1" ht="29.28" customHeight="1">
      <c r="A127" s="196"/>
      <c r="B127" s="197"/>
      <c r="C127" s="198" t="s">
        <v>124</v>
      </c>
      <c r="D127" s="199" t="s">
        <v>61</v>
      </c>
      <c r="E127" s="199" t="s">
        <v>57</v>
      </c>
      <c r="F127" s="199" t="s">
        <v>58</v>
      </c>
      <c r="G127" s="199" t="s">
        <v>125</v>
      </c>
      <c r="H127" s="199" t="s">
        <v>126</v>
      </c>
      <c r="I127" s="199" t="s">
        <v>127</v>
      </c>
      <c r="J127" s="200" t="s">
        <v>116</v>
      </c>
      <c r="K127" s="201" t="s">
        <v>128</v>
      </c>
      <c r="L127" s="202"/>
      <c r="M127" s="97" t="s">
        <v>1</v>
      </c>
      <c r="N127" s="98" t="s">
        <v>40</v>
      </c>
      <c r="O127" s="98" t="s">
        <v>129</v>
      </c>
      <c r="P127" s="98" t="s">
        <v>130</v>
      </c>
      <c r="Q127" s="98" t="s">
        <v>131</v>
      </c>
      <c r="R127" s="98" t="s">
        <v>132</v>
      </c>
      <c r="S127" s="98" t="s">
        <v>133</v>
      </c>
      <c r="T127" s="99" t="s">
        <v>134</v>
      </c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6"/>
      <c r="AE127" s="196"/>
    </row>
    <row r="128" s="2" customFormat="1" ht="22.8" customHeight="1">
      <c r="A128" s="35"/>
      <c r="B128" s="36"/>
      <c r="C128" s="104" t="s">
        <v>135</v>
      </c>
      <c r="D128" s="37"/>
      <c r="E128" s="37"/>
      <c r="F128" s="37"/>
      <c r="G128" s="37"/>
      <c r="H128" s="37"/>
      <c r="I128" s="37"/>
      <c r="J128" s="203">
        <f>BK128</f>
        <v>0</v>
      </c>
      <c r="K128" s="37"/>
      <c r="L128" s="41"/>
      <c r="M128" s="100"/>
      <c r="N128" s="204"/>
      <c r="O128" s="101"/>
      <c r="P128" s="205">
        <f>P129</f>
        <v>0</v>
      </c>
      <c r="Q128" s="101"/>
      <c r="R128" s="205">
        <f>R129</f>
        <v>179.55568068999997</v>
      </c>
      <c r="S128" s="101"/>
      <c r="T128" s="206">
        <f>T129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75</v>
      </c>
      <c r="AU128" s="14" t="s">
        <v>118</v>
      </c>
      <c r="BK128" s="207">
        <f>BK129</f>
        <v>0</v>
      </c>
    </row>
    <row r="129" s="12" customFormat="1" ht="25.92" customHeight="1">
      <c r="A129" s="12"/>
      <c r="B129" s="208"/>
      <c r="C129" s="209"/>
      <c r="D129" s="210" t="s">
        <v>75</v>
      </c>
      <c r="E129" s="211" t="s">
        <v>136</v>
      </c>
      <c r="F129" s="211" t="s">
        <v>137</v>
      </c>
      <c r="G129" s="209"/>
      <c r="H129" s="209"/>
      <c r="I129" s="212"/>
      <c r="J129" s="213">
        <f>BK129</f>
        <v>0</v>
      </c>
      <c r="K129" s="209"/>
      <c r="L129" s="214"/>
      <c r="M129" s="215"/>
      <c r="N129" s="216"/>
      <c r="O129" s="216"/>
      <c r="P129" s="217">
        <f>P130+P137+P149+P151+P159+P163+P165</f>
        <v>0</v>
      </c>
      <c r="Q129" s="216"/>
      <c r="R129" s="217">
        <f>R130+R137+R149+R151+R159+R163+R165</f>
        <v>179.55568068999997</v>
      </c>
      <c r="S129" s="216"/>
      <c r="T129" s="218">
        <f>T130+T137+T149+T151+T159+T163+T165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9" t="s">
        <v>83</v>
      </c>
      <c r="AT129" s="220" t="s">
        <v>75</v>
      </c>
      <c r="AU129" s="220" t="s">
        <v>76</v>
      </c>
      <c r="AY129" s="219" t="s">
        <v>138</v>
      </c>
      <c r="BK129" s="221">
        <f>BK130+BK137+BK149+BK151+BK159+BK163+BK165</f>
        <v>0</v>
      </c>
    </row>
    <row r="130" s="12" customFormat="1" ht="22.8" customHeight="1">
      <c r="A130" s="12"/>
      <c r="B130" s="208"/>
      <c r="C130" s="209"/>
      <c r="D130" s="210" t="s">
        <v>75</v>
      </c>
      <c r="E130" s="222" t="s">
        <v>83</v>
      </c>
      <c r="F130" s="222" t="s">
        <v>167</v>
      </c>
      <c r="G130" s="209"/>
      <c r="H130" s="209"/>
      <c r="I130" s="212"/>
      <c r="J130" s="223">
        <f>BK130</f>
        <v>0</v>
      </c>
      <c r="K130" s="209"/>
      <c r="L130" s="214"/>
      <c r="M130" s="215"/>
      <c r="N130" s="216"/>
      <c r="O130" s="216"/>
      <c r="P130" s="217">
        <f>SUM(P131:P136)</f>
        <v>0</v>
      </c>
      <c r="Q130" s="216"/>
      <c r="R130" s="217">
        <f>SUM(R131:R136)</f>
        <v>0</v>
      </c>
      <c r="S130" s="216"/>
      <c r="T130" s="218">
        <f>SUM(T131:T136)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9" t="s">
        <v>83</v>
      </c>
      <c r="AT130" s="220" t="s">
        <v>75</v>
      </c>
      <c r="AU130" s="220" t="s">
        <v>83</v>
      </c>
      <c r="AY130" s="219" t="s">
        <v>138</v>
      </c>
      <c r="BK130" s="221">
        <f>SUM(BK131:BK136)</f>
        <v>0</v>
      </c>
    </row>
    <row r="131" s="2" customFormat="1" ht="30" customHeight="1">
      <c r="A131" s="35"/>
      <c r="B131" s="36"/>
      <c r="C131" s="224" t="s">
        <v>83</v>
      </c>
      <c r="D131" s="224" t="s">
        <v>140</v>
      </c>
      <c r="E131" s="225" t="s">
        <v>311</v>
      </c>
      <c r="F131" s="226" t="s">
        <v>312</v>
      </c>
      <c r="G131" s="227" t="s">
        <v>170</v>
      </c>
      <c r="H131" s="228">
        <v>7.2000000000000002</v>
      </c>
      <c r="I131" s="229"/>
      <c r="J131" s="230">
        <f>ROUND(I131*H131,2)</f>
        <v>0</v>
      </c>
      <c r="K131" s="231"/>
      <c r="L131" s="41"/>
      <c r="M131" s="232" t="s">
        <v>1</v>
      </c>
      <c r="N131" s="233" t="s">
        <v>41</v>
      </c>
      <c r="O131" s="88"/>
      <c r="P131" s="234">
        <f>O131*H131</f>
        <v>0</v>
      </c>
      <c r="Q131" s="234">
        <v>0</v>
      </c>
      <c r="R131" s="234">
        <f>Q131*H131</f>
        <v>0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144</v>
      </c>
      <c r="AT131" s="236" t="s">
        <v>140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144</v>
      </c>
      <c r="BM131" s="236" t="s">
        <v>313</v>
      </c>
    </row>
    <row r="132" s="2" customFormat="1" ht="22.2" customHeight="1">
      <c r="A132" s="35"/>
      <c r="B132" s="36"/>
      <c r="C132" s="224" t="s">
        <v>85</v>
      </c>
      <c r="D132" s="224" t="s">
        <v>140</v>
      </c>
      <c r="E132" s="225" t="s">
        <v>314</v>
      </c>
      <c r="F132" s="226" t="s">
        <v>315</v>
      </c>
      <c r="G132" s="227" t="s">
        <v>170</v>
      </c>
      <c r="H132" s="228">
        <v>7.2000000000000002</v>
      </c>
      <c r="I132" s="229"/>
      <c r="J132" s="230">
        <f>ROUND(I132*H132,2)</f>
        <v>0</v>
      </c>
      <c r="K132" s="231"/>
      <c r="L132" s="41"/>
      <c r="M132" s="232" t="s">
        <v>1</v>
      </c>
      <c r="N132" s="233" t="s">
        <v>41</v>
      </c>
      <c r="O132" s="88"/>
      <c r="P132" s="234">
        <f>O132*H132</f>
        <v>0</v>
      </c>
      <c r="Q132" s="234">
        <v>0</v>
      </c>
      <c r="R132" s="234">
        <f>Q132*H132</f>
        <v>0</v>
      </c>
      <c r="S132" s="234">
        <v>0</v>
      </c>
      <c r="T132" s="235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6" t="s">
        <v>144</v>
      </c>
      <c r="AT132" s="236" t="s">
        <v>140</v>
      </c>
      <c r="AU132" s="236" t="s">
        <v>85</v>
      </c>
      <c r="AY132" s="14" t="s">
        <v>138</v>
      </c>
      <c r="BE132" s="237">
        <f>IF(N132="základní",J132,0)</f>
        <v>0</v>
      </c>
      <c r="BF132" s="237">
        <f>IF(N132="snížená",J132,0)</f>
        <v>0</v>
      </c>
      <c r="BG132" s="237">
        <f>IF(N132="zákl. přenesená",J132,0)</f>
        <v>0</v>
      </c>
      <c r="BH132" s="237">
        <f>IF(N132="sníž. přenesená",J132,0)</f>
        <v>0</v>
      </c>
      <c r="BI132" s="237">
        <f>IF(N132="nulová",J132,0)</f>
        <v>0</v>
      </c>
      <c r="BJ132" s="14" t="s">
        <v>83</v>
      </c>
      <c r="BK132" s="237">
        <f>ROUND(I132*H132,2)</f>
        <v>0</v>
      </c>
      <c r="BL132" s="14" t="s">
        <v>144</v>
      </c>
      <c r="BM132" s="236" t="s">
        <v>316</v>
      </c>
    </row>
    <row r="133" s="2" customFormat="1" ht="22.2" customHeight="1">
      <c r="A133" s="35"/>
      <c r="B133" s="36"/>
      <c r="C133" s="224" t="s">
        <v>152</v>
      </c>
      <c r="D133" s="224" t="s">
        <v>140</v>
      </c>
      <c r="E133" s="225" t="s">
        <v>317</v>
      </c>
      <c r="F133" s="226" t="s">
        <v>318</v>
      </c>
      <c r="G133" s="227" t="s">
        <v>170</v>
      </c>
      <c r="H133" s="228">
        <v>7.2000000000000002</v>
      </c>
      <c r="I133" s="229"/>
      <c r="J133" s="230">
        <f>ROUND(I133*H133,2)</f>
        <v>0</v>
      </c>
      <c r="K133" s="231"/>
      <c r="L133" s="41"/>
      <c r="M133" s="232" t="s">
        <v>1</v>
      </c>
      <c r="N133" s="233" t="s">
        <v>41</v>
      </c>
      <c r="O133" s="88"/>
      <c r="P133" s="234">
        <f>O133*H133</f>
        <v>0</v>
      </c>
      <c r="Q133" s="234">
        <v>0</v>
      </c>
      <c r="R133" s="234">
        <f>Q133*H133</f>
        <v>0</v>
      </c>
      <c r="S133" s="234">
        <v>0</v>
      </c>
      <c r="T133" s="23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6" t="s">
        <v>144</v>
      </c>
      <c r="AT133" s="236" t="s">
        <v>140</v>
      </c>
      <c r="AU133" s="236" t="s">
        <v>85</v>
      </c>
      <c r="AY133" s="14" t="s">
        <v>138</v>
      </c>
      <c r="BE133" s="237">
        <f>IF(N133="základní",J133,0)</f>
        <v>0</v>
      </c>
      <c r="BF133" s="237">
        <f>IF(N133="snížená",J133,0)</f>
        <v>0</v>
      </c>
      <c r="BG133" s="237">
        <f>IF(N133="zákl. přenesená",J133,0)</f>
        <v>0</v>
      </c>
      <c r="BH133" s="237">
        <f>IF(N133="sníž. přenesená",J133,0)</f>
        <v>0</v>
      </c>
      <c r="BI133" s="237">
        <f>IF(N133="nulová",J133,0)</f>
        <v>0</v>
      </c>
      <c r="BJ133" s="14" t="s">
        <v>83</v>
      </c>
      <c r="BK133" s="237">
        <f>ROUND(I133*H133,2)</f>
        <v>0</v>
      </c>
      <c r="BL133" s="14" t="s">
        <v>144</v>
      </c>
      <c r="BM133" s="236" t="s">
        <v>319</v>
      </c>
    </row>
    <row r="134" s="2" customFormat="1" ht="14.4" customHeight="1">
      <c r="A134" s="35"/>
      <c r="B134" s="36"/>
      <c r="C134" s="224" t="s">
        <v>144</v>
      </c>
      <c r="D134" s="224" t="s">
        <v>140</v>
      </c>
      <c r="E134" s="225" t="s">
        <v>320</v>
      </c>
      <c r="F134" s="226" t="s">
        <v>321</v>
      </c>
      <c r="G134" s="227" t="s">
        <v>170</v>
      </c>
      <c r="H134" s="228">
        <v>7.2000000000000002</v>
      </c>
      <c r="I134" s="229"/>
      <c r="J134" s="230">
        <f>ROUND(I134*H134,2)</f>
        <v>0</v>
      </c>
      <c r="K134" s="231"/>
      <c r="L134" s="41"/>
      <c r="M134" s="232" t="s">
        <v>1</v>
      </c>
      <c r="N134" s="233" t="s">
        <v>41</v>
      </c>
      <c r="O134" s="88"/>
      <c r="P134" s="234">
        <f>O134*H134</f>
        <v>0</v>
      </c>
      <c r="Q134" s="234">
        <v>0</v>
      </c>
      <c r="R134" s="234">
        <f>Q134*H134</f>
        <v>0</v>
      </c>
      <c r="S134" s="234">
        <v>0</v>
      </c>
      <c r="T134" s="23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6" t="s">
        <v>144</v>
      </c>
      <c r="AT134" s="236" t="s">
        <v>140</v>
      </c>
      <c r="AU134" s="236" t="s">
        <v>85</v>
      </c>
      <c r="AY134" s="14" t="s">
        <v>138</v>
      </c>
      <c r="BE134" s="237">
        <f>IF(N134="základní",J134,0)</f>
        <v>0</v>
      </c>
      <c r="BF134" s="237">
        <f>IF(N134="snížená",J134,0)</f>
        <v>0</v>
      </c>
      <c r="BG134" s="237">
        <f>IF(N134="zákl. přenesená",J134,0)</f>
        <v>0</v>
      </c>
      <c r="BH134" s="237">
        <f>IF(N134="sníž. přenesená",J134,0)</f>
        <v>0</v>
      </c>
      <c r="BI134" s="237">
        <f>IF(N134="nulová",J134,0)</f>
        <v>0</v>
      </c>
      <c r="BJ134" s="14" t="s">
        <v>83</v>
      </c>
      <c r="BK134" s="237">
        <f>ROUND(I134*H134,2)</f>
        <v>0</v>
      </c>
      <c r="BL134" s="14" t="s">
        <v>144</v>
      </c>
      <c r="BM134" s="236" t="s">
        <v>322</v>
      </c>
    </row>
    <row r="135" s="2" customFormat="1" ht="22.2" customHeight="1">
      <c r="A135" s="35"/>
      <c r="B135" s="36"/>
      <c r="C135" s="224" t="s">
        <v>181</v>
      </c>
      <c r="D135" s="224" t="s">
        <v>140</v>
      </c>
      <c r="E135" s="225" t="s">
        <v>323</v>
      </c>
      <c r="F135" s="226" t="s">
        <v>324</v>
      </c>
      <c r="G135" s="227" t="s">
        <v>143</v>
      </c>
      <c r="H135" s="228">
        <v>7.2000000000000002</v>
      </c>
      <c r="I135" s="229"/>
      <c r="J135" s="230">
        <f>ROUND(I135*H135,2)</f>
        <v>0</v>
      </c>
      <c r="K135" s="231"/>
      <c r="L135" s="41"/>
      <c r="M135" s="232" t="s">
        <v>1</v>
      </c>
      <c r="N135" s="233" t="s">
        <v>41</v>
      </c>
      <c r="O135" s="88"/>
      <c r="P135" s="234">
        <f>O135*H135</f>
        <v>0</v>
      </c>
      <c r="Q135" s="234">
        <v>0</v>
      </c>
      <c r="R135" s="234">
        <f>Q135*H135</f>
        <v>0</v>
      </c>
      <c r="S135" s="234">
        <v>0</v>
      </c>
      <c r="T135" s="23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6" t="s">
        <v>144</v>
      </c>
      <c r="AT135" s="236" t="s">
        <v>140</v>
      </c>
      <c r="AU135" s="236" t="s">
        <v>85</v>
      </c>
      <c r="AY135" s="14" t="s">
        <v>138</v>
      </c>
      <c r="BE135" s="237">
        <f>IF(N135="základní",J135,0)</f>
        <v>0</v>
      </c>
      <c r="BF135" s="237">
        <f>IF(N135="snížená",J135,0)</f>
        <v>0</v>
      </c>
      <c r="BG135" s="237">
        <f>IF(N135="zákl. přenesená",J135,0)</f>
        <v>0</v>
      </c>
      <c r="BH135" s="237">
        <f>IF(N135="sníž. přenesená",J135,0)</f>
        <v>0</v>
      </c>
      <c r="BI135" s="237">
        <f>IF(N135="nulová",J135,0)</f>
        <v>0</v>
      </c>
      <c r="BJ135" s="14" t="s">
        <v>83</v>
      </c>
      <c r="BK135" s="237">
        <f>ROUND(I135*H135,2)</f>
        <v>0</v>
      </c>
      <c r="BL135" s="14" t="s">
        <v>144</v>
      </c>
      <c r="BM135" s="236" t="s">
        <v>325</v>
      </c>
    </row>
    <row r="136" s="2" customFormat="1" ht="22.2" customHeight="1">
      <c r="A136" s="35"/>
      <c r="B136" s="36"/>
      <c r="C136" s="224" t="s">
        <v>185</v>
      </c>
      <c r="D136" s="224" t="s">
        <v>140</v>
      </c>
      <c r="E136" s="225" t="s">
        <v>326</v>
      </c>
      <c r="F136" s="226" t="s">
        <v>327</v>
      </c>
      <c r="G136" s="227" t="s">
        <v>143</v>
      </c>
      <c r="H136" s="228">
        <v>160</v>
      </c>
      <c r="I136" s="229"/>
      <c r="J136" s="230">
        <f>ROUND(I136*H136,2)</f>
        <v>0</v>
      </c>
      <c r="K136" s="231"/>
      <c r="L136" s="41"/>
      <c r="M136" s="232" t="s">
        <v>1</v>
      </c>
      <c r="N136" s="233" t="s">
        <v>41</v>
      </c>
      <c r="O136" s="88"/>
      <c r="P136" s="234">
        <f>O136*H136</f>
        <v>0</v>
      </c>
      <c r="Q136" s="234">
        <v>0</v>
      </c>
      <c r="R136" s="234">
        <f>Q136*H136</f>
        <v>0</v>
      </c>
      <c r="S136" s="234">
        <v>0</v>
      </c>
      <c r="T136" s="23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6" t="s">
        <v>144</v>
      </c>
      <c r="AT136" s="236" t="s">
        <v>140</v>
      </c>
      <c r="AU136" s="236" t="s">
        <v>85</v>
      </c>
      <c r="AY136" s="14" t="s">
        <v>138</v>
      </c>
      <c r="BE136" s="237">
        <f>IF(N136="základní",J136,0)</f>
        <v>0</v>
      </c>
      <c r="BF136" s="237">
        <f>IF(N136="snížená",J136,0)</f>
        <v>0</v>
      </c>
      <c r="BG136" s="237">
        <f>IF(N136="zákl. přenesená",J136,0)</f>
        <v>0</v>
      </c>
      <c r="BH136" s="237">
        <f>IF(N136="sníž. přenesená",J136,0)</f>
        <v>0</v>
      </c>
      <c r="BI136" s="237">
        <f>IF(N136="nulová",J136,0)</f>
        <v>0</v>
      </c>
      <c r="BJ136" s="14" t="s">
        <v>83</v>
      </c>
      <c r="BK136" s="237">
        <f>ROUND(I136*H136,2)</f>
        <v>0</v>
      </c>
      <c r="BL136" s="14" t="s">
        <v>144</v>
      </c>
      <c r="BM136" s="236" t="s">
        <v>328</v>
      </c>
    </row>
    <row r="137" s="12" customFormat="1" ht="22.8" customHeight="1">
      <c r="A137" s="12"/>
      <c r="B137" s="208"/>
      <c r="C137" s="209"/>
      <c r="D137" s="210" t="s">
        <v>75</v>
      </c>
      <c r="E137" s="222" t="s">
        <v>85</v>
      </c>
      <c r="F137" s="222" t="s">
        <v>329</v>
      </c>
      <c r="G137" s="209"/>
      <c r="H137" s="209"/>
      <c r="I137" s="212"/>
      <c r="J137" s="223">
        <f>BK137</f>
        <v>0</v>
      </c>
      <c r="K137" s="209"/>
      <c r="L137" s="214"/>
      <c r="M137" s="215"/>
      <c r="N137" s="216"/>
      <c r="O137" s="216"/>
      <c r="P137" s="217">
        <f>SUM(P138:P148)</f>
        <v>0</v>
      </c>
      <c r="Q137" s="216"/>
      <c r="R137" s="217">
        <f>SUM(R138:R148)</f>
        <v>15.26432694</v>
      </c>
      <c r="S137" s="216"/>
      <c r="T137" s="218">
        <f>SUM(T138:T148)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9" t="s">
        <v>83</v>
      </c>
      <c r="AT137" s="220" t="s">
        <v>75</v>
      </c>
      <c r="AU137" s="220" t="s">
        <v>83</v>
      </c>
      <c r="AY137" s="219" t="s">
        <v>138</v>
      </c>
      <c r="BK137" s="221">
        <f>SUM(BK138:BK148)</f>
        <v>0</v>
      </c>
    </row>
    <row r="138" s="2" customFormat="1" ht="22.2" customHeight="1">
      <c r="A138" s="35"/>
      <c r="B138" s="36"/>
      <c r="C138" s="224" t="s">
        <v>191</v>
      </c>
      <c r="D138" s="224" t="s">
        <v>140</v>
      </c>
      <c r="E138" s="225" t="s">
        <v>330</v>
      </c>
      <c r="F138" s="226" t="s">
        <v>331</v>
      </c>
      <c r="G138" s="227" t="s">
        <v>226</v>
      </c>
      <c r="H138" s="228">
        <v>20</v>
      </c>
      <c r="I138" s="229"/>
      <c r="J138" s="230">
        <f>ROUND(I138*H138,2)</f>
        <v>0</v>
      </c>
      <c r="K138" s="231"/>
      <c r="L138" s="41"/>
      <c r="M138" s="232" t="s">
        <v>1</v>
      </c>
      <c r="N138" s="233" t="s">
        <v>41</v>
      </c>
      <c r="O138" s="88"/>
      <c r="P138" s="234">
        <f>O138*H138</f>
        <v>0</v>
      </c>
      <c r="Q138" s="234">
        <v>0.00032000000000000003</v>
      </c>
      <c r="R138" s="234">
        <f>Q138*H138</f>
        <v>0.0064000000000000003</v>
      </c>
      <c r="S138" s="234">
        <v>0</v>
      </c>
      <c r="T138" s="23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6" t="s">
        <v>144</v>
      </c>
      <c r="AT138" s="236" t="s">
        <v>140</v>
      </c>
      <c r="AU138" s="236" t="s">
        <v>85</v>
      </c>
      <c r="AY138" s="14" t="s">
        <v>138</v>
      </c>
      <c r="BE138" s="237">
        <f>IF(N138="základní",J138,0)</f>
        <v>0</v>
      </c>
      <c r="BF138" s="237">
        <f>IF(N138="snížená",J138,0)</f>
        <v>0</v>
      </c>
      <c r="BG138" s="237">
        <f>IF(N138="zákl. přenesená",J138,0)</f>
        <v>0</v>
      </c>
      <c r="BH138" s="237">
        <f>IF(N138="sníž. přenesená",J138,0)</f>
        <v>0</v>
      </c>
      <c r="BI138" s="237">
        <f>IF(N138="nulová",J138,0)</f>
        <v>0</v>
      </c>
      <c r="BJ138" s="14" t="s">
        <v>83</v>
      </c>
      <c r="BK138" s="237">
        <f>ROUND(I138*H138,2)</f>
        <v>0</v>
      </c>
      <c r="BL138" s="14" t="s">
        <v>144</v>
      </c>
      <c r="BM138" s="236" t="s">
        <v>332</v>
      </c>
    </row>
    <row r="139" s="2" customFormat="1" ht="14.4" customHeight="1">
      <c r="A139" s="35"/>
      <c r="B139" s="36"/>
      <c r="C139" s="238" t="s">
        <v>189</v>
      </c>
      <c r="D139" s="238" t="s">
        <v>158</v>
      </c>
      <c r="E139" s="239" t="s">
        <v>333</v>
      </c>
      <c r="F139" s="240" t="s">
        <v>334</v>
      </c>
      <c r="G139" s="241" t="s">
        <v>264</v>
      </c>
      <c r="H139" s="242">
        <v>5</v>
      </c>
      <c r="I139" s="243"/>
      <c r="J139" s="244">
        <f>ROUND(I139*H139,2)</f>
        <v>0</v>
      </c>
      <c r="K139" s="245"/>
      <c r="L139" s="246"/>
      <c r="M139" s="252" t="s">
        <v>1</v>
      </c>
      <c r="N139" s="253" t="s">
        <v>41</v>
      </c>
      <c r="O139" s="88"/>
      <c r="P139" s="234">
        <f>O139*H139</f>
        <v>0</v>
      </c>
      <c r="Q139" s="234">
        <v>0.0055999999999999999</v>
      </c>
      <c r="R139" s="234">
        <f>Q139*H139</f>
        <v>0.028000000000000001</v>
      </c>
      <c r="S139" s="234">
        <v>0</v>
      </c>
      <c r="T139" s="23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6" t="s">
        <v>189</v>
      </c>
      <c r="AT139" s="236" t="s">
        <v>158</v>
      </c>
      <c r="AU139" s="236" t="s">
        <v>85</v>
      </c>
      <c r="AY139" s="14" t="s">
        <v>138</v>
      </c>
      <c r="BE139" s="237">
        <f>IF(N139="základní",J139,0)</f>
        <v>0</v>
      </c>
      <c r="BF139" s="237">
        <f>IF(N139="snížená",J139,0)</f>
        <v>0</v>
      </c>
      <c r="BG139" s="237">
        <f>IF(N139="zákl. přenesená",J139,0)</f>
        <v>0</v>
      </c>
      <c r="BH139" s="237">
        <f>IF(N139="sníž. přenesená",J139,0)</f>
        <v>0</v>
      </c>
      <c r="BI139" s="237">
        <f>IF(N139="nulová",J139,0)</f>
        <v>0</v>
      </c>
      <c r="BJ139" s="14" t="s">
        <v>83</v>
      </c>
      <c r="BK139" s="237">
        <f>ROUND(I139*H139,2)</f>
        <v>0</v>
      </c>
      <c r="BL139" s="14" t="s">
        <v>144</v>
      </c>
      <c r="BM139" s="236" t="s">
        <v>335</v>
      </c>
    </row>
    <row r="140" s="2" customFormat="1" ht="22.2" customHeight="1">
      <c r="A140" s="35"/>
      <c r="B140" s="36"/>
      <c r="C140" s="238" t="s">
        <v>200</v>
      </c>
      <c r="D140" s="238" t="s">
        <v>158</v>
      </c>
      <c r="E140" s="239" t="s">
        <v>336</v>
      </c>
      <c r="F140" s="240" t="s">
        <v>337</v>
      </c>
      <c r="G140" s="241" t="s">
        <v>264</v>
      </c>
      <c r="H140" s="242">
        <v>5</v>
      </c>
      <c r="I140" s="243"/>
      <c r="J140" s="244">
        <f>ROUND(I140*H140,2)</f>
        <v>0</v>
      </c>
      <c r="K140" s="245"/>
      <c r="L140" s="246"/>
      <c r="M140" s="252" t="s">
        <v>1</v>
      </c>
      <c r="N140" s="253" t="s">
        <v>41</v>
      </c>
      <c r="O140" s="88"/>
      <c r="P140" s="234">
        <f>O140*H140</f>
        <v>0</v>
      </c>
      <c r="Q140" s="234">
        <v>0</v>
      </c>
      <c r="R140" s="234">
        <f>Q140*H140</f>
        <v>0</v>
      </c>
      <c r="S140" s="234">
        <v>0</v>
      </c>
      <c r="T140" s="23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6" t="s">
        <v>189</v>
      </c>
      <c r="AT140" s="236" t="s">
        <v>158</v>
      </c>
      <c r="AU140" s="236" t="s">
        <v>85</v>
      </c>
      <c r="AY140" s="14" t="s">
        <v>138</v>
      </c>
      <c r="BE140" s="237">
        <f>IF(N140="základní",J140,0)</f>
        <v>0</v>
      </c>
      <c r="BF140" s="237">
        <f>IF(N140="snížená",J140,0)</f>
        <v>0</v>
      </c>
      <c r="BG140" s="237">
        <f>IF(N140="zákl. přenesená",J140,0)</f>
        <v>0</v>
      </c>
      <c r="BH140" s="237">
        <f>IF(N140="sníž. přenesená",J140,0)</f>
        <v>0</v>
      </c>
      <c r="BI140" s="237">
        <f>IF(N140="nulová",J140,0)</f>
        <v>0</v>
      </c>
      <c r="BJ140" s="14" t="s">
        <v>83</v>
      </c>
      <c r="BK140" s="237">
        <f>ROUND(I140*H140,2)</f>
        <v>0</v>
      </c>
      <c r="BL140" s="14" t="s">
        <v>144</v>
      </c>
      <c r="BM140" s="236" t="s">
        <v>338</v>
      </c>
    </row>
    <row r="141" s="2" customFormat="1" ht="22.2" customHeight="1">
      <c r="A141" s="35"/>
      <c r="B141" s="36"/>
      <c r="C141" s="224" t="s">
        <v>204</v>
      </c>
      <c r="D141" s="224" t="s">
        <v>140</v>
      </c>
      <c r="E141" s="225" t="s">
        <v>339</v>
      </c>
      <c r="F141" s="226" t="s">
        <v>340</v>
      </c>
      <c r="G141" s="227" t="s">
        <v>170</v>
      </c>
      <c r="H141" s="228">
        <v>0.17699999999999999</v>
      </c>
      <c r="I141" s="229"/>
      <c r="J141" s="230">
        <f>ROUND(I141*H141,2)</f>
        <v>0</v>
      </c>
      <c r="K141" s="231"/>
      <c r="L141" s="41"/>
      <c r="M141" s="232" t="s">
        <v>1</v>
      </c>
      <c r="N141" s="233" t="s">
        <v>41</v>
      </c>
      <c r="O141" s="88"/>
      <c r="P141" s="234">
        <f>O141*H141</f>
        <v>0</v>
      </c>
      <c r="Q141" s="234">
        <v>2.5018699999999998</v>
      </c>
      <c r="R141" s="234">
        <f>Q141*H141</f>
        <v>0.44283098999999992</v>
      </c>
      <c r="S141" s="234">
        <v>0</v>
      </c>
      <c r="T141" s="235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6" t="s">
        <v>144</v>
      </c>
      <c r="AT141" s="236" t="s">
        <v>140</v>
      </c>
      <c r="AU141" s="236" t="s">
        <v>85</v>
      </c>
      <c r="AY141" s="14" t="s">
        <v>138</v>
      </c>
      <c r="BE141" s="237">
        <f>IF(N141="základní",J141,0)</f>
        <v>0</v>
      </c>
      <c r="BF141" s="237">
        <f>IF(N141="snížená",J141,0)</f>
        <v>0</v>
      </c>
      <c r="BG141" s="237">
        <f>IF(N141="zákl. přenesená",J141,0)</f>
        <v>0</v>
      </c>
      <c r="BH141" s="237">
        <f>IF(N141="sníž. přenesená",J141,0)</f>
        <v>0</v>
      </c>
      <c r="BI141" s="237">
        <f>IF(N141="nulová",J141,0)</f>
        <v>0</v>
      </c>
      <c r="BJ141" s="14" t="s">
        <v>83</v>
      </c>
      <c r="BK141" s="237">
        <f>ROUND(I141*H141,2)</f>
        <v>0</v>
      </c>
      <c r="BL141" s="14" t="s">
        <v>144</v>
      </c>
      <c r="BM141" s="236" t="s">
        <v>341</v>
      </c>
    </row>
    <row r="142" s="2" customFormat="1" ht="22.2" customHeight="1">
      <c r="A142" s="35"/>
      <c r="B142" s="36"/>
      <c r="C142" s="224" t="s">
        <v>208</v>
      </c>
      <c r="D142" s="224" t="s">
        <v>140</v>
      </c>
      <c r="E142" s="225" t="s">
        <v>342</v>
      </c>
      <c r="F142" s="226" t="s">
        <v>343</v>
      </c>
      <c r="G142" s="227" t="s">
        <v>304</v>
      </c>
      <c r="H142" s="228">
        <v>1.25</v>
      </c>
      <c r="I142" s="229"/>
      <c r="J142" s="230">
        <f>ROUND(I142*H142,2)</f>
        <v>0</v>
      </c>
      <c r="K142" s="231"/>
      <c r="L142" s="41"/>
      <c r="M142" s="232" t="s">
        <v>1</v>
      </c>
      <c r="N142" s="233" t="s">
        <v>41</v>
      </c>
      <c r="O142" s="88"/>
      <c r="P142" s="234">
        <f>O142*H142</f>
        <v>0</v>
      </c>
      <c r="Q142" s="234">
        <v>0.00014999999999999999</v>
      </c>
      <c r="R142" s="234">
        <f>Q142*H142</f>
        <v>0.00018749999999999998</v>
      </c>
      <c r="S142" s="234">
        <v>0</v>
      </c>
      <c r="T142" s="235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6" t="s">
        <v>144</v>
      </c>
      <c r="AT142" s="236" t="s">
        <v>140</v>
      </c>
      <c r="AU142" s="236" t="s">
        <v>85</v>
      </c>
      <c r="AY142" s="14" t="s">
        <v>138</v>
      </c>
      <c r="BE142" s="237">
        <f>IF(N142="základní",J142,0)</f>
        <v>0</v>
      </c>
      <c r="BF142" s="237">
        <f>IF(N142="snížená",J142,0)</f>
        <v>0</v>
      </c>
      <c r="BG142" s="237">
        <f>IF(N142="zákl. přenesená",J142,0)</f>
        <v>0</v>
      </c>
      <c r="BH142" s="237">
        <f>IF(N142="sníž. přenesená",J142,0)</f>
        <v>0</v>
      </c>
      <c r="BI142" s="237">
        <f>IF(N142="nulová",J142,0)</f>
        <v>0</v>
      </c>
      <c r="BJ142" s="14" t="s">
        <v>83</v>
      </c>
      <c r="BK142" s="237">
        <f>ROUND(I142*H142,2)</f>
        <v>0</v>
      </c>
      <c r="BL142" s="14" t="s">
        <v>144</v>
      </c>
      <c r="BM142" s="236" t="s">
        <v>344</v>
      </c>
    </row>
    <row r="143" s="2" customFormat="1" ht="14.4" customHeight="1">
      <c r="A143" s="35"/>
      <c r="B143" s="36"/>
      <c r="C143" s="238" t="s">
        <v>8</v>
      </c>
      <c r="D143" s="238" t="s">
        <v>158</v>
      </c>
      <c r="E143" s="239" t="s">
        <v>345</v>
      </c>
      <c r="F143" s="240" t="s">
        <v>346</v>
      </c>
      <c r="G143" s="241" t="s">
        <v>226</v>
      </c>
      <c r="H143" s="242">
        <v>20</v>
      </c>
      <c r="I143" s="243"/>
      <c r="J143" s="244">
        <f>ROUND(I143*H143,2)</f>
        <v>0</v>
      </c>
      <c r="K143" s="245"/>
      <c r="L143" s="246"/>
      <c r="M143" s="252" t="s">
        <v>1</v>
      </c>
      <c r="N143" s="253" t="s">
        <v>41</v>
      </c>
      <c r="O143" s="88"/>
      <c r="P143" s="234">
        <f>O143*H143</f>
        <v>0</v>
      </c>
      <c r="Q143" s="234">
        <v>0.0070000000000000001</v>
      </c>
      <c r="R143" s="234">
        <f>Q143*H143</f>
        <v>0.14000000000000001</v>
      </c>
      <c r="S143" s="234">
        <v>0</v>
      </c>
      <c r="T143" s="23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6" t="s">
        <v>189</v>
      </c>
      <c r="AT143" s="236" t="s">
        <v>158</v>
      </c>
      <c r="AU143" s="236" t="s">
        <v>85</v>
      </c>
      <c r="AY143" s="14" t="s">
        <v>138</v>
      </c>
      <c r="BE143" s="237">
        <f>IF(N143="základní",J143,0)</f>
        <v>0</v>
      </c>
      <c r="BF143" s="237">
        <f>IF(N143="snížená",J143,0)</f>
        <v>0</v>
      </c>
      <c r="BG143" s="237">
        <f>IF(N143="zákl. přenesená",J143,0)</f>
        <v>0</v>
      </c>
      <c r="BH143" s="237">
        <f>IF(N143="sníž. přenesená",J143,0)</f>
        <v>0</v>
      </c>
      <c r="BI143" s="237">
        <f>IF(N143="nulová",J143,0)</f>
        <v>0</v>
      </c>
      <c r="BJ143" s="14" t="s">
        <v>83</v>
      </c>
      <c r="BK143" s="237">
        <f>ROUND(I143*H143,2)</f>
        <v>0</v>
      </c>
      <c r="BL143" s="14" t="s">
        <v>144</v>
      </c>
      <c r="BM143" s="236" t="s">
        <v>347</v>
      </c>
    </row>
    <row r="144" s="2" customFormat="1" ht="14.4" customHeight="1">
      <c r="A144" s="35"/>
      <c r="B144" s="36"/>
      <c r="C144" s="224" t="s">
        <v>215</v>
      </c>
      <c r="D144" s="224" t="s">
        <v>140</v>
      </c>
      <c r="E144" s="225" t="s">
        <v>348</v>
      </c>
      <c r="F144" s="226" t="s">
        <v>349</v>
      </c>
      <c r="G144" s="227" t="s">
        <v>170</v>
      </c>
      <c r="H144" s="228">
        <v>5.5999999999999996</v>
      </c>
      <c r="I144" s="229"/>
      <c r="J144" s="230">
        <f>ROUND(I144*H144,2)</f>
        <v>0</v>
      </c>
      <c r="K144" s="231"/>
      <c r="L144" s="41"/>
      <c r="M144" s="232" t="s">
        <v>1</v>
      </c>
      <c r="N144" s="233" t="s">
        <v>41</v>
      </c>
      <c r="O144" s="88"/>
      <c r="P144" s="234">
        <f>O144*H144</f>
        <v>0</v>
      </c>
      <c r="Q144" s="234">
        <v>2.45329</v>
      </c>
      <c r="R144" s="234">
        <f>Q144*H144</f>
        <v>13.738423999999998</v>
      </c>
      <c r="S144" s="234">
        <v>0</v>
      </c>
      <c r="T144" s="23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6" t="s">
        <v>144</v>
      </c>
      <c r="AT144" s="236" t="s">
        <v>140</v>
      </c>
      <c r="AU144" s="236" t="s">
        <v>85</v>
      </c>
      <c r="AY144" s="14" t="s">
        <v>138</v>
      </c>
      <c r="BE144" s="237">
        <f>IF(N144="základní",J144,0)</f>
        <v>0</v>
      </c>
      <c r="BF144" s="237">
        <f>IF(N144="snížená",J144,0)</f>
        <v>0</v>
      </c>
      <c r="BG144" s="237">
        <f>IF(N144="zákl. přenesená",J144,0)</f>
        <v>0</v>
      </c>
      <c r="BH144" s="237">
        <f>IF(N144="sníž. přenesená",J144,0)</f>
        <v>0</v>
      </c>
      <c r="BI144" s="237">
        <f>IF(N144="nulová",J144,0)</f>
        <v>0</v>
      </c>
      <c r="BJ144" s="14" t="s">
        <v>83</v>
      </c>
      <c r="BK144" s="237">
        <f>ROUND(I144*H144,2)</f>
        <v>0</v>
      </c>
      <c r="BL144" s="14" t="s">
        <v>144</v>
      </c>
      <c r="BM144" s="236" t="s">
        <v>350</v>
      </c>
    </row>
    <row r="145" s="2" customFormat="1" ht="22.2" customHeight="1">
      <c r="A145" s="35"/>
      <c r="B145" s="36"/>
      <c r="C145" s="224" t="s">
        <v>219</v>
      </c>
      <c r="D145" s="224" t="s">
        <v>140</v>
      </c>
      <c r="E145" s="225" t="s">
        <v>351</v>
      </c>
      <c r="F145" s="226" t="s">
        <v>352</v>
      </c>
      <c r="G145" s="227" t="s">
        <v>143</v>
      </c>
      <c r="H145" s="228">
        <v>40.200000000000003</v>
      </c>
      <c r="I145" s="229"/>
      <c r="J145" s="230">
        <f>ROUND(I145*H145,2)</f>
        <v>0</v>
      </c>
      <c r="K145" s="231"/>
      <c r="L145" s="41"/>
      <c r="M145" s="232" t="s">
        <v>1</v>
      </c>
      <c r="N145" s="233" t="s">
        <v>41</v>
      </c>
      <c r="O145" s="88"/>
      <c r="P145" s="234">
        <f>O145*H145</f>
        <v>0</v>
      </c>
      <c r="Q145" s="234">
        <v>0.00085999999999999998</v>
      </c>
      <c r="R145" s="234">
        <f>Q145*H145</f>
        <v>0.034571999999999999</v>
      </c>
      <c r="S145" s="234">
        <v>0</v>
      </c>
      <c r="T145" s="23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6" t="s">
        <v>144</v>
      </c>
      <c r="AT145" s="236" t="s">
        <v>140</v>
      </c>
      <c r="AU145" s="236" t="s">
        <v>85</v>
      </c>
      <c r="AY145" s="14" t="s">
        <v>138</v>
      </c>
      <c r="BE145" s="237">
        <f>IF(N145="základní",J145,0)</f>
        <v>0</v>
      </c>
      <c r="BF145" s="237">
        <f>IF(N145="snížená",J145,0)</f>
        <v>0</v>
      </c>
      <c r="BG145" s="237">
        <f>IF(N145="zákl. přenesená",J145,0)</f>
        <v>0</v>
      </c>
      <c r="BH145" s="237">
        <f>IF(N145="sníž. přenesená",J145,0)</f>
        <v>0</v>
      </c>
      <c r="BI145" s="237">
        <f>IF(N145="nulová",J145,0)</f>
        <v>0</v>
      </c>
      <c r="BJ145" s="14" t="s">
        <v>83</v>
      </c>
      <c r="BK145" s="237">
        <f>ROUND(I145*H145,2)</f>
        <v>0</v>
      </c>
      <c r="BL145" s="14" t="s">
        <v>144</v>
      </c>
      <c r="BM145" s="236" t="s">
        <v>353</v>
      </c>
    </row>
    <row r="146" s="2" customFormat="1" ht="22.2" customHeight="1">
      <c r="A146" s="35"/>
      <c r="B146" s="36"/>
      <c r="C146" s="224" t="s">
        <v>223</v>
      </c>
      <c r="D146" s="224" t="s">
        <v>140</v>
      </c>
      <c r="E146" s="225" t="s">
        <v>354</v>
      </c>
      <c r="F146" s="226" t="s">
        <v>355</v>
      </c>
      <c r="G146" s="227" t="s">
        <v>143</v>
      </c>
      <c r="H146" s="228">
        <v>40.200000000000003</v>
      </c>
      <c r="I146" s="229"/>
      <c r="J146" s="230">
        <f>ROUND(I146*H146,2)</f>
        <v>0</v>
      </c>
      <c r="K146" s="231"/>
      <c r="L146" s="41"/>
      <c r="M146" s="232" t="s">
        <v>1</v>
      </c>
      <c r="N146" s="233" t="s">
        <v>41</v>
      </c>
      <c r="O146" s="88"/>
      <c r="P146" s="234">
        <f>O146*H146</f>
        <v>0</v>
      </c>
      <c r="Q146" s="234">
        <v>0</v>
      </c>
      <c r="R146" s="234">
        <f>Q146*H146</f>
        <v>0</v>
      </c>
      <c r="S146" s="234">
        <v>0</v>
      </c>
      <c r="T146" s="23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36" t="s">
        <v>144</v>
      </c>
      <c r="AT146" s="236" t="s">
        <v>140</v>
      </c>
      <c r="AU146" s="236" t="s">
        <v>85</v>
      </c>
      <c r="AY146" s="14" t="s">
        <v>138</v>
      </c>
      <c r="BE146" s="237">
        <f>IF(N146="základní",J146,0)</f>
        <v>0</v>
      </c>
      <c r="BF146" s="237">
        <f>IF(N146="snížená",J146,0)</f>
        <v>0</v>
      </c>
      <c r="BG146" s="237">
        <f>IF(N146="zákl. přenesená",J146,0)</f>
        <v>0</v>
      </c>
      <c r="BH146" s="237">
        <f>IF(N146="sníž. přenesená",J146,0)</f>
        <v>0</v>
      </c>
      <c r="BI146" s="237">
        <f>IF(N146="nulová",J146,0)</f>
        <v>0</v>
      </c>
      <c r="BJ146" s="14" t="s">
        <v>83</v>
      </c>
      <c r="BK146" s="237">
        <f>ROUND(I146*H146,2)</f>
        <v>0</v>
      </c>
      <c r="BL146" s="14" t="s">
        <v>144</v>
      </c>
      <c r="BM146" s="236" t="s">
        <v>356</v>
      </c>
    </row>
    <row r="147" s="2" customFormat="1" ht="14.4" customHeight="1">
      <c r="A147" s="35"/>
      <c r="B147" s="36"/>
      <c r="C147" s="224" t="s">
        <v>228</v>
      </c>
      <c r="D147" s="224" t="s">
        <v>140</v>
      </c>
      <c r="E147" s="225" t="s">
        <v>357</v>
      </c>
      <c r="F147" s="226" t="s">
        <v>358</v>
      </c>
      <c r="G147" s="227" t="s">
        <v>188</v>
      </c>
      <c r="H147" s="228">
        <v>0.71999999999999997</v>
      </c>
      <c r="I147" s="229"/>
      <c r="J147" s="230">
        <f>ROUND(I147*H147,2)</f>
        <v>0</v>
      </c>
      <c r="K147" s="231"/>
      <c r="L147" s="41"/>
      <c r="M147" s="232" t="s">
        <v>1</v>
      </c>
      <c r="N147" s="233" t="s">
        <v>41</v>
      </c>
      <c r="O147" s="88"/>
      <c r="P147" s="234">
        <f>O147*H147</f>
        <v>0</v>
      </c>
      <c r="Q147" s="234">
        <v>1.0587800000000001</v>
      </c>
      <c r="R147" s="234">
        <f>Q147*H147</f>
        <v>0.76232160000000004</v>
      </c>
      <c r="S147" s="234">
        <v>0</v>
      </c>
      <c r="T147" s="235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6" t="s">
        <v>144</v>
      </c>
      <c r="AT147" s="236" t="s">
        <v>140</v>
      </c>
      <c r="AU147" s="236" t="s">
        <v>85</v>
      </c>
      <c r="AY147" s="14" t="s">
        <v>138</v>
      </c>
      <c r="BE147" s="237">
        <f>IF(N147="základní",J147,0)</f>
        <v>0</v>
      </c>
      <c r="BF147" s="237">
        <f>IF(N147="snížená",J147,0)</f>
        <v>0</v>
      </c>
      <c r="BG147" s="237">
        <f>IF(N147="zákl. přenesená",J147,0)</f>
        <v>0</v>
      </c>
      <c r="BH147" s="237">
        <f>IF(N147="sníž. přenesená",J147,0)</f>
        <v>0</v>
      </c>
      <c r="BI147" s="237">
        <f>IF(N147="nulová",J147,0)</f>
        <v>0</v>
      </c>
      <c r="BJ147" s="14" t="s">
        <v>83</v>
      </c>
      <c r="BK147" s="237">
        <f>ROUND(I147*H147,2)</f>
        <v>0</v>
      </c>
      <c r="BL147" s="14" t="s">
        <v>144</v>
      </c>
      <c r="BM147" s="236" t="s">
        <v>359</v>
      </c>
    </row>
    <row r="148" s="2" customFormat="1" ht="22.2" customHeight="1">
      <c r="A148" s="35"/>
      <c r="B148" s="36"/>
      <c r="C148" s="224" t="s">
        <v>232</v>
      </c>
      <c r="D148" s="224" t="s">
        <v>140</v>
      </c>
      <c r="E148" s="225" t="s">
        <v>360</v>
      </c>
      <c r="F148" s="226" t="s">
        <v>361</v>
      </c>
      <c r="G148" s="227" t="s">
        <v>188</v>
      </c>
      <c r="H148" s="228">
        <v>0.105</v>
      </c>
      <c r="I148" s="229"/>
      <c r="J148" s="230">
        <f>ROUND(I148*H148,2)</f>
        <v>0</v>
      </c>
      <c r="K148" s="231"/>
      <c r="L148" s="41"/>
      <c r="M148" s="232" t="s">
        <v>1</v>
      </c>
      <c r="N148" s="233" t="s">
        <v>41</v>
      </c>
      <c r="O148" s="88"/>
      <c r="P148" s="234">
        <f>O148*H148</f>
        <v>0</v>
      </c>
      <c r="Q148" s="234">
        <v>1.06277</v>
      </c>
      <c r="R148" s="234">
        <f>Q148*H148</f>
        <v>0.11159084999999999</v>
      </c>
      <c r="S148" s="234">
        <v>0</v>
      </c>
      <c r="T148" s="235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6" t="s">
        <v>144</v>
      </c>
      <c r="AT148" s="236" t="s">
        <v>140</v>
      </c>
      <c r="AU148" s="236" t="s">
        <v>85</v>
      </c>
      <c r="AY148" s="14" t="s">
        <v>138</v>
      </c>
      <c r="BE148" s="237">
        <f>IF(N148="základní",J148,0)</f>
        <v>0</v>
      </c>
      <c r="BF148" s="237">
        <f>IF(N148="snížená",J148,0)</f>
        <v>0</v>
      </c>
      <c r="BG148" s="237">
        <f>IF(N148="zákl. přenesená",J148,0)</f>
        <v>0</v>
      </c>
      <c r="BH148" s="237">
        <f>IF(N148="sníž. přenesená",J148,0)</f>
        <v>0</v>
      </c>
      <c r="BI148" s="237">
        <f>IF(N148="nulová",J148,0)</f>
        <v>0</v>
      </c>
      <c r="BJ148" s="14" t="s">
        <v>83</v>
      </c>
      <c r="BK148" s="237">
        <f>ROUND(I148*H148,2)</f>
        <v>0</v>
      </c>
      <c r="BL148" s="14" t="s">
        <v>144</v>
      </c>
      <c r="BM148" s="236" t="s">
        <v>362</v>
      </c>
    </row>
    <row r="149" s="12" customFormat="1" ht="22.8" customHeight="1">
      <c r="A149" s="12"/>
      <c r="B149" s="208"/>
      <c r="C149" s="209"/>
      <c r="D149" s="210" t="s">
        <v>75</v>
      </c>
      <c r="E149" s="222" t="s">
        <v>152</v>
      </c>
      <c r="F149" s="222" t="s">
        <v>363</v>
      </c>
      <c r="G149" s="209"/>
      <c r="H149" s="209"/>
      <c r="I149" s="212"/>
      <c r="J149" s="223">
        <f>BK149</f>
        <v>0</v>
      </c>
      <c r="K149" s="209"/>
      <c r="L149" s="214"/>
      <c r="M149" s="215"/>
      <c r="N149" s="216"/>
      <c r="O149" s="216"/>
      <c r="P149" s="217">
        <f>P150</f>
        <v>0</v>
      </c>
      <c r="Q149" s="216"/>
      <c r="R149" s="217">
        <f>R150</f>
        <v>0</v>
      </c>
      <c r="S149" s="216"/>
      <c r="T149" s="218">
        <f>T150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9" t="s">
        <v>83</v>
      </c>
      <c r="AT149" s="220" t="s">
        <v>75</v>
      </c>
      <c r="AU149" s="220" t="s">
        <v>83</v>
      </c>
      <c r="AY149" s="219" t="s">
        <v>138</v>
      </c>
      <c r="BK149" s="221">
        <f>BK150</f>
        <v>0</v>
      </c>
    </row>
    <row r="150" s="2" customFormat="1" ht="14.4" customHeight="1">
      <c r="A150" s="35"/>
      <c r="B150" s="36"/>
      <c r="C150" s="224" t="s">
        <v>242</v>
      </c>
      <c r="D150" s="224" t="s">
        <v>140</v>
      </c>
      <c r="E150" s="225" t="s">
        <v>364</v>
      </c>
      <c r="F150" s="226" t="s">
        <v>365</v>
      </c>
      <c r="G150" s="227" t="s">
        <v>264</v>
      </c>
      <c r="H150" s="228">
        <v>8</v>
      </c>
      <c r="I150" s="229"/>
      <c r="J150" s="230">
        <f>ROUND(I150*H150,2)</f>
        <v>0</v>
      </c>
      <c r="K150" s="231"/>
      <c r="L150" s="41"/>
      <c r="M150" s="232" t="s">
        <v>1</v>
      </c>
      <c r="N150" s="233" t="s">
        <v>41</v>
      </c>
      <c r="O150" s="88"/>
      <c r="P150" s="234">
        <f>O150*H150</f>
        <v>0</v>
      </c>
      <c r="Q150" s="234">
        <v>0</v>
      </c>
      <c r="R150" s="234">
        <f>Q150*H150</f>
        <v>0</v>
      </c>
      <c r="S150" s="234">
        <v>0</v>
      </c>
      <c r="T150" s="23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6" t="s">
        <v>144</v>
      </c>
      <c r="AT150" s="236" t="s">
        <v>140</v>
      </c>
      <c r="AU150" s="236" t="s">
        <v>85</v>
      </c>
      <c r="AY150" s="14" t="s">
        <v>138</v>
      </c>
      <c r="BE150" s="237">
        <f>IF(N150="základní",J150,0)</f>
        <v>0</v>
      </c>
      <c r="BF150" s="237">
        <f>IF(N150="snížená",J150,0)</f>
        <v>0</v>
      </c>
      <c r="BG150" s="237">
        <f>IF(N150="zákl. přenesená",J150,0)</f>
        <v>0</v>
      </c>
      <c r="BH150" s="237">
        <f>IF(N150="sníž. přenesená",J150,0)</f>
        <v>0</v>
      </c>
      <c r="BI150" s="237">
        <f>IF(N150="nulová",J150,0)</f>
        <v>0</v>
      </c>
      <c r="BJ150" s="14" t="s">
        <v>83</v>
      </c>
      <c r="BK150" s="237">
        <f>ROUND(I150*H150,2)</f>
        <v>0</v>
      </c>
      <c r="BL150" s="14" t="s">
        <v>144</v>
      </c>
      <c r="BM150" s="236" t="s">
        <v>366</v>
      </c>
    </row>
    <row r="151" s="12" customFormat="1" ht="22.8" customHeight="1">
      <c r="A151" s="12"/>
      <c r="B151" s="208"/>
      <c r="C151" s="209"/>
      <c r="D151" s="210" t="s">
        <v>75</v>
      </c>
      <c r="E151" s="222" t="s">
        <v>144</v>
      </c>
      <c r="F151" s="222" t="s">
        <v>367</v>
      </c>
      <c r="G151" s="209"/>
      <c r="H151" s="209"/>
      <c r="I151" s="212"/>
      <c r="J151" s="223">
        <f>BK151</f>
        <v>0</v>
      </c>
      <c r="K151" s="209"/>
      <c r="L151" s="214"/>
      <c r="M151" s="215"/>
      <c r="N151" s="216"/>
      <c r="O151" s="216"/>
      <c r="P151" s="217">
        <f>SUM(P152:P158)</f>
        <v>0</v>
      </c>
      <c r="Q151" s="216"/>
      <c r="R151" s="217">
        <f>SUM(R152:R158)</f>
        <v>139.05220374999999</v>
      </c>
      <c r="S151" s="216"/>
      <c r="T151" s="218">
        <f>SUM(T152:T158)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9" t="s">
        <v>83</v>
      </c>
      <c r="AT151" s="220" t="s">
        <v>75</v>
      </c>
      <c r="AU151" s="220" t="s">
        <v>83</v>
      </c>
      <c r="AY151" s="219" t="s">
        <v>138</v>
      </c>
      <c r="BK151" s="221">
        <f>SUM(BK152:BK158)</f>
        <v>0</v>
      </c>
    </row>
    <row r="152" s="2" customFormat="1" ht="19.8" customHeight="1">
      <c r="A152" s="35"/>
      <c r="B152" s="36"/>
      <c r="C152" s="224" t="s">
        <v>368</v>
      </c>
      <c r="D152" s="224" t="s">
        <v>140</v>
      </c>
      <c r="E152" s="225" t="s">
        <v>369</v>
      </c>
      <c r="F152" s="226" t="s">
        <v>370</v>
      </c>
      <c r="G152" s="227" t="s">
        <v>170</v>
      </c>
      <c r="H152" s="228">
        <v>2.9249999999999998</v>
      </c>
      <c r="I152" s="229"/>
      <c r="J152" s="230">
        <f>ROUND(I152*H152,2)</f>
        <v>0</v>
      </c>
      <c r="K152" s="231"/>
      <c r="L152" s="41"/>
      <c r="M152" s="232" t="s">
        <v>1</v>
      </c>
      <c r="N152" s="233" t="s">
        <v>41</v>
      </c>
      <c r="O152" s="88"/>
      <c r="P152" s="234">
        <f>O152*H152</f>
        <v>0</v>
      </c>
      <c r="Q152" s="234">
        <v>2.5019499999999999</v>
      </c>
      <c r="R152" s="234">
        <f>Q152*H152</f>
        <v>7.3182037499999995</v>
      </c>
      <c r="S152" s="234">
        <v>0</v>
      </c>
      <c r="T152" s="23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6" t="s">
        <v>144</v>
      </c>
      <c r="AT152" s="236" t="s">
        <v>140</v>
      </c>
      <c r="AU152" s="236" t="s">
        <v>85</v>
      </c>
      <c r="AY152" s="14" t="s">
        <v>138</v>
      </c>
      <c r="BE152" s="237">
        <f>IF(N152="základní",J152,0)</f>
        <v>0</v>
      </c>
      <c r="BF152" s="237">
        <f>IF(N152="snížená",J152,0)</f>
        <v>0</v>
      </c>
      <c r="BG152" s="237">
        <f>IF(N152="zákl. přenesená",J152,0)</f>
        <v>0</v>
      </c>
      <c r="BH152" s="237">
        <f>IF(N152="sníž. přenesená",J152,0)</f>
        <v>0</v>
      </c>
      <c r="BI152" s="237">
        <f>IF(N152="nulová",J152,0)</f>
        <v>0</v>
      </c>
      <c r="BJ152" s="14" t="s">
        <v>83</v>
      </c>
      <c r="BK152" s="237">
        <f>ROUND(I152*H152,2)</f>
        <v>0</v>
      </c>
      <c r="BL152" s="14" t="s">
        <v>144</v>
      </c>
      <c r="BM152" s="236" t="s">
        <v>371</v>
      </c>
    </row>
    <row r="153" s="2" customFormat="1" ht="22.2" customHeight="1">
      <c r="A153" s="35"/>
      <c r="B153" s="36"/>
      <c r="C153" s="224" t="s">
        <v>372</v>
      </c>
      <c r="D153" s="224" t="s">
        <v>140</v>
      </c>
      <c r="E153" s="225" t="s">
        <v>373</v>
      </c>
      <c r="F153" s="226" t="s">
        <v>374</v>
      </c>
      <c r="G153" s="227" t="s">
        <v>170</v>
      </c>
      <c r="H153" s="228">
        <v>10</v>
      </c>
      <c r="I153" s="229"/>
      <c r="J153" s="230">
        <f>ROUND(I153*H153,2)</f>
        <v>0</v>
      </c>
      <c r="K153" s="231"/>
      <c r="L153" s="41"/>
      <c r="M153" s="232" t="s">
        <v>1</v>
      </c>
      <c r="N153" s="233" t="s">
        <v>41</v>
      </c>
      <c r="O153" s="88"/>
      <c r="P153" s="234">
        <f>O153*H153</f>
        <v>0</v>
      </c>
      <c r="Q153" s="234">
        <v>1.8899999999999999</v>
      </c>
      <c r="R153" s="234">
        <f>Q153*H153</f>
        <v>18.899999999999999</v>
      </c>
      <c r="S153" s="234">
        <v>0</v>
      </c>
      <c r="T153" s="23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6" t="s">
        <v>144</v>
      </c>
      <c r="AT153" s="236" t="s">
        <v>140</v>
      </c>
      <c r="AU153" s="236" t="s">
        <v>85</v>
      </c>
      <c r="AY153" s="14" t="s">
        <v>138</v>
      </c>
      <c r="BE153" s="237">
        <f>IF(N153="základní",J153,0)</f>
        <v>0</v>
      </c>
      <c r="BF153" s="237">
        <f>IF(N153="snížená",J153,0)</f>
        <v>0</v>
      </c>
      <c r="BG153" s="237">
        <f>IF(N153="zákl. přenesená",J153,0)</f>
        <v>0</v>
      </c>
      <c r="BH153" s="237">
        <f>IF(N153="sníž. přenesená",J153,0)</f>
        <v>0</v>
      </c>
      <c r="BI153" s="237">
        <f>IF(N153="nulová",J153,0)</f>
        <v>0</v>
      </c>
      <c r="BJ153" s="14" t="s">
        <v>83</v>
      </c>
      <c r="BK153" s="237">
        <f>ROUND(I153*H153,2)</f>
        <v>0</v>
      </c>
      <c r="BL153" s="14" t="s">
        <v>144</v>
      </c>
      <c r="BM153" s="236" t="s">
        <v>375</v>
      </c>
    </row>
    <row r="154" s="2" customFormat="1" ht="19.8" customHeight="1">
      <c r="A154" s="35"/>
      <c r="B154" s="36"/>
      <c r="C154" s="224" t="s">
        <v>7</v>
      </c>
      <c r="D154" s="224" t="s">
        <v>140</v>
      </c>
      <c r="E154" s="225" t="s">
        <v>376</v>
      </c>
      <c r="F154" s="226" t="s">
        <v>377</v>
      </c>
      <c r="G154" s="227" t="s">
        <v>170</v>
      </c>
      <c r="H154" s="228">
        <v>3</v>
      </c>
      <c r="I154" s="229"/>
      <c r="J154" s="230">
        <f>ROUND(I154*H154,2)</f>
        <v>0</v>
      </c>
      <c r="K154" s="231"/>
      <c r="L154" s="41"/>
      <c r="M154" s="232" t="s">
        <v>1</v>
      </c>
      <c r="N154" s="233" t="s">
        <v>41</v>
      </c>
      <c r="O154" s="88"/>
      <c r="P154" s="234">
        <f>O154*H154</f>
        <v>0</v>
      </c>
      <c r="Q154" s="234">
        <v>2</v>
      </c>
      <c r="R154" s="234">
        <f>Q154*H154</f>
        <v>6</v>
      </c>
      <c r="S154" s="234">
        <v>0</v>
      </c>
      <c r="T154" s="235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6" t="s">
        <v>144</v>
      </c>
      <c r="AT154" s="236" t="s">
        <v>140</v>
      </c>
      <c r="AU154" s="236" t="s">
        <v>85</v>
      </c>
      <c r="AY154" s="14" t="s">
        <v>138</v>
      </c>
      <c r="BE154" s="237">
        <f>IF(N154="základní",J154,0)</f>
        <v>0</v>
      </c>
      <c r="BF154" s="237">
        <f>IF(N154="snížená",J154,0)</f>
        <v>0</v>
      </c>
      <c r="BG154" s="237">
        <f>IF(N154="zákl. přenesená",J154,0)</f>
        <v>0</v>
      </c>
      <c r="BH154" s="237">
        <f>IF(N154="sníž. přenesená",J154,0)</f>
        <v>0</v>
      </c>
      <c r="BI154" s="237">
        <f>IF(N154="nulová",J154,0)</f>
        <v>0</v>
      </c>
      <c r="BJ154" s="14" t="s">
        <v>83</v>
      </c>
      <c r="BK154" s="237">
        <f>ROUND(I154*H154,2)</f>
        <v>0</v>
      </c>
      <c r="BL154" s="14" t="s">
        <v>144</v>
      </c>
      <c r="BM154" s="236" t="s">
        <v>378</v>
      </c>
    </row>
    <row r="155" s="2" customFormat="1" ht="30" customHeight="1">
      <c r="A155" s="35"/>
      <c r="B155" s="36"/>
      <c r="C155" s="224" t="s">
        <v>379</v>
      </c>
      <c r="D155" s="224" t="s">
        <v>140</v>
      </c>
      <c r="E155" s="225" t="s">
        <v>380</v>
      </c>
      <c r="F155" s="226" t="s">
        <v>381</v>
      </c>
      <c r="G155" s="227" t="s">
        <v>143</v>
      </c>
      <c r="H155" s="228">
        <v>130</v>
      </c>
      <c r="I155" s="229"/>
      <c r="J155" s="230">
        <f>ROUND(I155*H155,2)</f>
        <v>0</v>
      </c>
      <c r="K155" s="231"/>
      <c r="L155" s="41"/>
      <c r="M155" s="232" t="s">
        <v>1</v>
      </c>
      <c r="N155" s="233" t="s">
        <v>41</v>
      </c>
      <c r="O155" s="88"/>
      <c r="P155" s="234">
        <f>O155*H155</f>
        <v>0</v>
      </c>
      <c r="Q155" s="234">
        <v>0.001</v>
      </c>
      <c r="R155" s="234">
        <f>Q155*H155</f>
        <v>0.13</v>
      </c>
      <c r="S155" s="234">
        <v>0</v>
      </c>
      <c r="T155" s="23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6" t="s">
        <v>144</v>
      </c>
      <c r="AT155" s="236" t="s">
        <v>140</v>
      </c>
      <c r="AU155" s="236" t="s">
        <v>85</v>
      </c>
      <c r="AY155" s="14" t="s">
        <v>138</v>
      </c>
      <c r="BE155" s="237">
        <f>IF(N155="základní",J155,0)</f>
        <v>0</v>
      </c>
      <c r="BF155" s="237">
        <f>IF(N155="snížená",J155,0)</f>
        <v>0</v>
      </c>
      <c r="BG155" s="237">
        <f>IF(N155="zákl. přenesená",J155,0)</f>
        <v>0</v>
      </c>
      <c r="BH155" s="237">
        <f>IF(N155="sníž. přenesená",J155,0)</f>
        <v>0</v>
      </c>
      <c r="BI155" s="237">
        <f>IF(N155="nulová",J155,0)</f>
        <v>0</v>
      </c>
      <c r="BJ155" s="14" t="s">
        <v>83</v>
      </c>
      <c r="BK155" s="237">
        <f>ROUND(I155*H155,2)</f>
        <v>0</v>
      </c>
      <c r="BL155" s="14" t="s">
        <v>144</v>
      </c>
      <c r="BM155" s="236" t="s">
        <v>382</v>
      </c>
    </row>
    <row r="156" s="2" customFormat="1" ht="22.2" customHeight="1">
      <c r="A156" s="35"/>
      <c r="B156" s="36"/>
      <c r="C156" s="224" t="s">
        <v>383</v>
      </c>
      <c r="D156" s="224" t="s">
        <v>140</v>
      </c>
      <c r="E156" s="225" t="s">
        <v>384</v>
      </c>
      <c r="F156" s="226" t="s">
        <v>385</v>
      </c>
      <c r="G156" s="227" t="s">
        <v>170</v>
      </c>
      <c r="H156" s="228">
        <v>50</v>
      </c>
      <c r="I156" s="229"/>
      <c r="J156" s="230">
        <f>ROUND(I156*H156,2)</f>
        <v>0</v>
      </c>
      <c r="K156" s="231"/>
      <c r="L156" s="41"/>
      <c r="M156" s="232" t="s">
        <v>1</v>
      </c>
      <c r="N156" s="233" t="s">
        <v>41</v>
      </c>
      <c r="O156" s="88"/>
      <c r="P156" s="234">
        <f>O156*H156</f>
        <v>0</v>
      </c>
      <c r="Q156" s="234">
        <v>2.13408</v>
      </c>
      <c r="R156" s="234">
        <f>Q156*H156</f>
        <v>106.70399999999999</v>
      </c>
      <c r="S156" s="234">
        <v>0</v>
      </c>
      <c r="T156" s="23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6" t="s">
        <v>144</v>
      </c>
      <c r="AT156" s="236" t="s">
        <v>140</v>
      </c>
      <c r="AU156" s="236" t="s">
        <v>85</v>
      </c>
      <c r="AY156" s="14" t="s">
        <v>138</v>
      </c>
      <c r="BE156" s="237">
        <f>IF(N156="základní",J156,0)</f>
        <v>0</v>
      </c>
      <c r="BF156" s="237">
        <f>IF(N156="snížená",J156,0)</f>
        <v>0</v>
      </c>
      <c r="BG156" s="237">
        <f>IF(N156="zákl. přenesená",J156,0)</f>
        <v>0</v>
      </c>
      <c r="BH156" s="237">
        <f>IF(N156="sníž. přenesená",J156,0)</f>
        <v>0</v>
      </c>
      <c r="BI156" s="237">
        <f>IF(N156="nulová",J156,0)</f>
        <v>0</v>
      </c>
      <c r="BJ156" s="14" t="s">
        <v>83</v>
      </c>
      <c r="BK156" s="237">
        <f>ROUND(I156*H156,2)</f>
        <v>0</v>
      </c>
      <c r="BL156" s="14" t="s">
        <v>144</v>
      </c>
      <c r="BM156" s="236" t="s">
        <v>386</v>
      </c>
    </row>
    <row r="157" s="2" customFormat="1" ht="22.2" customHeight="1">
      <c r="A157" s="35"/>
      <c r="B157" s="36"/>
      <c r="C157" s="224" t="s">
        <v>387</v>
      </c>
      <c r="D157" s="224" t="s">
        <v>140</v>
      </c>
      <c r="E157" s="225" t="s">
        <v>388</v>
      </c>
      <c r="F157" s="226" t="s">
        <v>389</v>
      </c>
      <c r="G157" s="227" t="s">
        <v>143</v>
      </c>
      <c r="H157" s="228">
        <v>100</v>
      </c>
      <c r="I157" s="229"/>
      <c r="J157" s="230">
        <f>ROUND(I157*H157,2)</f>
        <v>0</v>
      </c>
      <c r="K157" s="231"/>
      <c r="L157" s="41"/>
      <c r="M157" s="232" t="s">
        <v>1</v>
      </c>
      <c r="N157" s="233" t="s">
        <v>41</v>
      </c>
      <c r="O157" s="88"/>
      <c r="P157" s="234">
        <f>O157*H157</f>
        <v>0</v>
      </c>
      <c r="Q157" s="234">
        <v>0</v>
      </c>
      <c r="R157" s="234">
        <f>Q157*H157</f>
        <v>0</v>
      </c>
      <c r="S157" s="234">
        <v>0</v>
      </c>
      <c r="T157" s="235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6" t="s">
        <v>144</v>
      </c>
      <c r="AT157" s="236" t="s">
        <v>140</v>
      </c>
      <c r="AU157" s="236" t="s">
        <v>85</v>
      </c>
      <c r="AY157" s="14" t="s">
        <v>138</v>
      </c>
      <c r="BE157" s="237">
        <f>IF(N157="základní",J157,0)</f>
        <v>0</v>
      </c>
      <c r="BF157" s="237">
        <f>IF(N157="snížená",J157,0)</f>
        <v>0</v>
      </c>
      <c r="BG157" s="237">
        <f>IF(N157="zákl. přenesená",J157,0)</f>
        <v>0</v>
      </c>
      <c r="BH157" s="237">
        <f>IF(N157="sníž. přenesená",J157,0)</f>
        <v>0</v>
      </c>
      <c r="BI157" s="237">
        <f>IF(N157="nulová",J157,0)</f>
        <v>0</v>
      </c>
      <c r="BJ157" s="14" t="s">
        <v>83</v>
      </c>
      <c r="BK157" s="237">
        <f>ROUND(I157*H157,2)</f>
        <v>0</v>
      </c>
      <c r="BL157" s="14" t="s">
        <v>144</v>
      </c>
      <c r="BM157" s="236" t="s">
        <v>390</v>
      </c>
    </row>
    <row r="158" s="2" customFormat="1" ht="14.4" customHeight="1">
      <c r="A158" s="35"/>
      <c r="B158" s="36"/>
      <c r="C158" s="238" t="s">
        <v>391</v>
      </c>
      <c r="D158" s="238" t="s">
        <v>158</v>
      </c>
      <c r="E158" s="239" t="s">
        <v>232</v>
      </c>
      <c r="F158" s="240" t="s">
        <v>392</v>
      </c>
      <c r="G158" s="241" t="s">
        <v>393</v>
      </c>
      <c r="H158" s="242">
        <v>4</v>
      </c>
      <c r="I158" s="243"/>
      <c r="J158" s="244">
        <f>ROUND(I158*H158,2)</f>
        <v>0</v>
      </c>
      <c r="K158" s="245"/>
      <c r="L158" s="246"/>
      <c r="M158" s="252" t="s">
        <v>1</v>
      </c>
      <c r="N158" s="253" t="s">
        <v>41</v>
      </c>
      <c r="O158" s="88"/>
      <c r="P158" s="234">
        <f>O158*H158</f>
        <v>0</v>
      </c>
      <c r="Q158" s="234">
        <v>0</v>
      </c>
      <c r="R158" s="234">
        <f>Q158*H158</f>
        <v>0</v>
      </c>
      <c r="S158" s="234">
        <v>0</v>
      </c>
      <c r="T158" s="235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6" t="s">
        <v>189</v>
      </c>
      <c r="AT158" s="236" t="s">
        <v>158</v>
      </c>
      <c r="AU158" s="236" t="s">
        <v>85</v>
      </c>
      <c r="AY158" s="14" t="s">
        <v>138</v>
      </c>
      <c r="BE158" s="237">
        <f>IF(N158="základní",J158,0)</f>
        <v>0</v>
      </c>
      <c r="BF158" s="237">
        <f>IF(N158="snížená",J158,0)</f>
        <v>0</v>
      </c>
      <c r="BG158" s="237">
        <f>IF(N158="zákl. přenesená",J158,0)</f>
        <v>0</v>
      </c>
      <c r="BH158" s="237">
        <f>IF(N158="sníž. přenesená",J158,0)</f>
        <v>0</v>
      </c>
      <c r="BI158" s="237">
        <f>IF(N158="nulová",J158,0)</f>
        <v>0</v>
      </c>
      <c r="BJ158" s="14" t="s">
        <v>83</v>
      </c>
      <c r="BK158" s="237">
        <f>ROUND(I158*H158,2)</f>
        <v>0</v>
      </c>
      <c r="BL158" s="14" t="s">
        <v>144</v>
      </c>
      <c r="BM158" s="236" t="s">
        <v>394</v>
      </c>
    </row>
    <row r="159" s="12" customFormat="1" ht="22.8" customHeight="1">
      <c r="A159" s="12"/>
      <c r="B159" s="208"/>
      <c r="C159" s="209"/>
      <c r="D159" s="210" t="s">
        <v>75</v>
      </c>
      <c r="E159" s="222" t="s">
        <v>181</v>
      </c>
      <c r="F159" s="222" t="s">
        <v>199</v>
      </c>
      <c r="G159" s="209"/>
      <c r="H159" s="209"/>
      <c r="I159" s="212"/>
      <c r="J159" s="223">
        <f>BK159</f>
        <v>0</v>
      </c>
      <c r="K159" s="209"/>
      <c r="L159" s="214"/>
      <c r="M159" s="215"/>
      <c r="N159" s="216"/>
      <c r="O159" s="216"/>
      <c r="P159" s="217">
        <f>SUM(P160:P162)</f>
        <v>0</v>
      </c>
      <c r="Q159" s="216"/>
      <c r="R159" s="217">
        <f>SUM(R160:R162)</f>
        <v>25.106549999999999</v>
      </c>
      <c r="S159" s="216"/>
      <c r="T159" s="218">
        <f>SUM(T160:T162)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19" t="s">
        <v>83</v>
      </c>
      <c r="AT159" s="220" t="s">
        <v>75</v>
      </c>
      <c r="AU159" s="220" t="s">
        <v>83</v>
      </c>
      <c r="AY159" s="219" t="s">
        <v>138</v>
      </c>
      <c r="BK159" s="221">
        <f>SUM(BK160:BK162)</f>
        <v>0</v>
      </c>
    </row>
    <row r="160" s="2" customFormat="1" ht="22.2" customHeight="1">
      <c r="A160" s="35"/>
      <c r="B160" s="36"/>
      <c r="C160" s="224" t="s">
        <v>395</v>
      </c>
      <c r="D160" s="224" t="s">
        <v>140</v>
      </c>
      <c r="E160" s="225" t="s">
        <v>201</v>
      </c>
      <c r="F160" s="226" t="s">
        <v>202</v>
      </c>
      <c r="G160" s="227" t="s">
        <v>170</v>
      </c>
      <c r="H160" s="228">
        <v>9</v>
      </c>
      <c r="I160" s="229"/>
      <c r="J160" s="230">
        <f>ROUND(I160*H160,2)</f>
        <v>0</v>
      </c>
      <c r="K160" s="231"/>
      <c r="L160" s="41"/>
      <c r="M160" s="232" t="s">
        <v>1</v>
      </c>
      <c r="N160" s="233" t="s">
        <v>41</v>
      </c>
      <c r="O160" s="88"/>
      <c r="P160" s="234">
        <f>O160*H160</f>
        <v>0</v>
      </c>
      <c r="Q160" s="234">
        <v>1.9312499999999999</v>
      </c>
      <c r="R160" s="234">
        <f>Q160*H160</f>
        <v>17.381249999999998</v>
      </c>
      <c r="S160" s="234">
        <v>0</v>
      </c>
      <c r="T160" s="235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6" t="s">
        <v>144</v>
      </c>
      <c r="AT160" s="236" t="s">
        <v>140</v>
      </c>
      <c r="AU160" s="236" t="s">
        <v>85</v>
      </c>
      <c r="AY160" s="14" t="s">
        <v>138</v>
      </c>
      <c r="BE160" s="237">
        <f>IF(N160="základní",J160,0)</f>
        <v>0</v>
      </c>
      <c r="BF160" s="237">
        <f>IF(N160="snížená",J160,0)</f>
        <v>0</v>
      </c>
      <c r="BG160" s="237">
        <f>IF(N160="zákl. přenesená",J160,0)</f>
        <v>0</v>
      </c>
      <c r="BH160" s="237">
        <f>IF(N160="sníž. přenesená",J160,0)</f>
        <v>0</v>
      </c>
      <c r="BI160" s="237">
        <f>IF(N160="nulová",J160,0)</f>
        <v>0</v>
      </c>
      <c r="BJ160" s="14" t="s">
        <v>83</v>
      </c>
      <c r="BK160" s="237">
        <f>ROUND(I160*H160,2)</f>
        <v>0</v>
      </c>
      <c r="BL160" s="14" t="s">
        <v>144</v>
      </c>
      <c r="BM160" s="236" t="s">
        <v>396</v>
      </c>
    </row>
    <row r="161" s="2" customFormat="1" ht="22.2" customHeight="1">
      <c r="A161" s="35"/>
      <c r="B161" s="36"/>
      <c r="C161" s="224" t="s">
        <v>397</v>
      </c>
      <c r="D161" s="224" t="s">
        <v>140</v>
      </c>
      <c r="E161" s="225" t="s">
        <v>398</v>
      </c>
      <c r="F161" s="226" t="s">
        <v>399</v>
      </c>
      <c r="G161" s="227" t="s">
        <v>143</v>
      </c>
      <c r="H161" s="228">
        <v>30</v>
      </c>
      <c r="I161" s="229"/>
      <c r="J161" s="230">
        <f>ROUND(I161*H161,2)</f>
        <v>0</v>
      </c>
      <c r="K161" s="231"/>
      <c r="L161" s="41"/>
      <c r="M161" s="232" t="s">
        <v>1</v>
      </c>
      <c r="N161" s="233" t="s">
        <v>41</v>
      </c>
      <c r="O161" s="88"/>
      <c r="P161" s="234">
        <f>O161*H161</f>
        <v>0</v>
      </c>
      <c r="Q161" s="234">
        <v>0.08591</v>
      </c>
      <c r="R161" s="234">
        <f>Q161*H161</f>
        <v>2.5773000000000001</v>
      </c>
      <c r="S161" s="234">
        <v>0</v>
      </c>
      <c r="T161" s="235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6" t="s">
        <v>144</v>
      </c>
      <c r="AT161" s="236" t="s">
        <v>140</v>
      </c>
      <c r="AU161" s="236" t="s">
        <v>85</v>
      </c>
      <c r="AY161" s="14" t="s">
        <v>138</v>
      </c>
      <c r="BE161" s="237">
        <f>IF(N161="základní",J161,0)</f>
        <v>0</v>
      </c>
      <c r="BF161" s="237">
        <f>IF(N161="snížená",J161,0)</f>
        <v>0</v>
      </c>
      <c r="BG161" s="237">
        <f>IF(N161="zákl. přenesená",J161,0)</f>
        <v>0</v>
      </c>
      <c r="BH161" s="237">
        <f>IF(N161="sníž. přenesená",J161,0)</f>
        <v>0</v>
      </c>
      <c r="BI161" s="237">
        <f>IF(N161="nulová",J161,0)</f>
        <v>0</v>
      </c>
      <c r="BJ161" s="14" t="s">
        <v>83</v>
      </c>
      <c r="BK161" s="237">
        <f>ROUND(I161*H161,2)</f>
        <v>0</v>
      </c>
      <c r="BL161" s="14" t="s">
        <v>144</v>
      </c>
      <c r="BM161" s="236" t="s">
        <v>400</v>
      </c>
    </row>
    <row r="162" s="2" customFormat="1" ht="22.2" customHeight="1">
      <c r="A162" s="35"/>
      <c r="B162" s="36"/>
      <c r="C162" s="238" t="s">
        <v>401</v>
      </c>
      <c r="D162" s="238" t="s">
        <v>158</v>
      </c>
      <c r="E162" s="239" t="s">
        <v>402</v>
      </c>
      <c r="F162" s="240" t="s">
        <v>403</v>
      </c>
      <c r="G162" s="241" t="s">
        <v>143</v>
      </c>
      <c r="H162" s="242">
        <v>33</v>
      </c>
      <c r="I162" s="243"/>
      <c r="J162" s="244">
        <f>ROUND(I162*H162,2)</f>
        <v>0</v>
      </c>
      <c r="K162" s="245"/>
      <c r="L162" s="246"/>
      <c r="M162" s="252" t="s">
        <v>1</v>
      </c>
      <c r="N162" s="253" t="s">
        <v>41</v>
      </c>
      <c r="O162" s="88"/>
      <c r="P162" s="234">
        <f>O162*H162</f>
        <v>0</v>
      </c>
      <c r="Q162" s="234">
        <v>0.156</v>
      </c>
      <c r="R162" s="234">
        <f>Q162*H162</f>
        <v>5.1479999999999997</v>
      </c>
      <c r="S162" s="234">
        <v>0</v>
      </c>
      <c r="T162" s="235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36" t="s">
        <v>189</v>
      </c>
      <c r="AT162" s="236" t="s">
        <v>158</v>
      </c>
      <c r="AU162" s="236" t="s">
        <v>85</v>
      </c>
      <c r="AY162" s="14" t="s">
        <v>138</v>
      </c>
      <c r="BE162" s="237">
        <f>IF(N162="základní",J162,0)</f>
        <v>0</v>
      </c>
      <c r="BF162" s="237">
        <f>IF(N162="snížená",J162,0)</f>
        <v>0</v>
      </c>
      <c r="BG162" s="237">
        <f>IF(N162="zákl. přenesená",J162,0)</f>
        <v>0</v>
      </c>
      <c r="BH162" s="237">
        <f>IF(N162="sníž. přenesená",J162,0)</f>
        <v>0</v>
      </c>
      <c r="BI162" s="237">
        <f>IF(N162="nulová",J162,0)</f>
        <v>0</v>
      </c>
      <c r="BJ162" s="14" t="s">
        <v>83</v>
      </c>
      <c r="BK162" s="237">
        <f>ROUND(I162*H162,2)</f>
        <v>0</v>
      </c>
      <c r="BL162" s="14" t="s">
        <v>144</v>
      </c>
      <c r="BM162" s="236" t="s">
        <v>404</v>
      </c>
    </row>
    <row r="163" s="12" customFormat="1" ht="22.8" customHeight="1">
      <c r="A163" s="12"/>
      <c r="B163" s="208"/>
      <c r="C163" s="209"/>
      <c r="D163" s="210" t="s">
        <v>75</v>
      </c>
      <c r="E163" s="222" t="s">
        <v>200</v>
      </c>
      <c r="F163" s="222" t="s">
        <v>261</v>
      </c>
      <c r="G163" s="209"/>
      <c r="H163" s="209"/>
      <c r="I163" s="212"/>
      <c r="J163" s="223">
        <f>BK163</f>
        <v>0</v>
      </c>
      <c r="K163" s="209"/>
      <c r="L163" s="214"/>
      <c r="M163" s="215"/>
      <c r="N163" s="216"/>
      <c r="O163" s="216"/>
      <c r="P163" s="217">
        <f>P164</f>
        <v>0</v>
      </c>
      <c r="Q163" s="216"/>
      <c r="R163" s="217">
        <f>R164</f>
        <v>0.1326</v>
      </c>
      <c r="S163" s="216"/>
      <c r="T163" s="218">
        <f>T164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9" t="s">
        <v>83</v>
      </c>
      <c r="AT163" s="220" t="s">
        <v>75</v>
      </c>
      <c r="AU163" s="220" t="s">
        <v>83</v>
      </c>
      <c r="AY163" s="219" t="s">
        <v>138</v>
      </c>
      <c r="BK163" s="221">
        <f>BK164</f>
        <v>0</v>
      </c>
    </row>
    <row r="164" s="2" customFormat="1" ht="22.2" customHeight="1">
      <c r="A164" s="35"/>
      <c r="B164" s="36"/>
      <c r="C164" s="224" t="s">
        <v>405</v>
      </c>
      <c r="D164" s="224" t="s">
        <v>140</v>
      </c>
      <c r="E164" s="225" t="s">
        <v>406</v>
      </c>
      <c r="F164" s="226" t="s">
        <v>407</v>
      </c>
      <c r="G164" s="227" t="s">
        <v>143</v>
      </c>
      <c r="H164" s="228">
        <v>130</v>
      </c>
      <c r="I164" s="229"/>
      <c r="J164" s="230">
        <f>ROUND(I164*H164,2)</f>
        <v>0</v>
      </c>
      <c r="K164" s="231"/>
      <c r="L164" s="41"/>
      <c r="M164" s="232" t="s">
        <v>1</v>
      </c>
      <c r="N164" s="233" t="s">
        <v>41</v>
      </c>
      <c r="O164" s="88"/>
      <c r="P164" s="234">
        <f>O164*H164</f>
        <v>0</v>
      </c>
      <c r="Q164" s="234">
        <v>0.0010200000000000001</v>
      </c>
      <c r="R164" s="234">
        <f>Q164*H164</f>
        <v>0.1326</v>
      </c>
      <c r="S164" s="234">
        <v>0</v>
      </c>
      <c r="T164" s="23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36" t="s">
        <v>144</v>
      </c>
      <c r="AT164" s="236" t="s">
        <v>140</v>
      </c>
      <c r="AU164" s="236" t="s">
        <v>85</v>
      </c>
      <c r="AY164" s="14" t="s">
        <v>138</v>
      </c>
      <c r="BE164" s="237">
        <f>IF(N164="základní",J164,0)</f>
        <v>0</v>
      </c>
      <c r="BF164" s="237">
        <f>IF(N164="snížená",J164,0)</f>
        <v>0</v>
      </c>
      <c r="BG164" s="237">
        <f>IF(N164="zákl. přenesená",J164,0)</f>
        <v>0</v>
      </c>
      <c r="BH164" s="237">
        <f>IF(N164="sníž. přenesená",J164,0)</f>
        <v>0</v>
      </c>
      <c r="BI164" s="237">
        <f>IF(N164="nulová",J164,0)</f>
        <v>0</v>
      </c>
      <c r="BJ164" s="14" t="s">
        <v>83</v>
      </c>
      <c r="BK164" s="237">
        <f>ROUND(I164*H164,2)</f>
        <v>0</v>
      </c>
      <c r="BL164" s="14" t="s">
        <v>144</v>
      </c>
      <c r="BM164" s="236" t="s">
        <v>408</v>
      </c>
    </row>
    <row r="165" s="12" customFormat="1" ht="22.8" customHeight="1">
      <c r="A165" s="12"/>
      <c r="B165" s="208"/>
      <c r="C165" s="209"/>
      <c r="D165" s="210" t="s">
        <v>75</v>
      </c>
      <c r="E165" s="222" t="s">
        <v>240</v>
      </c>
      <c r="F165" s="222" t="s">
        <v>241</v>
      </c>
      <c r="G165" s="209"/>
      <c r="H165" s="209"/>
      <c r="I165" s="212"/>
      <c r="J165" s="223">
        <f>BK165</f>
        <v>0</v>
      </c>
      <c r="K165" s="209"/>
      <c r="L165" s="214"/>
      <c r="M165" s="215"/>
      <c r="N165" s="216"/>
      <c r="O165" s="216"/>
      <c r="P165" s="217">
        <f>P166</f>
        <v>0</v>
      </c>
      <c r="Q165" s="216"/>
      <c r="R165" s="217">
        <f>R166</f>
        <v>0</v>
      </c>
      <c r="S165" s="216"/>
      <c r="T165" s="218">
        <f>T166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9" t="s">
        <v>83</v>
      </c>
      <c r="AT165" s="220" t="s">
        <v>75</v>
      </c>
      <c r="AU165" s="220" t="s">
        <v>83</v>
      </c>
      <c r="AY165" s="219" t="s">
        <v>138</v>
      </c>
      <c r="BK165" s="221">
        <f>BK166</f>
        <v>0</v>
      </c>
    </row>
    <row r="166" s="2" customFormat="1" ht="19.8" customHeight="1">
      <c r="A166" s="35"/>
      <c r="B166" s="36"/>
      <c r="C166" s="224" t="s">
        <v>409</v>
      </c>
      <c r="D166" s="224" t="s">
        <v>140</v>
      </c>
      <c r="E166" s="225" t="s">
        <v>410</v>
      </c>
      <c r="F166" s="226" t="s">
        <v>411</v>
      </c>
      <c r="G166" s="227" t="s">
        <v>188</v>
      </c>
      <c r="H166" s="228">
        <v>179.55600000000001</v>
      </c>
      <c r="I166" s="229"/>
      <c r="J166" s="230">
        <f>ROUND(I166*H166,2)</f>
        <v>0</v>
      </c>
      <c r="K166" s="231"/>
      <c r="L166" s="41"/>
      <c r="M166" s="254" t="s">
        <v>1</v>
      </c>
      <c r="N166" s="255" t="s">
        <v>41</v>
      </c>
      <c r="O166" s="249"/>
      <c r="P166" s="250">
        <f>O166*H166</f>
        <v>0</v>
      </c>
      <c r="Q166" s="250">
        <v>0</v>
      </c>
      <c r="R166" s="250">
        <f>Q166*H166</f>
        <v>0</v>
      </c>
      <c r="S166" s="250">
        <v>0</v>
      </c>
      <c r="T166" s="251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6" t="s">
        <v>144</v>
      </c>
      <c r="AT166" s="236" t="s">
        <v>140</v>
      </c>
      <c r="AU166" s="236" t="s">
        <v>85</v>
      </c>
      <c r="AY166" s="14" t="s">
        <v>138</v>
      </c>
      <c r="BE166" s="237">
        <f>IF(N166="základní",J166,0)</f>
        <v>0</v>
      </c>
      <c r="BF166" s="237">
        <f>IF(N166="snížená",J166,0)</f>
        <v>0</v>
      </c>
      <c r="BG166" s="237">
        <f>IF(N166="zákl. přenesená",J166,0)</f>
        <v>0</v>
      </c>
      <c r="BH166" s="237">
        <f>IF(N166="sníž. přenesená",J166,0)</f>
        <v>0</v>
      </c>
      <c r="BI166" s="237">
        <f>IF(N166="nulová",J166,0)</f>
        <v>0</v>
      </c>
      <c r="BJ166" s="14" t="s">
        <v>83</v>
      </c>
      <c r="BK166" s="237">
        <f>ROUND(I166*H166,2)</f>
        <v>0</v>
      </c>
      <c r="BL166" s="14" t="s">
        <v>144</v>
      </c>
      <c r="BM166" s="236" t="s">
        <v>412</v>
      </c>
    </row>
    <row r="167" s="2" customFormat="1" ht="6.96" customHeight="1">
      <c r="A167" s="35"/>
      <c r="B167" s="63"/>
      <c r="C167" s="64"/>
      <c r="D167" s="64"/>
      <c r="E167" s="64"/>
      <c r="F167" s="64"/>
      <c r="G167" s="64"/>
      <c r="H167" s="64"/>
      <c r="I167" s="64"/>
      <c r="J167" s="64"/>
      <c r="K167" s="64"/>
      <c r="L167" s="41"/>
      <c r="M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</row>
  </sheetData>
  <sheetProtection sheet="1" autoFilter="0" formatColumns="0" formatRows="0" objects="1" scenarios="1" spinCount="100000" saltValue="ckOBsRnvZsPmfsN/0jxDBViNzKtpo4tqF1CODU1a2dEhldO4ES05GjY1ro+7KGg+3S59PVWDXPVBpnpaJeDgfA==" hashValue="pSJMNfbyZogQ+VzMlHw7lk6sDi2fqu0btUbnXSE535koVdtrqTaXuXtBOgAR0aNRg+PaAz4W2d1J/vBk+BY35w==" algorithmName="SHA-512" password="CC0C"/>
  <autoFilter ref="C127:K16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104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287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413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>Ing. Vítězslav Pavel</v>
      </c>
      <c r="F26" s="35"/>
      <c r="G26" s="35"/>
      <c r="H26" s="35"/>
      <c r="I26" s="147" t="s">
        <v>27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ROUND(J124,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ROUND((SUM(BE124:BE136)),  2)</f>
        <v>0</v>
      </c>
      <c r="G35" s="35"/>
      <c r="H35" s="35"/>
      <c r="I35" s="161">
        <v>0.20999999999999999</v>
      </c>
      <c r="J35" s="160">
        <f>ROUND(((SUM(BE124:BE136))*I35),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ROUND((SUM(BF124:BF136)),  2)</f>
        <v>0</v>
      </c>
      <c r="G36" s="35"/>
      <c r="H36" s="35"/>
      <c r="I36" s="161">
        <v>0.12</v>
      </c>
      <c r="J36" s="160">
        <f>ROUND(((SUM(BF124:BF136))*I36),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ROUND((SUM(BG124:BG136)),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ROUND((SUM(BH124:BH136)),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ROUND((SUM(BI124:BI136)),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287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03 - Mobiliář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J125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164</v>
      </c>
      <c r="E100" s="193"/>
      <c r="F100" s="193"/>
      <c r="G100" s="193"/>
      <c r="H100" s="193"/>
      <c r="I100" s="193"/>
      <c r="J100" s="194">
        <f>J126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308</v>
      </c>
      <c r="E101" s="193"/>
      <c r="F101" s="193"/>
      <c r="G101" s="193"/>
      <c r="H101" s="193"/>
      <c r="I101" s="193"/>
      <c r="J101" s="194">
        <f>J130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30"/>
      <c r="D102" s="192" t="s">
        <v>247</v>
      </c>
      <c r="E102" s="193"/>
      <c r="F102" s="193"/>
      <c r="G102" s="193"/>
      <c r="H102" s="193"/>
      <c r="I102" s="193"/>
      <c r="J102" s="194">
        <f>J132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123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16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4.4" customHeight="1">
      <c r="A112" s="35"/>
      <c r="B112" s="36"/>
      <c r="C112" s="37"/>
      <c r="D112" s="37"/>
      <c r="E112" s="180" t="str">
        <f>E7</f>
        <v>Vývaziště pro vodáky na řece Sázavě ve Zruči nad Sázavou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110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="2" customFormat="1" ht="14.4" customHeight="1">
      <c r="A114" s="35"/>
      <c r="B114" s="36"/>
      <c r="C114" s="37"/>
      <c r="D114" s="37"/>
      <c r="E114" s="180" t="s">
        <v>287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112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6" customHeight="1">
      <c r="A116" s="35"/>
      <c r="B116" s="36"/>
      <c r="C116" s="37"/>
      <c r="D116" s="37"/>
      <c r="E116" s="73" t="str">
        <f>E11</f>
        <v>03 - Mobiliář</v>
      </c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20</v>
      </c>
      <c r="D118" s="37"/>
      <c r="E118" s="37"/>
      <c r="F118" s="24" t="str">
        <f>F14</f>
        <v>Zruč nad Sázavou</v>
      </c>
      <c r="G118" s="37"/>
      <c r="H118" s="37"/>
      <c r="I118" s="29" t="s">
        <v>22</v>
      </c>
      <c r="J118" s="76" t="str">
        <f>IF(J14="","",J14)</f>
        <v>8. 1. 2025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26.4" customHeight="1">
      <c r="A120" s="35"/>
      <c r="B120" s="36"/>
      <c r="C120" s="29" t="s">
        <v>24</v>
      </c>
      <c r="D120" s="37"/>
      <c r="E120" s="37"/>
      <c r="F120" s="24" t="str">
        <f>E17</f>
        <v>Město Zruč nad Sázavou</v>
      </c>
      <c r="G120" s="37"/>
      <c r="H120" s="37"/>
      <c r="I120" s="29" t="s">
        <v>30</v>
      </c>
      <c r="J120" s="33" t="str">
        <f>E23</f>
        <v>VDG Projektování s.r.o.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6" customHeight="1">
      <c r="A121" s="35"/>
      <c r="B121" s="36"/>
      <c r="C121" s="29" t="s">
        <v>28</v>
      </c>
      <c r="D121" s="37"/>
      <c r="E121" s="37"/>
      <c r="F121" s="24" t="str">
        <f>IF(E20="","",E20)</f>
        <v>Vyplň údaj</v>
      </c>
      <c r="G121" s="37"/>
      <c r="H121" s="37"/>
      <c r="I121" s="29" t="s">
        <v>33</v>
      </c>
      <c r="J121" s="33" t="str">
        <f>E26</f>
        <v>Ing. Vítězslav Pavel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196"/>
      <c r="B123" s="197"/>
      <c r="C123" s="198" t="s">
        <v>124</v>
      </c>
      <c r="D123" s="199" t="s">
        <v>61</v>
      </c>
      <c r="E123" s="199" t="s">
        <v>57</v>
      </c>
      <c r="F123" s="199" t="s">
        <v>58</v>
      </c>
      <c r="G123" s="199" t="s">
        <v>125</v>
      </c>
      <c r="H123" s="199" t="s">
        <v>126</v>
      </c>
      <c r="I123" s="199" t="s">
        <v>127</v>
      </c>
      <c r="J123" s="200" t="s">
        <v>116</v>
      </c>
      <c r="K123" s="201" t="s">
        <v>128</v>
      </c>
      <c r="L123" s="202"/>
      <c r="M123" s="97" t="s">
        <v>1</v>
      </c>
      <c r="N123" s="98" t="s">
        <v>40</v>
      </c>
      <c r="O123" s="98" t="s">
        <v>129</v>
      </c>
      <c r="P123" s="98" t="s">
        <v>130</v>
      </c>
      <c r="Q123" s="98" t="s">
        <v>131</v>
      </c>
      <c r="R123" s="98" t="s">
        <v>132</v>
      </c>
      <c r="S123" s="98" t="s">
        <v>133</v>
      </c>
      <c r="T123" s="99" t="s">
        <v>134</v>
      </c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6"/>
    </row>
    <row r="124" s="2" customFormat="1" ht="22.8" customHeight="1">
      <c r="A124" s="35"/>
      <c r="B124" s="36"/>
      <c r="C124" s="104" t="s">
        <v>135</v>
      </c>
      <c r="D124" s="37"/>
      <c r="E124" s="37"/>
      <c r="F124" s="37"/>
      <c r="G124" s="37"/>
      <c r="H124" s="37"/>
      <c r="I124" s="37"/>
      <c r="J124" s="203">
        <f>BK124</f>
        <v>0</v>
      </c>
      <c r="K124" s="37"/>
      <c r="L124" s="41"/>
      <c r="M124" s="100"/>
      <c r="N124" s="204"/>
      <c r="O124" s="101"/>
      <c r="P124" s="205">
        <f>P125</f>
        <v>0</v>
      </c>
      <c r="Q124" s="101"/>
      <c r="R124" s="205">
        <f>R125</f>
        <v>4.5952313599999997</v>
      </c>
      <c r="S124" s="101"/>
      <c r="T124" s="206">
        <f>T125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75</v>
      </c>
      <c r="AU124" s="14" t="s">
        <v>118</v>
      </c>
      <c r="BK124" s="207">
        <f>BK125</f>
        <v>0</v>
      </c>
    </row>
    <row r="125" s="12" customFormat="1" ht="25.92" customHeight="1">
      <c r="A125" s="12"/>
      <c r="B125" s="208"/>
      <c r="C125" s="209"/>
      <c r="D125" s="210" t="s">
        <v>75</v>
      </c>
      <c r="E125" s="211" t="s">
        <v>136</v>
      </c>
      <c r="F125" s="211" t="s">
        <v>137</v>
      </c>
      <c r="G125" s="209"/>
      <c r="H125" s="209"/>
      <c r="I125" s="212"/>
      <c r="J125" s="213">
        <f>BK125</f>
        <v>0</v>
      </c>
      <c r="K125" s="209"/>
      <c r="L125" s="214"/>
      <c r="M125" s="215"/>
      <c r="N125" s="216"/>
      <c r="O125" s="216"/>
      <c r="P125" s="217">
        <f>P126+P130+P132</f>
        <v>0</v>
      </c>
      <c r="Q125" s="216"/>
      <c r="R125" s="217">
        <f>R126+R130+R132</f>
        <v>4.5952313599999997</v>
      </c>
      <c r="S125" s="216"/>
      <c r="T125" s="218">
        <f>T126+T130+T132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9" t="s">
        <v>83</v>
      </c>
      <c r="AT125" s="220" t="s">
        <v>75</v>
      </c>
      <c r="AU125" s="220" t="s">
        <v>76</v>
      </c>
      <c r="AY125" s="219" t="s">
        <v>138</v>
      </c>
      <c r="BK125" s="221">
        <f>BK126+BK130+BK132</f>
        <v>0</v>
      </c>
    </row>
    <row r="126" s="12" customFormat="1" ht="22.8" customHeight="1">
      <c r="A126" s="12"/>
      <c r="B126" s="208"/>
      <c r="C126" s="209"/>
      <c r="D126" s="210" t="s">
        <v>75</v>
      </c>
      <c r="E126" s="222" t="s">
        <v>83</v>
      </c>
      <c r="F126" s="222" t="s">
        <v>167</v>
      </c>
      <c r="G126" s="209"/>
      <c r="H126" s="209"/>
      <c r="I126" s="212"/>
      <c r="J126" s="223">
        <f>BK126</f>
        <v>0</v>
      </c>
      <c r="K126" s="209"/>
      <c r="L126" s="214"/>
      <c r="M126" s="215"/>
      <c r="N126" s="216"/>
      <c r="O126" s="216"/>
      <c r="P126" s="217">
        <f>SUM(P127:P129)</f>
        <v>0</v>
      </c>
      <c r="Q126" s="216"/>
      <c r="R126" s="217">
        <f>SUM(R127:R129)</f>
        <v>0</v>
      </c>
      <c r="S126" s="216"/>
      <c r="T126" s="218">
        <f>SUM(T127:T129)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9" t="s">
        <v>83</v>
      </c>
      <c r="AT126" s="220" t="s">
        <v>75</v>
      </c>
      <c r="AU126" s="220" t="s">
        <v>83</v>
      </c>
      <c r="AY126" s="219" t="s">
        <v>138</v>
      </c>
      <c r="BK126" s="221">
        <f>SUM(BK127:BK129)</f>
        <v>0</v>
      </c>
    </row>
    <row r="127" s="2" customFormat="1" ht="30" customHeight="1">
      <c r="A127" s="35"/>
      <c r="B127" s="36"/>
      <c r="C127" s="224" t="s">
        <v>83</v>
      </c>
      <c r="D127" s="224" t="s">
        <v>140</v>
      </c>
      <c r="E127" s="225" t="s">
        <v>311</v>
      </c>
      <c r="F127" s="226" t="s">
        <v>312</v>
      </c>
      <c r="G127" s="227" t="s">
        <v>170</v>
      </c>
      <c r="H127" s="228">
        <v>1.728</v>
      </c>
      <c r="I127" s="229"/>
      <c r="J127" s="230">
        <f>ROUND(I127*H127,2)</f>
        <v>0</v>
      </c>
      <c r="K127" s="231"/>
      <c r="L127" s="41"/>
      <c r="M127" s="232" t="s">
        <v>1</v>
      </c>
      <c r="N127" s="233" t="s">
        <v>41</v>
      </c>
      <c r="O127" s="88"/>
      <c r="P127" s="234">
        <f>O127*H127</f>
        <v>0</v>
      </c>
      <c r="Q127" s="234">
        <v>0</v>
      </c>
      <c r="R127" s="234">
        <f>Q127*H127</f>
        <v>0</v>
      </c>
      <c r="S127" s="234">
        <v>0</v>
      </c>
      <c r="T127" s="23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6" t="s">
        <v>144</v>
      </c>
      <c r="AT127" s="236" t="s">
        <v>140</v>
      </c>
      <c r="AU127" s="236" t="s">
        <v>85</v>
      </c>
      <c r="AY127" s="14" t="s">
        <v>138</v>
      </c>
      <c r="BE127" s="237">
        <f>IF(N127="základní",J127,0)</f>
        <v>0</v>
      </c>
      <c r="BF127" s="237">
        <f>IF(N127="snížená",J127,0)</f>
        <v>0</v>
      </c>
      <c r="BG127" s="237">
        <f>IF(N127="zákl. přenesená",J127,0)</f>
        <v>0</v>
      </c>
      <c r="BH127" s="237">
        <f>IF(N127="sníž. přenesená",J127,0)</f>
        <v>0</v>
      </c>
      <c r="BI127" s="237">
        <f>IF(N127="nulová",J127,0)</f>
        <v>0</v>
      </c>
      <c r="BJ127" s="14" t="s">
        <v>83</v>
      </c>
      <c r="BK127" s="237">
        <f>ROUND(I127*H127,2)</f>
        <v>0</v>
      </c>
      <c r="BL127" s="14" t="s">
        <v>144</v>
      </c>
      <c r="BM127" s="236" t="s">
        <v>414</v>
      </c>
    </row>
    <row r="128" s="2" customFormat="1" ht="22.2" customHeight="1">
      <c r="A128" s="35"/>
      <c r="B128" s="36"/>
      <c r="C128" s="224" t="s">
        <v>85</v>
      </c>
      <c r="D128" s="224" t="s">
        <v>140</v>
      </c>
      <c r="E128" s="225" t="s">
        <v>314</v>
      </c>
      <c r="F128" s="226" t="s">
        <v>315</v>
      </c>
      <c r="G128" s="227" t="s">
        <v>170</v>
      </c>
      <c r="H128" s="228">
        <v>1.728</v>
      </c>
      <c r="I128" s="229"/>
      <c r="J128" s="230">
        <f>ROUND(I128*H128,2)</f>
        <v>0</v>
      </c>
      <c r="K128" s="231"/>
      <c r="L128" s="41"/>
      <c r="M128" s="232" t="s">
        <v>1</v>
      </c>
      <c r="N128" s="233" t="s">
        <v>41</v>
      </c>
      <c r="O128" s="88"/>
      <c r="P128" s="234">
        <f>O128*H128</f>
        <v>0</v>
      </c>
      <c r="Q128" s="234">
        <v>0</v>
      </c>
      <c r="R128" s="234">
        <f>Q128*H128</f>
        <v>0</v>
      </c>
      <c r="S128" s="234">
        <v>0</v>
      </c>
      <c r="T128" s="23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6" t="s">
        <v>144</v>
      </c>
      <c r="AT128" s="236" t="s">
        <v>140</v>
      </c>
      <c r="AU128" s="236" t="s">
        <v>85</v>
      </c>
      <c r="AY128" s="14" t="s">
        <v>138</v>
      </c>
      <c r="BE128" s="237">
        <f>IF(N128="základní",J128,0)</f>
        <v>0</v>
      </c>
      <c r="BF128" s="237">
        <f>IF(N128="snížená",J128,0)</f>
        <v>0</v>
      </c>
      <c r="BG128" s="237">
        <f>IF(N128="zákl. přenesená",J128,0)</f>
        <v>0</v>
      </c>
      <c r="BH128" s="237">
        <f>IF(N128="sníž. přenesená",J128,0)</f>
        <v>0</v>
      </c>
      <c r="BI128" s="237">
        <f>IF(N128="nulová",J128,0)</f>
        <v>0</v>
      </c>
      <c r="BJ128" s="14" t="s">
        <v>83</v>
      </c>
      <c r="BK128" s="237">
        <f>ROUND(I128*H128,2)</f>
        <v>0</v>
      </c>
      <c r="BL128" s="14" t="s">
        <v>144</v>
      </c>
      <c r="BM128" s="236" t="s">
        <v>415</v>
      </c>
    </row>
    <row r="129" s="2" customFormat="1" ht="14.4" customHeight="1">
      <c r="A129" s="35"/>
      <c r="B129" s="36"/>
      <c r="C129" s="224" t="s">
        <v>152</v>
      </c>
      <c r="D129" s="224" t="s">
        <v>140</v>
      </c>
      <c r="E129" s="225" t="s">
        <v>320</v>
      </c>
      <c r="F129" s="226" t="s">
        <v>321</v>
      </c>
      <c r="G129" s="227" t="s">
        <v>170</v>
      </c>
      <c r="H129" s="228">
        <v>1.728</v>
      </c>
      <c r="I129" s="229"/>
      <c r="J129" s="230">
        <f>ROUND(I129*H129,2)</f>
        <v>0</v>
      </c>
      <c r="K129" s="231"/>
      <c r="L129" s="41"/>
      <c r="M129" s="232" t="s">
        <v>1</v>
      </c>
      <c r="N129" s="233" t="s">
        <v>41</v>
      </c>
      <c r="O129" s="88"/>
      <c r="P129" s="234">
        <f>O129*H129</f>
        <v>0</v>
      </c>
      <c r="Q129" s="234">
        <v>0</v>
      </c>
      <c r="R129" s="234">
        <f>Q129*H129</f>
        <v>0</v>
      </c>
      <c r="S129" s="234">
        <v>0</v>
      </c>
      <c r="T129" s="23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6" t="s">
        <v>144</v>
      </c>
      <c r="AT129" s="236" t="s">
        <v>140</v>
      </c>
      <c r="AU129" s="236" t="s">
        <v>85</v>
      </c>
      <c r="AY129" s="14" t="s">
        <v>138</v>
      </c>
      <c r="BE129" s="237">
        <f>IF(N129="základní",J129,0)</f>
        <v>0</v>
      </c>
      <c r="BF129" s="237">
        <f>IF(N129="snížená",J129,0)</f>
        <v>0</v>
      </c>
      <c r="BG129" s="237">
        <f>IF(N129="zákl. přenesená",J129,0)</f>
        <v>0</v>
      </c>
      <c r="BH129" s="237">
        <f>IF(N129="sníž. přenesená",J129,0)</f>
        <v>0</v>
      </c>
      <c r="BI129" s="237">
        <f>IF(N129="nulová",J129,0)</f>
        <v>0</v>
      </c>
      <c r="BJ129" s="14" t="s">
        <v>83</v>
      </c>
      <c r="BK129" s="237">
        <f>ROUND(I129*H129,2)</f>
        <v>0</v>
      </c>
      <c r="BL129" s="14" t="s">
        <v>144</v>
      </c>
      <c r="BM129" s="236" t="s">
        <v>416</v>
      </c>
    </row>
    <row r="130" s="12" customFormat="1" ht="22.8" customHeight="1">
      <c r="A130" s="12"/>
      <c r="B130" s="208"/>
      <c r="C130" s="209"/>
      <c r="D130" s="210" t="s">
        <v>75</v>
      </c>
      <c r="E130" s="222" t="s">
        <v>85</v>
      </c>
      <c r="F130" s="222" t="s">
        <v>329</v>
      </c>
      <c r="G130" s="209"/>
      <c r="H130" s="209"/>
      <c r="I130" s="212"/>
      <c r="J130" s="223">
        <f>BK130</f>
        <v>0</v>
      </c>
      <c r="K130" s="209"/>
      <c r="L130" s="214"/>
      <c r="M130" s="215"/>
      <c r="N130" s="216"/>
      <c r="O130" s="216"/>
      <c r="P130" s="217">
        <f>P131</f>
        <v>0</v>
      </c>
      <c r="Q130" s="216"/>
      <c r="R130" s="217">
        <f>R131</f>
        <v>4.3232313599999994</v>
      </c>
      <c r="S130" s="216"/>
      <c r="T130" s="218">
        <f>T131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9" t="s">
        <v>83</v>
      </c>
      <c r="AT130" s="220" t="s">
        <v>75</v>
      </c>
      <c r="AU130" s="220" t="s">
        <v>83</v>
      </c>
      <c r="AY130" s="219" t="s">
        <v>138</v>
      </c>
      <c r="BK130" s="221">
        <f>BK131</f>
        <v>0</v>
      </c>
    </row>
    <row r="131" s="2" customFormat="1" ht="22.2" customHeight="1">
      <c r="A131" s="35"/>
      <c r="B131" s="36"/>
      <c r="C131" s="224" t="s">
        <v>144</v>
      </c>
      <c r="D131" s="224" t="s">
        <v>140</v>
      </c>
      <c r="E131" s="225" t="s">
        <v>417</v>
      </c>
      <c r="F131" s="226" t="s">
        <v>418</v>
      </c>
      <c r="G131" s="227" t="s">
        <v>170</v>
      </c>
      <c r="H131" s="228">
        <v>1.728</v>
      </c>
      <c r="I131" s="229"/>
      <c r="J131" s="230">
        <f>ROUND(I131*H131,2)</f>
        <v>0</v>
      </c>
      <c r="K131" s="231"/>
      <c r="L131" s="41"/>
      <c r="M131" s="232" t="s">
        <v>1</v>
      </c>
      <c r="N131" s="233" t="s">
        <v>41</v>
      </c>
      <c r="O131" s="88"/>
      <c r="P131" s="234">
        <f>O131*H131</f>
        <v>0</v>
      </c>
      <c r="Q131" s="234">
        <v>2.5018699999999998</v>
      </c>
      <c r="R131" s="234">
        <f>Q131*H131</f>
        <v>4.3232313599999994</v>
      </c>
      <c r="S131" s="234">
        <v>0</v>
      </c>
      <c r="T131" s="23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6" t="s">
        <v>144</v>
      </c>
      <c r="AT131" s="236" t="s">
        <v>140</v>
      </c>
      <c r="AU131" s="236" t="s">
        <v>85</v>
      </c>
      <c r="AY131" s="14" t="s">
        <v>138</v>
      </c>
      <c r="BE131" s="237">
        <f>IF(N131="základní",J131,0)</f>
        <v>0</v>
      </c>
      <c r="BF131" s="237">
        <f>IF(N131="snížená",J131,0)</f>
        <v>0</v>
      </c>
      <c r="BG131" s="237">
        <f>IF(N131="zákl. přenesená",J131,0)</f>
        <v>0</v>
      </c>
      <c r="BH131" s="237">
        <f>IF(N131="sníž. přenesená",J131,0)</f>
        <v>0</v>
      </c>
      <c r="BI131" s="237">
        <f>IF(N131="nulová",J131,0)</f>
        <v>0</v>
      </c>
      <c r="BJ131" s="14" t="s">
        <v>83</v>
      </c>
      <c r="BK131" s="237">
        <f>ROUND(I131*H131,2)</f>
        <v>0</v>
      </c>
      <c r="BL131" s="14" t="s">
        <v>144</v>
      </c>
      <c r="BM131" s="236" t="s">
        <v>419</v>
      </c>
    </row>
    <row r="132" s="12" customFormat="1" ht="22.8" customHeight="1">
      <c r="A132" s="12"/>
      <c r="B132" s="208"/>
      <c r="C132" s="209"/>
      <c r="D132" s="210" t="s">
        <v>75</v>
      </c>
      <c r="E132" s="222" t="s">
        <v>200</v>
      </c>
      <c r="F132" s="222" t="s">
        <v>261</v>
      </c>
      <c r="G132" s="209"/>
      <c r="H132" s="209"/>
      <c r="I132" s="212"/>
      <c r="J132" s="223">
        <f>BK132</f>
        <v>0</v>
      </c>
      <c r="K132" s="209"/>
      <c r="L132" s="214"/>
      <c r="M132" s="215"/>
      <c r="N132" s="216"/>
      <c r="O132" s="216"/>
      <c r="P132" s="217">
        <f>SUM(P133:P136)</f>
        <v>0</v>
      </c>
      <c r="Q132" s="216"/>
      <c r="R132" s="217">
        <f>SUM(R133:R136)</f>
        <v>0.27200000000000002</v>
      </c>
      <c r="S132" s="216"/>
      <c r="T132" s="218">
        <f>SUM(T133:T136)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9" t="s">
        <v>83</v>
      </c>
      <c r="AT132" s="220" t="s">
        <v>75</v>
      </c>
      <c r="AU132" s="220" t="s">
        <v>83</v>
      </c>
      <c r="AY132" s="219" t="s">
        <v>138</v>
      </c>
      <c r="BK132" s="221">
        <f>SUM(BK133:BK136)</f>
        <v>0</v>
      </c>
    </row>
    <row r="133" s="2" customFormat="1" ht="22.2" customHeight="1">
      <c r="A133" s="35"/>
      <c r="B133" s="36"/>
      <c r="C133" s="224" t="s">
        <v>181</v>
      </c>
      <c r="D133" s="224" t="s">
        <v>140</v>
      </c>
      <c r="E133" s="225" t="s">
        <v>420</v>
      </c>
      <c r="F133" s="226" t="s">
        <v>421</v>
      </c>
      <c r="G133" s="227" t="s">
        <v>264</v>
      </c>
      <c r="H133" s="228">
        <v>2</v>
      </c>
      <c r="I133" s="229"/>
      <c r="J133" s="230">
        <f>ROUND(I133*H133,2)</f>
        <v>0</v>
      </c>
      <c r="K133" s="231"/>
      <c r="L133" s="41"/>
      <c r="M133" s="232" t="s">
        <v>1</v>
      </c>
      <c r="N133" s="233" t="s">
        <v>41</v>
      </c>
      <c r="O133" s="88"/>
      <c r="P133" s="234">
        <f>O133*H133</f>
        <v>0</v>
      </c>
      <c r="Q133" s="234">
        <v>0.00080000000000000004</v>
      </c>
      <c r="R133" s="234">
        <f>Q133*H133</f>
        <v>0.0016000000000000001</v>
      </c>
      <c r="S133" s="234">
        <v>0</v>
      </c>
      <c r="T133" s="23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6" t="s">
        <v>144</v>
      </c>
      <c r="AT133" s="236" t="s">
        <v>140</v>
      </c>
      <c r="AU133" s="236" t="s">
        <v>85</v>
      </c>
      <c r="AY133" s="14" t="s">
        <v>138</v>
      </c>
      <c r="BE133" s="237">
        <f>IF(N133="základní",J133,0)</f>
        <v>0</v>
      </c>
      <c r="BF133" s="237">
        <f>IF(N133="snížená",J133,0)</f>
        <v>0</v>
      </c>
      <c r="BG133" s="237">
        <f>IF(N133="zákl. přenesená",J133,0)</f>
        <v>0</v>
      </c>
      <c r="BH133" s="237">
        <f>IF(N133="sníž. přenesená",J133,0)</f>
        <v>0</v>
      </c>
      <c r="BI133" s="237">
        <f>IF(N133="nulová",J133,0)</f>
        <v>0</v>
      </c>
      <c r="BJ133" s="14" t="s">
        <v>83</v>
      </c>
      <c r="BK133" s="237">
        <f>ROUND(I133*H133,2)</f>
        <v>0</v>
      </c>
      <c r="BL133" s="14" t="s">
        <v>144</v>
      </c>
      <c r="BM133" s="236" t="s">
        <v>422</v>
      </c>
    </row>
    <row r="134" s="2" customFormat="1" ht="19.8" customHeight="1">
      <c r="A134" s="35"/>
      <c r="B134" s="36"/>
      <c r="C134" s="238" t="s">
        <v>185</v>
      </c>
      <c r="D134" s="238" t="s">
        <v>158</v>
      </c>
      <c r="E134" s="239" t="s">
        <v>423</v>
      </c>
      <c r="F134" s="240" t="s">
        <v>424</v>
      </c>
      <c r="G134" s="241" t="s">
        <v>264</v>
      </c>
      <c r="H134" s="242">
        <v>2</v>
      </c>
      <c r="I134" s="243"/>
      <c r="J134" s="244">
        <f>ROUND(I134*H134,2)</f>
        <v>0</v>
      </c>
      <c r="K134" s="245"/>
      <c r="L134" s="246"/>
      <c r="M134" s="252" t="s">
        <v>1</v>
      </c>
      <c r="N134" s="253" t="s">
        <v>41</v>
      </c>
      <c r="O134" s="88"/>
      <c r="P134" s="234">
        <f>O134*H134</f>
        <v>0</v>
      </c>
      <c r="Q134" s="234">
        <v>0.02</v>
      </c>
      <c r="R134" s="234">
        <f>Q134*H134</f>
        <v>0.040000000000000001</v>
      </c>
      <c r="S134" s="234">
        <v>0</v>
      </c>
      <c r="T134" s="23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6" t="s">
        <v>189</v>
      </c>
      <c r="AT134" s="236" t="s">
        <v>158</v>
      </c>
      <c r="AU134" s="236" t="s">
        <v>85</v>
      </c>
      <c r="AY134" s="14" t="s">
        <v>138</v>
      </c>
      <c r="BE134" s="237">
        <f>IF(N134="základní",J134,0)</f>
        <v>0</v>
      </c>
      <c r="BF134" s="237">
        <f>IF(N134="snížená",J134,0)</f>
        <v>0</v>
      </c>
      <c r="BG134" s="237">
        <f>IF(N134="zákl. přenesená",J134,0)</f>
        <v>0</v>
      </c>
      <c r="BH134" s="237">
        <f>IF(N134="sníž. přenesená",J134,0)</f>
        <v>0</v>
      </c>
      <c r="BI134" s="237">
        <f>IF(N134="nulová",J134,0)</f>
        <v>0</v>
      </c>
      <c r="BJ134" s="14" t="s">
        <v>83</v>
      </c>
      <c r="BK134" s="237">
        <f>ROUND(I134*H134,2)</f>
        <v>0</v>
      </c>
      <c r="BL134" s="14" t="s">
        <v>144</v>
      </c>
      <c r="BM134" s="236" t="s">
        <v>425</v>
      </c>
    </row>
    <row r="135" s="2" customFormat="1" ht="19.8" customHeight="1">
      <c r="A135" s="35"/>
      <c r="B135" s="36"/>
      <c r="C135" s="224" t="s">
        <v>191</v>
      </c>
      <c r="D135" s="224" t="s">
        <v>140</v>
      </c>
      <c r="E135" s="225" t="s">
        <v>426</v>
      </c>
      <c r="F135" s="226" t="s">
        <v>427</v>
      </c>
      <c r="G135" s="227" t="s">
        <v>264</v>
      </c>
      <c r="H135" s="228">
        <v>4</v>
      </c>
      <c r="I135" s="229"/>
      <c r="J135" s="230">
        <f>ROUND(I135*H135,2)</f>
        <v>0</v>
      </c>
      <c r="K135" s="231"/>
      <c r="L135" s="41"/>
      <c r="M135" s="232" t="s">
        <v>1</v>
      </c>
      <c r="N135" s="233" t="s">
        <v>41</v>
      </c>
      <c r="O135" s="88"/>
      <c r="P135" s="234">
        <f>O135*H135</f>
        <v>0</v>
      </c>
      <c r="Q135" s="234">
        <v>0.001</v>
      </c>
      <c r="R135" s="234">
        <f>Q135*H135</f>
        <v>0.0040000000000000001</v>
      </c>
      <c r="S135" s="234">
        <v>0</v>
      </c>
      <c r="T135" s="23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6" t="s">
        <v>144</v>
      </c>
      <c r="AT135" s="236" t="s">
        <v>140</v>
      </c>
      <c r="AU135" s="236" t="s">
        <v>85</v>
      </c>
      <c r="AY135" s="14" t="s">
        <v>138</v>
      </c>
      <c r="BE135" s="237">
        <f>IF(N135="základní",J135,0)</f>
        <v>0</v>
      </c>
      <c r="BF135" s="237">
        <f>IF(N135="snížená",J135,0)</f>
        <v>0</v>
      </c>
      <c r="BG135" s="237">
        <f>IF(N135="zákl. přenesená",J135,0)</f>
        <v>0</v>
      </c>
      <c r="BH135" s="237">
        <f>IF(N135="sníž. přenesená",J135,0)</f>
        <v>0</v>
      </c>
      <c r="BI135" s="237">
        <f>IF(N135="nulová",J135,0)</f>
        <v>0</v>
      </c>
      <c r="BJ135" s="14" t="s">
        <v>83</v>
      </c>
      <c r="BK135" s="237">
        <f>ROUND(I135*H135,2)</f>
        <v>0</v>
      </c>
      <c r="BL135" s="14" t="s">
        <v>144</v>
      </c>
      <c r="BM135" s="236" t="s">
        <v>428</v>
      </c>
    </row>
    <row r="136" s="2" customFormat="1" ht="22.2" customHeight="1">
      <c r="A136" s="35"/>
      <c r="B136" s="36"/>
      <c r="C136" s="238" t="s">
        <v>189</v>
      </c>
      <c r="D136" s="238" t="s">
        <v>158</v>
      </c>
      <c r="E136" s="239" t="s">
        <v>429</v>
      </c>
      <c r="F136" s="240" t="s">
        <v>430</v>
      </c>
      <c r="G136" s="241" t="s">
        <v>264</v>
      </c>
      <c r="H136" s="242">
        <v>4</v>
      </c>
      <c r="I136" s="243"/>
      <c r="J136" s="244">
        <f>ROUND(I136*H136,2)</f>
        <v>0</v>
      </c>
      <c r="K136" s="245"/>
      <c r="L136" s="246"/>
      <c r="M136" s="247" t="s">
        <v>1</v>
      </c>
      <c r="N136" s="248" t="s">
        <v>41</v>
      </c>
      <c r="O136" s="249"/>
      <c r="P136" s="250">
        <f>O136*H136</f>
        <v>0</v>
      </c>
      <c r="Q136" s="250">
        <v>0.056599999999999998</v>
      </c>
      <c r="R136" s="250">
        <f>Q136*H136</f>
        <v>0.22639999999999999</v>
      </c>
      <c r="S136" s="250">
        <v>0</v>
      </c>
      <c r="T136" s="251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6" t="s">
        <v>189</v>
      </c>
      <c r="AT136" s="236" t="s">
        <v>158</v>
      </c>
      <c r="AU136" s="236" t="s">
        <v>85</v>
      </c>
      <c r="AY136" s="14" t="s">
        <v>138</v>
      </c>
      <c r="BE136" s="237">
        <f>IF(N136="základní",J136,0)</f>
        <v>0</v>
      </c>
      <c r="BF136" s="237">
        <f>IF(N136="snížená",J136,0)</f>
        <v>0</v>
      </c>
      <c r="BG136" s="237">
        <f>IF(N136="zákl. přenesená",J136,0)</f>
        <v>0</v>
      </c>
      <c r="BH136" s="237">
        <f>IF(N136="sníž. přenesená",J136,0)</f>
        <v>0</v>
      </c>
      <c r="BI136" s="237">
        <f>IF(N136="nulová",J136,0)</f>
        <v>0</v>
      </c>
      <c r="BJ136" s="14" t="s">
        <v>83</v>
      </c>
      <c r="BK136" s="237">
        <f>ROUND(I136*H136,2)</f>
        <v>0</v>
      </c>
      <c r="BL136" s="14" t="s">
        <v>144</v>
      </c>
      <c r="BM136" s="236" t="s">
        <v>431</v>
      </c>
    </row>
    <row r="137" s="2" customFormat="1" ht="6.96" customHeight="1">
      <c r="A137" s="35"/>
      <c r="B137" s="63"/>
      <c r="C137" s="64"/>
      <c r="D137" s="64"/>
      <c r="E137" s="64"/>
      <c r="F137" s="64"/>
      <c r="G137" s="64"/>
      <c r="H137" s="64"/>
      <c r="I137" s="64"/>
      <c r="J137" s="64"/>
      <c r="K137" s="64"/>
      <c r="L137" s="41"/>
      <c r="M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</sheetData>
  <sheetProtection sheet="1" autoFilter="0" formatColumns="0" formatRows="0" objects="1" scenarios="1" spinCount="100000" saltValue="/sg64TPwKaz1hD8eqxUMQTQtR7a4X/PSqm9SCKLK4kBN55KY6IQkt2OWjLRzdewn1aVcZpAOL7Nrli5YiqpUXA==" hashValue="FdLhLpgpZJ+Dregvfc7suCN1t44jM+wOvHcmT9ob36wxdhtOYSUPs53zm3JZIgBRf3czYPWELNWqXcdj8uyLYg==" algorithmName="SHA-512" password="CC0C"/>
  <autoFilter ref="C123:K13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106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1" customFormat="1" ht="12" customHeight="1">
      <c r="B8" s="17"/>
      <c r="D8" s="147" t="s">
        <v>110</v>
      </c>
      <c r="L8" s="17"/>
    </row>
    <row r="9" s="2" customFormat="1" ht="14.4" customHeight="1">
      <c r="A9" s="35"/>
      <c r="B9" s="41"/>
      <c r="C9" s="35"/>
      <c r="D9" s="35"/>
      <c r="E9" s="148" t="s">
        <v>287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112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5.6" customHeight="1">
      <c r="A11" s="35"/>
      <c r="B11" s="41"/>
      <c r="C11" s="35"/>
      <c r="D11" s="35"/>
      <c r="E11" s="149" t="s">
        <v>432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8. 1. 2025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1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26</v>
      </c>
      <c r="F17" s="35"/>
      <c r="G17" s="35"/>
      <c r="H17" s="35"/>
      <c r="I17" s="147" t="s">
        <v>27</v>
      </c>
      <c r="J17" s="138" t="s">
        <v>1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28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27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30</v>
      </c>
      <c r="E22" s="35"/>
      <c r="F22" s="35"/>
      <c r="G22" s="35"/>
      <c r="H22" s="35"/>
      <c r="I22" s="147" t="s">
        <v>25</v>
      </c>
      <c r="J22" s="138" t="s">
        <v>1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">
        <v>31</v>
      </c>
      <c r="F23" s="35"/>
      <c r="G23" s="35"/>
      <c r="H23" s="35"/>
      <c r="I23" s="147" t="s">
        <v>27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33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34</v>
      </c>
      <c r="F26" s="35"/>
      <c r="G26" s="35"/>
      <c r="H26" s="35"/>
      <c r="I26" s="147" t="s">
        <v>27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35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4.4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36</v>
      </c>
      <c r="E32" s="35"/>
      <c r="F32" s="35"/>
      <c r="G32" s="35"/>
      <c r="H32" s="35"/>
      <c r="I32" s="35"/>
      <c r="J32" s="157">
        <f>ROUND(J123,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38</v>
      </c>
      <c r="G34" s="35"/>
      <c r="H34" s="35"/>
      <c r="I34" s="158" t="s">
        <v>37</v>
      </c>
      <c r="J34" s="158" t="s">
        <v>39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40</v>
      </c>
      <c r="E35" s="147" t="s">
        <v>41</v>
      </c>
      <c r="F35" s="160">
        <f>ROUND((SUM(BE123:BE128)),  2)</f>
        <v>0</v>
      </c>
      <c r="G35" s="35"/>
      <c r="H35" s="35"/>
      <c r="I35" s="161">
        <v>0.20999999999999999</v>
      </c>
      <c r="J35" s="160">
        <f>ROUND(((SUM(BE123:BE128))*I35),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42</v>
      </c>
      <c r="F36" s="160">
        <f>ROUND((SUM(BF123:BF128)),  2)</f>
        <v>0</v>
      </c>
      <c r="G36" s="35"/>
      <c r="H36" s="35"/>
      <c r="I36" s="161">
        <v>0.12</v>
      </c>
      <c r="J36" s="160">
        <f>ROUND(((SUM(BF123:BF128))*I36),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43</v>
      </c>
      <c r="F37" s="160">
        <f>ROUND((SUM(BG123:BG128)),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44</v>
      </c>
      <c r="F38" s="160">
        <f>ROUND((SUM(BH123:BH128)),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45</v>
      </c>
      <c r="F39" s="160">
        <f>ROUND((SUM(BI123:BI128)),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46</v>
      </c>
      <c r="E41" s="164"/>
      <c r="F41" s="164"/>
      <c r="G41" s="165" t="s">
        <v>47</v>
      </c>
      <c r="H41" s="166" t="s">
        <v>48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110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4.4" customHeight="1">
      <c r="A87" s="35"/>
      <c r="B87" s="36"/>
      <c r="C87" s="37"/>
      <c r="D87" s="37"/>
      <c r="E87" s="180" t="s">
        <v>287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112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6" customHeight="1">
      <c r="A89" s="35"/>
      <c r="B89" s="36"/>
      <c r="C89" s="37"/>
      <c r="D89" s="37"/>
      <c r="E89" s="73" t="str">
        <f>E11</f>
        <v>04 - Dokončovací práce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>Zruč nad Sázavou</v>
      </c>
      <c r="G91" s="37"/>
      <c r="H91" s="37"/>
      <c r="I91" s="29" t="s">
        <v>22</v>
      </c>
      <c r="J91" s="76" t="str">
        <f>IF(J14="","",J14)</f>
        <v>8. 1. 2025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26.4" customHeight="1">
      <c r="A93" s="35"/>
      <c r="B93" s="36"/>
      <c r="C93" s="29" t="s">
        <v>24</v>
      </c>
      <c r="D93" s="37"/>
      <c r="E93" s="37"/>
      <c r="F93" s="24" t="str">
        <f>E17</f>
        <v>Město Zruč nad Sázavou</v>
      </c>
      <c r="G93" s="37"/>
      <c r="H93" s="37"/>
      <c r="I93" s="29" t="s">
        <v>30</v>
      </c>
      <c r="J93" s="33" t="str">
        <f>E23</f>
        <v>VDG Projektování s.r.o.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6" customHeight="1">
      <c r="A94" s="35"/>
      <c r="B94" s="36"/>
      <c r="C94" s="29" t="s">
        <v>28</v>
      </c>
      <c r="D94" s="37"/>
      <c r="E94" s="37"/>
      <c r="F94" s="24" t="str">
        <f>IF(E20="","",E20)</f>
        <v>Vyplň údaj</v>
      </c>
      <c r="G94" s="37"/>
      <c r="H94" s="37"/>
      <c r="I94" s="29" t="s">
        <v>33</v>
      </c>
      <c r="J94" s="33" t="str">
        <f>E26</f>
        <v>Ing. Vítězslav Pavel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115</v>
      </c>
      <c r="D96" s="182"/>
      <c r="E96" s="182"/>
      <c r="F96" s="182"/>
      <c r="G96" s="182"/>
      <c r="H96" s="182"/>
      <c r="I96" s="182"/>
      <c r="J96" s="183" t="s">
        <v>116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117</v>
      </c>
      <c r="D98" s="37"/>
      <c r="E98" s="37"/>
      <c r="F98" s="37"/>
      <c r="G98" s="37"/>
      <c r="H98" s="37"/>
      <c r="I98" s="37"/>
      <c r="J98" s="107">
        <f>J123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118</v>
      </c>
    </row>
    <row r="99" s="9" customFormat="1" ht="24.96" customHeight="1">
      <c r="A99" s="9"/>
      <c r="B99" s="185"/>
      <c r="C99" s="186"/>
      <c r="D99" s="187" t="s">
        <v>119</v>
      </c>
      <c r="E99" s="188"/>
      <c r="F99" s="188"/>
      <c r="G99" s="188"/>
      <c r="H99" s="188"/>
      <c r="I99" s="188"/>
      <c r="J99" s="189">
        <f>J124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164</v>
      </c>
      <c r="E100" s="193"/>
      <c r="F100" s="193"/>
      <c r="G100" s="193"/>
      <c r="H100" s="193"/>
      <c r="I100" s="193"/>
      <c r="J100" s="194">
        <f>J125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310</v>
      </c>
      <c r="E101" s="193"/>
      <c r="F101" s="193"/>
      <c r="G101" s="193"/>
      <c r="H101" s="193"/>
      <c r="I101" s="193"/>
      <c r="J101" s="194">
        <f>J127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5"/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6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3" s="2" customFormat="1" ht="6.96" customHeight="1">
      <c r="A103" s="35"/>
      <c r="B103" s="63"/>
      <c r="C103" s="64"/>
      <c r="D103" s="64"/>
      <c r="E103" s="64"/>
      <c r="F103" s="64"/>
      <c r="G103" s="64"/>
      <c r="H103" s="64"/>
      <c r="I103" s="64"/>
      <c r="J103" s="64"/>
      <c r="K103" s="64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7" s="2" customFormat="1" ht="6.96" customHeight="1">
      <c r="A107" s="35"/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24.96" customHeight="1">
      <c r="A108" s="35"/>
      <c r="B108" s="36"/>
      <c r="C108" s="20" t="s">
        <v>123</v>
      </c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6.96" customHeight="1">
      <c r="A109" s="35"/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2" customHeight="1">
      <c r="A110" s="35"/>
      <c r="B110" s="36"/>
      <c r="C110" s="29" t="s">
        <v>16</v>
      </c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4.4" customHeight="1">
      <c r="A111" s="35"/>
      <c r="B111" s="36"/>
      <c r="C111" s="37"/>
      <c r="D111" s="37"/>
      <c r="E111" s="180" t="str">
        <f>E7</f>
        <v>Vývaziště pro vodáky na řece Sázavě ve Zruči nad Sázavou</v>
      </c>
      <c r="F111" s="29"/>
      <c r="G111" s="29"/>
      <c r="H111" s="29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1" customFormat="1" ht="12" customHeight="1">
      <c r="B112" s="18"/>
      <c r="C112" s="29" t="s">
        <v>110</v>
      </c>
      <c r="D112" s="19"/>
      <c r="E112" s="19"/>
      <c r="F112" s="19"/>
      <c r="G112" s="19"/>
      <c r="H112" s="19"/>
      <c r="I112" s="19"/>
      <c r="J112" s="19"/>
      <c r="K112" s="19"/>
      <c r="L112" s="17"/>
    </row>
    <row r="113" s="2" customFormat="1" ht="14.4" customHeight="1">
      <c r="A113" s="35"/>
      <c r="B113" s="36"/>
      <c r="C113" s="37"/>
      <c r="D113" s="37"/>
      <c r="E113" s="180" t="s">
        <v>287</v>
      </c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112</v>
      </c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5.6" customHeight="1">
      <c r="A115" s="35"/>
      <c r="B115" s="36"/>
      <c r="C115" s="37"/>
      <c r="D115" s="37"/>
      <c r="E115" s="73" t="str">
        <f>E11</f>
        <v>04 - Dokončovací práce</v>
      </c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6.96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20</v>
      </c>
      <c r="D117" s="37"/>
      <c r="E117" s="37"/>
      <c r="F117" s="24" t="str">
        <f>F14</f>
        <v>Zruč nad Sázavou</v>
      </c>
      <c r="G117" s="37"/>
      <c r="H117" s="37"/>
      <c r="I117" s="29" t="s">
        <v>22</v>
      </c>
      <c r="J117" s="76" t="str">
        <f>IF(J14="","",J14)</f>
        <v>8. 1. 2025</v>
      </c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26.4" customHeight="1">
      <c r="A119" s="35"/>
      <c r="B119" s="36"/>
      <c r="C119" s="29" t="s">
        <v>24</v>
      </c>
      <c r="D119" s="37"/>
      <c r="E119" s="37"/>
      <c r="F119" s="24" t="str">
        <f>E17</f>
        <v>Město Zruč nad Sázavou</v>
      </c>
      <c r="G119" s="37"/>
      <c r="H119" s="37"/>
      <c r="I119" s="29" t="s">
        <v>30</v>
      </c>
      <c r="J119" s="33" t="str">
        <f>E23</f>
        <v>VDG Projektování s.r.o.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5.6" customHeight="1">
      <c r="A120" s="35"/>
      <c r="B120" s="36"/>
      <c r="C120" s="29" t="s">
        <v>28</v>
      </c>
      <c r="D120" s="37"/>
      <c r="E120" s="37"/>
      <c r="F120" s="24" t="str">
        <f>IF(E20="","",E20)</f>
        <v>Vyplň údaj</v>
      </c>
      <c r="G120" s="37"/>
      <c r="H120" s="37"/>
      <c r="I120" s="29" t="s">
        <v>33</v>
      </c>
      <c r="J120" s="33" t="str">
        <f>E26</f>
        <v>Ing. Vítězslav Pavel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0.32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11" customFormat="1" ht="29.28" customHeight="1">
      <c r="A122" s="196"/>
      <c r="B122" s="197"/>
      <c r="C122" s="198" t="s">
        <v>124</v>
      </c>
      <c r="D122" s="199" t="s">
        <v>61</v>
      </c>
      <c r="E122" s="199" t="s">
        <v>57</v>
      </c>
      <c r="F122" s="199" t="s">
        <v>58</v>
      </c>
      <c r="G122" s="199" t="s">
        <v>125</v>
      </c>
      <c r="H122" s="199" t="s">
        <v>126</v>
      </c>
      <c r="I122" s="199" t="s">
        <v>127</v>
      </c>
      <c r="J122" s="200" t="s">
        <v>116</v>
      </c>
      <c r="K122" s="201" t="s">
        <v>128</v>
      </c>
      <c r="L122" s="202"/>
      <c r="M122" s="97" t="s">
        <v>1</v>
      </c>
      <c r="N122" s="98" t="s">
        <v>40</v>
      </c>
      <c r="O122" s="98" t="s">
        <v>129</v>
      </c>
      <c r="P122" s="98" t="s">
        <v>130</v>
      </c>
      <c r="Q122" s="98" t="s">
        <v>131</v>
      </c>
      <c r="R122" s="98" t="s">
        <v>132</v>
      </c>
      <c r="S122" s="98" t="s">
        <v>133</v>
      </c>
      <c r="T122" s="99" t="s">
        <v>134</v>
      </c>
      <c r="U122" s="196"/>
      <c r="V122" s="196"/>
      <c r="W122" s="196"/>
      <c r="X122" s="196"/>
      <c r="Y122" s="196"/>
      <c r="Z122" s="196"/>
      <c r="AA122" s="196"/>
      <c r="AB122" s="196"/>
      <c r="AC122" s="196"/>
      <c r="AD122" s="196"/>
      <c r="AE122" s="196"/>
    </row>
    <row r="123" s="2" customFormat="1" ht="22.8" customHeight="1">
      <c r="A123" s="35"/>
      <c r="B123" s="36"/>
      <c r="C123" s="104" t="s">
        <v>135</v>
      </c>
      <c r="D123" s="37"/>
      <c r="E123" s="37"/>
      <c r="F123" s="37"/>
      <c r="G123" s="37"/>
      <c r="H123" s="37"/>
      <c r="I123" s="37"/>
      <c r="J123" s="203">
        <f>BK123</f>
        <v>0</v>
      </c>
      <c r="K123" s="37"/>
      <c r="L123" s="41"/>
      <c r="M123" s="100"/>
      <c r="N123" s="204"/>
      <c r="O123" s="101"/>
      <c r="P123" s="205">
        <f>P124</f>
        <v>0</v>
      </c>
      <c r="Q123" s="101"/>
      <c r="R123" s="205">
        <f>R124</f>
        <v>0.72149999999999992</v>
      </c>
      <c r="S123" s="101"/>
      <c r="T123" s="206">
        <f>T124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4" t="s">
        <v>75</v>
      </c>
      <c r="AU123" s="14" t="s">
        <v>118</v>
      </c>
      <c r="BK123" s="207">
        <f>BK124</f>
        <v>0</v>
      </c>
    </row>
    <row r="124" s="12" customFormat="1" ht="25.92" customHeight="1">
      <c r="A124" s="12"/>
      <c r="B124" s="208"/>
      <c r="C124" s="209"/>
      <c r="D124" s="210" t="s">
        <v>75</v>
      </c>
      <c r="E124" s="211" t="s">
        <v>136</v>
      </c>
      <c r="F124" s="211" t="s">
        <v>137</v>
      </c>
      <c r="G124" s="209"/>
      <c r="H124" s="209"/>
      <c r="I124" s="212"/>
      <c r="J124" s="213">
        <f>BK124</f>
        <v>0</v>
      </c>
      <c r="K124" s="209"/>
      <c r="L124" s="214"/>
      <c r="M124" s="215"/>
      <c r="N124" s="216"/>
      <c r="O124" s="216"/>
      <c r="P124" s="217">
        <f>P125+P127</f>
        <v>0</v>
      </c>
      <c r="Q124" s="216"/>
      <c r="R124" s="217">
        <f>R125+R127</f>
        <v>0.72149999999999992</v>
      </c>
      <c r="S124" s="216"/>
      <c r="T124" s="218">
        <f>T125+T127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9" t="s">
        <v>83</v>
      </c>
      <c r="AT124" s="220" t="s">
        <v>75</v>
      </c>
      <c r="AU124" s="220" t="s">
        <v>76</v>
      </c>
      <c r="AY124" s="219" t="s">
        <v>138</v>
      </c>
      <c r="BK124" s="221">
        <f>BK125+BK127</f>
        <v>0</v>
      </c>
    </row>
    <row r="125" s="12" customFormat="1" ht="22.8" customHeight="1">
      <c r="A125" s="12"/>
      <c r="B125" s="208"/>
      <c r="C125" s="209"/>
      <c r="D125" s="210" t="s">
        <v>75</v>
      </c>
      <c r="E125" s="222" t="s">
        <v>83</v>
      </c>
      <c r="F125" s="222" t="s">
        <v>167</v>
      </c>
      <c r="G125" s="209"/>
      <c r="H125" s="209"/>
      <c r="I125" s="212"/>
      <c r="J125" s="223">
        <f>BK125</f>
        <v>0</v>
      </c>
      <c r="K125" s="209"/>
      <c r="L125" s="214"/>
      <c r="M125" s="215"/>
      <c r="N125" s="216"/>
      <c r="O125" s="216"/>
      <c r="P125" s="217">
        <f>P126</f>
        <v>0</v>
      </c>
      <c r="Q125" s="216"/>
      <c r="R125" s="217">
        <f>R126</f>
        <v>0</v>
      </c>
      <c r="S125" s="216"/>
      <c r="T125" s="218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9" t="s">
        <v>83</v>
      </c>
      <c r="AT125" s="220" t="s">
        <v>75</v>
      </c>
      <c r="AU125" s="220" t="s">
        <v>83</v>
      </c>
      <c r="AY125" s="219" t="s">
        <v>138</v>
      </c>
      <c r="BK125" s="221">
        <f>BK126</f>
        <v>0</v>
      </c>
    </row>
    <row r="126" s="2" customFormat="1" ht="30" customHeight="1">
      <c r="A126" s="35"/>
      <c r="B126" s="36"/>
      <c r="C126" s="224" t="s">
        <v>85</v>
      </c>
      <c r="D126" s="224" t="s">
        <v>140</v>
      </c>
      <c r="E126" s="225" t="s">
        <v>433</v>
      </c>
      <c r="F126" s="226" t="s">
        <v>434</v>
      </c>
      <c r="G126" s="227" t="s">
        <v>143</v>
      </c>
      <c r="H126" s="228">
        <v>160</v>
      </c>
      <c r="I126" s="229"/>
      <c r="J126" s="230">
        <f>ROUND(I126*H126,2)</f>
        <v>0</v>
      </c>
      <c r="K126" s="231"/>
      <c r="L126" s="41"/>
      <c r="M126" s="232" t="s">
        <v>1</v>
      </c>
      <c r="N126" s="233" t="s">
        <v>41</v>
      </c>
      <c r="O126" s="88"/>
      <c r="P126" s="234">
        <f>O126*H126</f>
        <v>0</v>
      </c>
      <c r="Q126" s="234">
        <v>0</v>
      </c>
      <c r="R126" s="234">
        <f>Q126*H126</f>
        <v>0</v>
      </c>
      <c r="S126" s="234">
        <v>0</v>
      </c>
      <c r="T126" s="235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36" t="s">
        <v>144</v>
      </c>
      <c r="AT126" s="236" t="s">
        <v>140</v>
      </c>
      <c r="AU126" s="236" t="s">
        <v>85</v>
      </c>
      <c r="AY126" s="14" t="s">
        <v>138</v>
      </c>
      <c r="BE126" s="237">
        <f>IF(N126="základní",J126,0)</f>
        <v>0</v>
      </c>
      <c r="BF126" s="237">
        <f>IF(N126="snížená",J126,0)</f>
        <v>0</v>
      </c>
      <c r="BG126" s="237">
        <f>IF(N126="zákl. přenesená",J126,0)</f>
        <v>0</v>
      </c>
      <c r="BH126" s="237">
        <f>IF(N126="sníž. přenesená",J126,0)</f>
        <v>0</v>
      </c>
      <c r="BI126" s="237">
        <f>IF(N126="nulová",J126,0)</f>
        <v>0</v>
      </c>
      <c r="BJ126" s="14" t="s">
        <v>83</v>
      </c>
      <c r="BK126" s="237">
        <f>ROUND(I126*H126,2)</f>
        <v>0</v>
      </c>
      <c r="BL126" s="14" t="s">
        <v>144</v>
      </c>
      <c r="BM126" s="236" t="s">
        <v>435</v>
      </c>
    </row>
    <row r="127" s="12" customFormat="1" ht="22.8" customHeight="1">
      <c r="A127" s="12"/>
      <c r="B127" s="208"/>
      <c r="C127" s="209"/>
      <c r="D127" s="210" t="s">
        <v>75</v>
      </c>
      <c r="E127" s="222" t="s">
        <v>144</v>
      </c>
      <c r="F127" s="222" t="s">
        <v>367</v>
      </c>
      <c r="G127" s="209"/>
      <c r="H127" s="209"/>
      <c r="I127" s="212"/>
      <c r="J127" s="223">
        <f>BK127</f>
        <v>0</v>
      </c>
      <c r="K127" s="209"/>
      <c r="L127" s="214"/>
      <c r="M127" s="215"/>
      <c r="N127" s="216"/>
      <c r="O127" s="216"/>
      <c r="P127" s="217">
        <f>P128</f>
        <v>0</v>
      </c>
      <c r="Q127" s="216"/>
      <c r="R127" s="217">
        <f>R128</f>
        <v>0.72149999999999992</v>
      </c>
      <c r="S127" s="216"/>
      <c r="T127" s="218">
        <f>T128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9" t="s">
        <v>83</v>
      </c>
      <c r="AT127" s="220" t="s">
        <v>75</v>
      </c>
      <c r="AU127" s="220" t="s">
        <v>83</v>
      </c>
      <c r="AY127" s="219" t="s">
        <v>138</v>
      </c>
      <c r="BK127" s="221">
        <f>BK128</f>
        <v>0</v>
      </c>
    </row>
    <row r="128" s="2" customFormat="1" ht="14.4" customHeight="1">
      <c r="A128" s="35"/>
      <c r="B128" s="36"/>
      <c r="C128" s="224" t="s">
        <v>83</v>
      </c>
      <c r="D128" s="224" t="s">
        <v>140</v>
      </c>
      <c r="E128" s="225" t="s">
        <v>436</v>
      </c>
      <c r="F128" s="226" t="s">
        <v>437</v>
      </c>
      <c r="G128" s="227" t="s">
        <v>143</v>
      </c>
      <c r="H128" s="228">
        <v>30</v>
      </c>
      <c r="I128" s="229"/>
      <c r="J128" s="230">
        <f>ROUND(I128*H128,2)</f>
        <v>0</v>
      </c>
      <c r="K128" s="231"/>
      <c r="L128" s="41"/>
      <c r="M128" s="254" t="s">
        <v>1</v>
      </c>
      <c r="N128" s="255" t="s">
        <v>41</v>
      </c>
      <c r="O128" s="249"/>
      <c r="P128" s="250">
        <f>O128*H128</f>
        <v>0</v>
      </c>
      <c r="Q128" s="250">
        <v>0.024049999999999998</v>
      </c>
      <c r="R128" s="250">
        <f>Q128*H128</f>
        <v>0.72149999999999992</v>
      </c>
      <c r="S128" s="250">
        <v>0</v>
      </c>
      <c r="T128" s="251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6" t="s">
        <v>144</v>
      </c>
      <c r="AT128" s="236" t="s">
        <v>140</v>
      </c>
      <c r="AU128" s="236" t="s">
        <v>85</v>
      </c>
      <c r="AY128" s="14" t="s">
        <v>138</v>
      </c>
      <c r="BE128" s="237">
        <f>IF(N128="základní",J128,0)</f>
        <v>0</v>
      </c>
      <c r="BF128" s="237">
        <f>IF(N128="snížená",J128,0)</f>
        <v>0</v>
      </c>
      <c r="BG128" s="237">
        <f>IF(N128="zákl. přenesená",J128,0)</f>
        <v>0</v>
      </c>
      <c r="BH128" s="237">
        <f>IF(N128="sníž. přenesená",J128,0)</f>
        <v>0</v>
      </c>
      <c r="BI128" s="237">
        <f>IF(N128="nulová",J128,0)</f>
        <v>0</v>
      </c>
      <c r="BJ128" s="14" t="s">
        <v>83</v>
      </c>
      <c r="BK128" s="237">
        <f>ROUND(I128*H128,2)</f>
        <v>0</v>
      </c>
      <c r="BL128" s="14" t="s">
        <v>144</v>
      </c>
      <c r="BM128" s="236" t="s">
        <v>438</v>
      </c>
    </row>
    <row r="129" s="2" customFormat="1" ht="6.96" customHeight="1">
      <c r="A129" s="35"/>
      <c r="B129" s="63"/>
      <c r="C129" s="64"/>
      <c r="D129" s="64"/>
      <c r="E129" s="64"/>
      <c r="F129" s="64"/>
      <c r="G129" s="64"/>
      <c r="H129" s="64"/>
      <c r="I129" s="64"/>
      <c r="J129" s="64"/>
      <c r="K129" s="64"/>
      <c r="L129" s="41"/>
      <c r="M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</sheetData>
  <sheetProtection sheet="1" autoFilter="0" formatColumns="0" formatRows="0" objects="1" scenarios="1" spinCount="100000" saltValue="3axSorXM73sqy6v90FjS4wpLNpAUqNlk7h1FjZZUi/nXWA29JlD5qTb7A++nRWzDHmVjH+aTzLIHxCxYLPl5nQ==" hashValue="cn9/dxzV7PdCEbx3ERR2gK8AZwVxL+m9pQLWbX4ErQzTydZmnzUjBCTLut8l7ttGiCmck+38gMKlMWLihPYAJg==" algorithmName="SHA-512" password="CC0C"/>
  <autoFilter ref="C122:K12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108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85</v>
      </c>
    </row>
    <row r="4" s="1" customFormat="1" ht="24.96" customHeight="1">
      <c r="B4" s="17"/>
      <c r="D4" s="145" t="s">
        <v>109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4.4" customHeight="1">
      <c r="B7" s="17"/>
      <c r="E7" s="148" t="str">
        <f>'Rekapitulace stavby'!K6</f>
        <v>Vývaziště pro vodáky na řece Sázavě ve Zruči nad Sázavou</v>
      </c>
      <c r="F7" s="147"/>
      <c r="G7" s="147"/>
      <c r="H7" s="147"/>
      <c r="L7" s="17"/>
    </row>
    <row r="8" s="2" customFormat="1" ht="12" customHeight="1">
      <c r="A8" s="35"/>
      <c r="B8" s="41"/>
      <c r="C8" s="35"/>
      <c r="D8" s="147" t="s">
        <v>110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5.6" customHeight="1">
      <c r="A9" s="35"/>
      <c r="B9" s="41"/>
      <c r="C9" s="35"/>
      <c r="D9" s="35"/>
      <c r="E9" s="149" t="s">
        <v>439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47" t="s">
        <v>18</v>
      </c>
      <c r="E11" s="35"/>
      <c r="F11" s="138" t="s">
        <v>1</v>
      </c>
      <c r="G11" s="35"/>
      <c r="H11" s="35"/>
      <c r="I11" s="147" t="s">
        <v>19</v>
      </c>
      <c r="J11" s="138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47" t="s">
        <v>20</v>
      </c>
      <c r="E12" s="35"/>
      <c r="F12" s="138" t="s">
        <v>21</v>
      </c>
      <c r="G12" s="35"/>
      <c r="H12" s="35"/>
      <c r="I12" s="147" t="s">
        <v>22</v>
      </c>
      <c r="J12" s="150" t="str">
        <f>'Rekapitulace stavby'!AN8</f>
        <v>8. 1. 2025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24</v>
      </c>
      <c r="E14" s="35"/>
      <c r="F14" s="35"/>
      <c r="G14" s="35"/>
      <c r="H14" s="35"/>
      <c r="I14" s="147" t="s">
        <v>25</v>
      </c>
      <c r="J14" s="138" t="s">
        <v>1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38" t="s">
        <v>26</v>
      </c>
      <c r="F15" s="35"/>
      <c r="G15" s="35"/>
      <c r="H15" s="35"/>
      <c r="I15" s="147" t="s">
        <v>27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47" t="s">
        <v>28</v>
      </c>
      <c r="E17" s="35"/>
      <c r="F17" s="35"/>
      <c r="G17" s="35"/>
      <c r="H17" s="35"/>
      <c r="I17" s="147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38"/>
      <c r="G18" s="138"/>
      <c r="H18" s="138"/>
      <c r="I18" s="14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47" t="s">
        <v>30</v>
      </c>
      <c r="E20" s="35"/>
      <c r="F20" s="35"/>
      <c r="G20" s="35"/>
      <c r="H20" s="35"/>
      <c r="I20" s="147" t="s">
        <v>25</v>
      </c>
      <c r="J20" s="138" t="s">
        <v>1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38" t="s">
        <v>31</v>
      </c>
      <c r="F21" s="35"/>
      <c r="G21" s="35"/>
      <c r="H21" s="35"/>
      <c r="I21" s="147" t="s">
        <v>27</v>
      </c>
      <c r="J21" s="138" t="s">
        <v>1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47" t="s">
        <v>33</v>
      </c>
      <c r="E23" s="35"/>
      <c r="F23" s="35"/>
      <c r="G23" s="35"/>
      <c r="H23" s="35"/>
      <c r="I23" s="147" t="s">
        <v>25</v>
      </c>
      <c r="J23" s="138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38" t="s">
        <v>34</v>
      </c>
      <c r="F24" s="35"/>
      <c r="G24" s="35"/>
      <c r="H24" s="35"/>
      <c r="I24" s="147" t="s">
        <v>27</v>
      </c>
      <c r="J24" s="138" t="s">
        <v>1</v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47" t="s">
        <v>35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4.4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55"/>
      <c r="E29" s="155"/>
      <c r="F29" s="155"/>
      <c r="G29" s="155"/>
      <c r="H29" s="155"/>
      <c r="I29" s="155"/>
      <c r="J29" s="155"/>
      <c r="K29" s="15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56" t="s">
        <v>36</v>
      </c>
      <c r="E30" s="35"/>
      <c r="F30" s="35"/>
      <c r="G30" s="35"/>
      <c r="H30" s="35"/>
      <c r="I30" s="35"/>
      <c r="J30" s="157">
        <f>ROUND(J117,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58" t="s">
        <v>38</v>
      </c>
      <c r="G32" s="35"/>
      <c r="H32" s="35"/>
      <c r="I32" s="158" t="s">
        <v>37</v>
      </c>
      <c r="J32" s="158" t="s">
        <v>39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9" t="s">
        <v>40</v>
      </c>
      <c r="E33" s="147" t="s">
        <v>41</v>
      </c>
      <c r="F33" s="160">
        <f>ROUND((SUM(BE117:BE129)),  2)</f>
        <v>0</v>
      </c>
      <c r="G33" s="35"/>
      <c r="H33" s="35"/>
      <c r="I33" s="161">
        <v>0.20999999999999999</v>
      </c>
      <c r="J33" s="160">
        <f>ROUND(((SUM(BE117:BE129))*I33),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47" t="s">
        <v>42</v>
      </c>
      <c r="F34" s="160">
        <f>ROUND((SUM(BF117:BF129)),  2)</f>
        <v>0</v>
      </c>
      <c r="G34" s="35"/>
      <c r="H34" s="35"/>
      <c r="I34" s="161">
        <v>0.12</v>
      </c>
      <c r="J34" s="160">
        <f>ROUND(((SUM(BF117:BF129))*I34),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47" t="s">
        <v>43</v>
      </c>
      <c r="F35" s="160">
        <f>ROUND((SUM(BG117:BG129)),  2)</f>
        <v>0</v>
      </c>
      <c r="G35" s="35"/>
      <c r="H35" s="35"/>
      <c r="I35" s="161">
        <v>0.20999999999999999</v>
      </c>
      <c r="J35" s="160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47" t="s">
        <v>44</v>
      </c>
      <c r="F36" s="160">
        <f>ROUND((SUM(BH117:BH129)),  2)</f>
        <v>0</v>
      </c>
      <c r="G36" s="35"/>
      <c r="H36" s="35"/>
      <c r="I36" s="161">
        <v>0.12</v>
      </c>
      <c r="J36" s="160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45</v>
      </c>
      <c r="F37" s="160">
        <f>ROUND((SUM(BI117:BI129)),  2)</f>
        <v>0</v>
      </c>
      <c r="G37" s="35"/>
      <c r="H37" s="35"/>
      <c r="I37" s="161">
        <v>0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62"/>
      <c r="D39" s="163" t="s">
        <v>46</v>
      </c>
      <c r="E39" s="164"/>
      <c r="F39" s="164"/>
      <c r="G39" s="165" t="s">
        <v>47</v>
      </c>
      <c r="H39" s="166" t="s">
        <v>48</v>
      </c>
      <c r="I39" s="164"/>
      <c r="J39" s="167">
        <f>SUM(J30:J37)</f>
        <v>0</v>
      </c>
      <c r="K39" s="168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49</v>
      </c>
      <c r="E50" s="170"/>
      <c r="F50" s="170"/>
      <c r="G50" s="169" t="s">
        <v>50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51</v>
      </c>
      <c r="E61" s="172"/>
      <c r="F61" s="173" t="s">
        <v>52</v>
      </c>
      <c r="G61" s="171" t="s">
        <v>51</v>
      </c>
      <c r="H61" s="172"/>
      <c r="I61" s="172"/>
      <c r="J61" s="174" t="s">
        <v>52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53</v>
      </c>
      <c r="E65" s="175"/>
      <c r="F65" s="175"/>
      <c r="G65" s="169" t="s">
        <v>54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51</v>
      </c>
      <c r="E76" s="172"/>
      <c r="F76" s="173" t="s">
        <v>52</v>
      </c>
      <c r="G76" s="171" t="s">
        <v>51</v>
      </c>
      <c r="H76" s="172"/>
      <c r="I76" s="172"/>
      <c r="J76" s="174" t="s">
        <v>52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114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4.4" customHeight="1">
      <c r="A85" s="35"/>
      <c r="B85" s="36"/>
      <c r="C85" s="37"/>
      <c r="D85" s="37"/>
      <c r="E85" s="180" t="str">
        <f>E7</f>
        <v>Vývaziště pro vodáky na řece Sázavě ve Zruči nad Sázavou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110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5.6" customHeight="1">
      <c r="A87" s="35"/>
      <c r="B87" s="36"/>
      <c r="C87" s="37"/>
      <c r="D87" s="37"/>
      <c r="E87" s="73" t="str">
        <f>E9</f>
        <v>1 - Vedlejší rozpočtové náklady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>Zruč nad Sázavou</v>
      </c>
      <c r="G89" s="37"/>
      <c r="H89" s="37"/>
      <c r="I89" s="29" t="s">
        <v>22</v>
      </c>
      <c r="J89" s="76" t="str">
        <f>IF(J12="","",J12)</f>
        <v>8. 1. 2025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26.4" customHeight="1">
      <c r="A91" s="35"/>
      <c r="B91" s="36"/>
      <c r="C91" s="29" t="s">
        <v>24</v>
      </c>
      <c r="D91" s="37"/>
      <c r="E91" s="37"/>
      <c r="F91" s="24" t="str">
        <f>E15</f>
        <v>Město Zruč nad Sázavou</v>
      </c>
      <c r="G91" s="37"/>
      <c r="H91" s="37"/>
      <c r="I91" s="29" t="s">
        <v>30</v>
      </c>
      <c r="J91" s="33" t="str">
        <f>E21</f>
        <v>VDG Projektování s.r.o.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6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33</v>
      </c>
      <c r="J92" s="33" t="str">
        <f>E24</f>
        <v>Ing. Vítězslav Pavel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81" t="s">
        <v>115</v>
      </c>
      <c r="D94" s="182"/>
      <c r="E94" s="182"/>
      <c r="F94" s="182"/>
      <c r="G94" s="182"/>
      <c r="H94" s="182"/>
      <c r="I94" s="182"/>
      <c r="J94" s="183" t="s">
        <v>116</v>
      </c>
      <c r="K94" s="182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84" t="s">
        <v>117</v>
      </c>
      <c r="D96" s="37"/>
      <c r="E96" s="37"/>
      <c r="F96" s="37"/>
      <c r="G96" s="37"/>
      <c r="H96" s="37"/>
      <c r="I96" s="37"/>
      <c r="J96" s="107">
        <f>J117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118</v>
      </c>
    </row>
    <row r="97" s="9" customFormat="1" ht="24.96" customHeight="1">
      <c r="A97" s="9"/>
      <c r="B97" s="185"/>
      <c r="C97" s="186"/>
      <c r="D97" s="187" t="s">
        <v>440</v>
      </c>
      <c r="E97" s="188"/>
      <c r="F97" s="188"/>
      <c r="G97" s="188"/>
      <c r="H97" s="188"/>
      <c r="I97" s="188"/>
      <c r="J97" s="189">
        <f>J118</f>
        <v>0</v>
      </c>
      <c r="K97" s="186"/>
      <c r="L97" s="19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5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6.96" customHeight="1">
      <c r="A99" s="35"/>
      <c r="B99" s="63"/>
      <c r="C99" s="64"/>
      <c r="D99" s="64"/>
      <c r="E99" s="64"/>
      <c r="F99" s="64"/>
      <c r="G99" s="64"/>
      <c r="H99" s="64"/>
      <c r="I99" s="64"/>
      <c r="J99" s="64"/>
      <c r="K99" s="64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3" s="2" customFormat="1" ht="6.96" customHeight="1">
      <c r="A103" s="35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24.96" customHeight="1">
      <c r="A104" s="35"/>
      <c r="B104" s="36"/>
      <c r="C104" s="20" t="s">
        <v>123</v>
      </c>
      <c r="D104" s="37"/>
      <c r="E104" s="37"/>
      <c r="F104" s="37"/>
      <c r="G104" s="37"/>
      <c r="H104" s="37"/>
      <c r="I104" s="37"/>
      <c r="J104" s="37"/>
      <c r="K104" s="37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="2" customFormat="1" ht="6.96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6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="2" customFormat="1" ht="12" customHeight="1">
      <c r="A106" s="35"/>
      <c r="B106" s="36"/>
      <c r="C106" s="29" t="s">
        <v>16</v>
      </c>
      <c r="D106" s="37"/>
      <c r="E106" s="37"/>
      <c r="F106" s="37"/>
      <c r="G106" s="37"/>
      <c r="H106" s="37"/>
      <c r="I106" s="37"/>
      <c r="J106" s="37"/>
      <c r="K106" s="37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14.4" customHeight="1">
      <c r="A107" s="35"/>
      <c r="B107" s="36"/>
      <c r="C107" s="37"/>
      <c r="D107" s="37"/>
      <c r="E107" s="180" t="str">
        <f>E7</f>
        <v>Vývaziště pro vodáky na řece Sázavě ve Zruči nad Sázavou</v>
      </c>
      <c r="F107" s="29"/>
      <c r="G107" s="29"/>
      <c r="H107" s="29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12" customHeight="1">
      <c r="A108" s="35"/>
      <c r="B108" s="36"/>
      <c r="C108" s="29" t="s">
        <v>110</v>
      </c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5.6" customHeight="1">
      <c r="A109" s="35"/>
      <c r="B109" s="36"/>
      <c r="C109" s="37"/>
      <c r="D109" s="37"/>
      <c r="E109" s="73" t="str">
        <f>E9</f>
        <v>1 - Vedlejší rozpočtové náklady</v>
      </c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20</v>
      </c>
      <c r="D111" s="37"/>
      <c r="E111" s="37"/>
      <c r="F111" s="24" t="str">
        <f>F12</f>
        <v>Zruč nad Sázavou</v>
      </c>
      <c r="G111" s="37"/>
      <c r="H111" s="37"/>
      <c r="I111" s="29" t="s">
        <v>22</v>
      </c>
      <c r="J111" s="76" t="str">
        <f>IF(J12="","",J12)</f>
        <v>8. 1. 2025</v>
      </c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26.4" customHeight="1">
      <c r="A113" s="35"/>
      <c r="B113" s="36"/>
      <c r="C113" s="29" t="s">
        <v>24</v>
      </c>
      <c r="D113" s="37"/>
      <c r="E113" s="37"/>
      <c r="F113" s="24" t="str">
        <f>E15</f>
        <v>Město Zruč nad Sázavou</v>
      </c>
      <c r="G113" s="37"/>
      <c r="H113" s="37"/>
      <c r="I113" s="29" t="s">
        <v>30</v>
      </c>
      <c r="J113" s="33" t="str">
        <f>E21</f>
        <v>VDG Projektování s.r.o.</v>
      </c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5.6" customHeight="1">
      <c r="A114" s="35"/>
      <c r="B114" s="36"/>
      <c r="C114" s="29" t="s">
        <v>28</v>
      </c>
      <c r="D114" s="37"/>
      <c r="E114" s="37"/>
      <c r="F114" s="24" t="str">
        <f>IF(E18="","",E18)</f>
        <v>Vyplň údaj</v>
      </c>
      <c r="G114" s="37"/>
      <c r="H114" s="37"/>
      <c r="I114" s="29" t="s">
        <v>33</v>
      </c>
      <c r="J114" s="33" t="str">
        <f>E24</f>
        <v>Ing. Vítězslav Pavel</v>
      </c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0.32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11" customFormat="1" ht="29.28" customHeight="1">
      <c r="A116" s="196"/>
      <c r="B116" s="197"/>
      <c r="C116" s="198" t="s">
        <v>124</v>
      </c>
      <c r="D116" s="199" t="s">
        <v>61</v>
      </c>
      <c r="E116" s="199" t="s">
        <v>57</v>
      </c>
      <c r="F116" s="199" t="s">
        <v>58</v>
      </c>
      <c r="G116" s="199" t="s">
        <v>125</v>
      </c>
      <c r="H116" s="199" t="s">
        <v>126</v>
      </c>
      <c r="I116" s="199" t="s">
        <v>127</v>
      </c>
      <c r="J116" s="200" t="s">
        <v>116</v>
      </c>
      <c r="K116" s="201" t="s">
        <v>128</v>
      </c>
      <c r="L116" s="202"/>
      <c r="M116" s="97" t="s">
        <v>1</v>
      </c>
      <c r="N116" s="98" t="s">
        <v>40</v>
      </c>
      <c r="O116" s="98" t="s">
        <v>129</v>
      </c>
      <c r="P116" s="98" t="s">
        <v>130</v>
      </c>
      <c r="Q116" s="98" t="s">
        <v>131</v>
      </c>
      <c r="R116" s="98" t="s">
        <v>132</v>
      </c>
      <c r="S116" s="98" t="s">
        <v>133</v>
      </c>
      <c r="T116" s="99" t="s">
        <v>134</v>
      </c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6"/>
    </row>
    <row r="117" s="2" customFormat="1" ht="22.8" customHeight="1">
      <c r="A117" s="35"/>
      <c r="B117" s="36"/>
      <c r="C117" s="104" t="s">
        <v>135</v>
      </c>
      <c r="D117" s="37"/>
      <c r="E117" s="37"/>
      <c r="F117" s="37"/>
      <c r="G117" s="37"/>
      <c r="H117" s="37"/>
      <c r="I117" s="37"/>
      <c r="J117" s="203">
        <f>BK117</f>
        <v>0</v>
      </c>
      <c r="K117" s="37"/>
      <c r="L117" s="41"/>
      <c r="M117" s="100"/>
      <c r="N117" s="204"/>
      <c r="O117" s="101"/>
      <c r="P117" s="205">
        <f>P118</f>
        <v>0</v>
      </c>
      <c r="Q117" s="101"/>
      <c r="R117" s="205">
        <f>R118</f>
        <v>0.00040000000000000002</v>
      </c>
      <c r="S117" s="101"/>
      <c r="T117" s="206">
        <f>T118</f>
        <v>0</v>
      </c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4" t="s">
        <v>75</v>
      </c>
      <c r="AU117" s="14" t="s">
        <v>118</v>
      </c>
      <c r="BK117" s="207">
        <f>BK118</f>
        <v>0</v>
      </c>
    </row>
    <row r="118" s="12" customFormat="1" ht="25.92" customHeight="1">
      <c r="A118" s="12"/>
      <c r="B118" s="208"/>
      <c r="C118" s="209"/>
      <c r="D118" s="210" t="s">
        <v>75</v>
      </c>
      <c r="E118" s="211" t="s">
        <v>441</v>
      </c>
      <c r="F118" s="211" t="s">
        <v>442</v>
      </c>
      <c r="G118" s="209"/>
      <c r="H118" s="209"/>
      <c r="I118" s="212"/>
      <c r="J118" s="213">
        <f>BK118</f>
        <v>0</v>
      </c>
      <c r="K118" s="209"/>
      <c r="L118" s="214"/>
      <c r="M118" s="215"/>
      <c r="N118" s="216"/>
      <c r="O118" s="216"/>
      <c r="P118" s="217">
        <f>SUM(P119:P129)</f>
        <v>0</v>
      </c>
      <c r="Q118" s="216"/>
      <c r="R118" s="217">
        <f>SUM(R119:R129)</f>
        <v>0.00040000000000000002</v>
      </c>
      <c r="S118" s="216"/>
      <c r="T118" s="218">
        <f>SUM(T119:T129)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219" t="s">
        <v>83</v>
      </c>
      <c r="AT118" s="220" t="s">
        <v>75</v>
      </c>
      <c r="AU118" s="220" t="s">
        <v>76</v>
      </c>
      <c r="AY118" s="219" t="s">
        <v>138</v>
      </c>
      <c r="BK118" s="221">
        <f>SUM(BK119:BK129)</f>
        <v>0</v>
      </c>
    </row>
    <row r="119" s="2" customFormat="1" ht="14.4" customHeight="1">
      <c r="A119" s="35"/>
      <c r="B119" s="36"/>
      <c r="C119" s="238" t="s">
        <v>83</v>
      </c>
      <c r="D119" s="238" t="s">
        <v>158</v>
      </c>
      <c r="E119" s="239" t="s">
        <v>443</v>
      </c>
      <c r="F119" s="240" t="s">
        <v>160</v>
      </c>
      <c r="G119" s="241" t="s">
        <v>197</v>
      </c>
      <c r="H119" s="242">
        <v>1</v>
      </c>
      <c r="I119" s="243"/>
      <c r="J119" s="244">
        <f>ROUND(I119*H119,2)</f>
        <v>0</v>
      </c>
      <c r="K119" s="245"/>
      <c r="L119" s="246"/>
      <c r="M119" s="252" t="s">
        <v>1</v>
      </c>
      <c r="N119" s="253" t="s">
        <v>41</v>
      </c>
      <c r="O119" s="88"/>
      <c r="P119" s="234">
        <f>O119*H119</f>
        <v>0</v>
      </c>
      <c r="Q119" s="234">
        <v>0</v>
      </c>
      <c r="R119" s="234">
        <f>Q119*H119</f>
        <v>0</v>
      </c>
      <c r="S119" s="234">
        <v>0</v>
      </c>
      <c r="T119" s="235">
        <f>S119*H119</f>
        <v>0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R119" s="236" t="s">
        <v>161</v>
      </c>
      <c r="AT119" s="236" t="s">
        <v>158</v>
      </c>
      <c r="AU119" s="236" t="s">
        <v>83</v>
      </c>
      <c r="AY119" s="14" t="s">
        <v>138</v>
      </c>
      <c r="BE119" s="237">
        <f>IF(N119="základní",J119,0)</f>
        <v>0</v>
      </c>
      <c r="BF119" s="237">
        <f>IF(N119="snížená",J119,0)</f>
        <v>0</v>
      </c>
      <c r="BG119" s="237">
        <f>IF(N119="zákl. přenesená",J119,0)</f>
        <v>0</v>
      </c>
      <c r="BH119" s="237">
        <f>IF(N119="sníž. přenesená",J119,0)</f>
        <v>0</v>
      </c>
      <c r="BI119" s="237">
        <f>IF(N119="nulová",J119,0)</f>
        <v>0</v>
      </c>
      <c r="BJ119" s="14" t="s">
        <v>83</v>
      </c>
      <c r="BK119" s="237">
        <f>ROUND(I119*H119,2)</f>
        <v>0</v>
      </c>
      <c r="BL119" s="14" t="s">
        <v>161</v>
      </c>
      <c r="BM119" s="236" t="s">
        <v>444</v>
      </c>
    </row>
    <row r="120" s="2" customFormat="1" ht="14.4" customHeight="1">
      <c r="A120" s="35"/>
      <c r="B120" s="36"/>
      <c r="C120" s="238" t="s">
        <v>85</v>
      </c>
      <c r="D120" s="238" t="s">
        <v>158</v>
      </c>
      <c r="E120" s="239" t="s">
        <v>445</v>
      </c>
      <c r="F120" s="240" t="s">
        <v>446</v>
      </c>
      <c r="G120" s="241" t="s">
        <v>155</v>
      </c>
      <c r="H120" s="242">
        <v>1</v>
      </c>
      <c r="I120" s="243"/>
      <c r="J120" s="244">
        <f>ROUND(I120*H120,2)</f>
        <v>0</v>
      </c>
      <c r="K120" s="245"/>
      <c r="L120" s="246"/>
      <c r="M120" s="252" t="s">
        <v>1</v>
      </c>
      <c r="N120" s="253" t="s">
        <v>41</v>
      </c>
      <c r="O120" s="88"/>
      <c r="P120" s="234">
        <f>O120*H120</f>
        <v>0</v>
      </c>
      <c r="Q120" s="234">
        <v>0</v>
      </c>
      <c r="R120" s="234">
        <f>Q120*H120</f>
        <v>0</v>
      </c>
      <c r="S120" s="234">
        <v>0</v>
      </c>
      <c r="T120" s="235">
        <f>S120*H120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R120" s="236" t="s">
        <v>161</v>
      </c>
      <c r="AT120" s="236" t="s">
        <v>158</v>
      </c>
      <c r="AU120" s="236" t="s">
        <v>83</v>
      </c>
      <c r="AY120" s="14" t="s">
        <v>138</v>
      </c>
      <c r="BE120" s="237">
        <f>IF(N120="základní",J120,0)</f>
        <v>0</v>
      </c>
      <c r="BF120" s="237">
        <f>IF(N120="snížená",J120,0)</f>
        <v>0</v>
      </c>
      <c r="BG120" s="237">
        <f>IF(N120="zákl. přenesená",J120,0)</f>
        <v>0</v>
      </c>
      <c r="BH120" s="237">
        <f>IF(N120="sníž. přenesená",J120,0)</f>
        <v>0</v>
      </c>
      <c r="BI120" s="237">
        <f>IF(N120="nulová",J120,0)</f>
        <v>0</v>
      </c>
      <c r="BJ120" s="14" t="s">
        <v>83</v>
      </c>
      <c r="BK120" s="237">
        <f>ROUND(I120*H120,2)</f>
        <v>0</v>
      </c>
      <c r="BL120" s="14" t="s">
        <v>161</v>
      </c>
      <c r="BM120" s="236" t="s">
        <v>447</v>
      </c>
    </row>
    <row r="121" s="2" customFormat="1" ht="14.4" customHeight="1">
      <c r="A121" s="35"/>
      <c r="B121" s="36"/>
      <c r="C121" s="238" t="s">
        <v>152</v>
      </c>
      <c r="D121" s="238" t="s">
        <v>158</v>
      </c>
      <c r="E121" s="239" t="s">
        <v>448</v>
      </c>
      <c r="F121" s="240" t="s">
        <v>449</v>
      </c>
      <c r="G121" s="241" t="s">
        <v>155</v>
      </c>
      <c r="H121" s="242">
        <v>1</v>
      </c>
      <c r="I121" s="243"/>
      <c r="J121" s="244">
        <f>ROUND(I121*H121,2)</f>
        <v>0</v>
      </c>
      <c r="K121" s="245"/>
      <c r="L121" s="246"/>
      <c r="M121" s="252" t="s">
        <v>1</v>
      </c>
      <c r="N121" s="253" t="s">
        <v>41</v>
      </c>
      <c r="O121" s="88"/>
      <c r="P121" s="234">
        <f>O121*H121</f>
        <v>0</v>
      </c>
      <c r="Q121" s="234">
        <v>0</v>
      </c>
      <c r="R121" s="234">
        <f>Q121*H121</f>
        <v>0</v>
      </c>
      <c r="S121" s="234">
        <v>0</v>
      </c>
      <c r="T121" s="235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236" t="s">
        <v>161</v>
      </c>
      <c r="AT121" s="236" t="s">
        <v>158</v>
      </c>
      <c r="AU121" s="236" t="s">
        <v>83</v>
      </c>
      <c r="AY121" s="14" t="s">
        <v>138</v>
      </c>
      <c r="BE121" s="237">
        <f>IF(N121="základní",J121,0)</f>
        <v>0</v>
      </c>
      <c r="BF121" s="237">
        <f>IF(N121="snížená",J121,0)</f>
        <v>0</v>
      </c>
      <c r="BG121" s="237">
        <f>IF(N121="zákl. přenesená",J121,0)</f>
        <v>0</v>
      </c>
      <c r="BH121" s="237">
        <f>IF(N121="sníž. přenesená",J121,0)</f>
        <v>0</v>
      </c>
      <c r="BI121" s="237">
        <f>IF(N121="nulová",J121,0)</f>
        <v>0</v>
      </c>
      <c r="BJ121" s="14" t="s">
        <v>83</v>
      </c>
      <c r="BK121" s="237">
        <f>ROUND(I121*H121,2)</f>
        <v>0</v>
      </c>
      <c r="BL121" s="14" t="s">
        <v>161</v>
      </c>
      <c r="BM121" s="236" t="s">
        <v>450</v>
      </c>
    </row>
    <row r="122" s="2" customFormat="1" ht="14.4" customHeight="1">
      <c r="A122" s="35"/>
      <c r="B122" s="36"/>
      <c r="C122" s="238" t="s">
        <v>144</v>
      </c>
      <c r="D122" s="238" t="s">
        <v>158</v>
      </c>
      <c r="E122" s="239" t="s">
        <v>152</v>
      </c>
      <c r="F122" s="240" t="s">
        <v>451</v>
      </c>
      <c r="G122" s="241" t="s">
        <v>197</v>
      </c>
      <c r="H122" s="242">
        <v>1</v>
      </c>
      <c r="I122" s="243"/>
      <c r="J122" s="244">
        <f>ROUND(I122*H122,2)</f>
        <v>0</v>
      </c>
      <c r="K122" s="245"/>
      <c r="L122" s="246"/>
      <c r="M122" s="252" t="s">
        <v>1</v>
      </c>
      <c r="N122" s="253" t="s">
        <v>41</v>
      </c>
      <c r="O122" s="88"/>
      <c r="P122" s="234">
        <f>O122*H122</f>
        <v>0</v>
      </c>
      <c r="Q122" s="234">
        <v>0.00040000000000000002</v>
      </c>
      <c r="R122" s="234">
        <f>Q122*H122</f>
        <v>0.00040000000000000002</v>
      </c>
      <c r="S122" s="234">
        <v>0</v>
      </c>
      <c r="T122" s="235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236" t="s">
        <v>189</v>
      </c>
      <c r="AT122" s="236" t="s">
        <v>158</v>
      </c>
      <c r="AU122" s="236" t="s">
        <v>83</v>
      </c>
      <c r="AY122" s="14" t="s">
        <v>138</v>
      </c>
      <c r="BE122" s="237">
        <f>IF(N122="základní",J122,0)</f>
        <v>0</v>
      </c>
      <c r="BF122" s="237">
        <f>IF(N122="snížená",J122,0)</f>
        <v>0</v>
      </c>
      <c r="BG122" s="237">
        <f>IF(N122="zákl. přenesená",J122,0)</f>
        <v>0</v>
      </c>
      <c r="BH122" s="237">
        <f>IF(N122="sníž. přenesená",J122,0)</f>
        <v>0</v>
      </c>
      <c r="BI122" s="237">
        <f>IF(N122="nulová",J122,0)</f>
        <v>0</v>
      </c>
      <c r="BJ122" s="14" t="s">
        <v>83</v>
      </c>
      <c r="BK122" s="237">
        <f>ROUND(I122*H122,2)</f>
        <v>0</v>
      </c>
      <c r="BL122" s="14" t="s">
        <v>144</v>
      </c>
      <c r="BM122" s="236" t="s">
        <v>452</v>
      </c>
    </row>
    <row r="123" s="2" customFormat="1" ht="14.4" customHeight="1">
      <c r="A123" s="35"/>
      <c r="B123" s="36"/>
      <c r="C123" s="224" t="s">
        <v>181</v>
      </c>
      <c r="D123" s="224" t="s">
        <v>140</v>
      </c>
      <c r="E123" s="225" t="s">
        <v>453</v>
      </c>
      <c r="F123" s="226" t="s">
        <v>149</v>
      </c>
      <c r="G123" s="227" t="s">
        <v>150</v>
      </c>
      <c r="H123" s="228">
        <v>1</v>
      </c>
      <c r="I123" s="229"/>
      <c r="J123" s="230">
        <f>ROUND(I123*H123,2)</f>
        <v>0</v>
      </c>
      <c r="K123" s="231"/>
      <c r="L123" s="41"/>
      <c r="M123" s="232" t="s">
        <v>1</v>
      </c>
      <c r="N123" s="233" t="s">
        <v>41</v>
      </c>
      <c r="O123" s="88"/>
      <c r="P123" s="234">
        <f>O123*H123</f>
        <v>0</v>
      </c>
      <c r="Q123" s="234">
        <v>0</v>
      </c>
      <c r="R123" s="234">
        <f>Q123*H123</f>
        <v>0</v>
      </c>
      <c r="S123" s="234">
        <v>0</v>
      </c>
      <c r="T123" s="235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36" t="s">
        <v>454</v>
      </c>
      <c r="AT123" s="236" t="s">
        <v>140</v>
      </c>
      <c r="AU123" s="236" t="s">
        <v>83</v>
      </c>
      <c r="AY123" s="14" t="s">
        <v>138</v>
      </c>
      <c r="BE123" s="237">
        <f>IF(N123="základní",J123,0)</f>
        <v>0</v>
      </c>
      <c r="BF123" s="237">
        <f>IF(N123="snížená",J123,0)</f>
        <v>0</v>
      </c>
      <c r="BG123" s="237">
        <f>IF(N123="zákl. přenesená",J123,0)</f>
        <v>0</v>
      </c>
      <c r="BH123" s="237">
        <f>IF(N123="sníž. přenesená",J123,0)</f>
        <v>0</v>
      </c>
      <c r="BI123" s="237">
        <f>IF(N123="nulová",J123,0)</f>
        <v>0</v>
      </c>
      <c r="BJ123" s="14" t="s">
        <v>83</v>
      </c>
      <c r="BK123" s="237">
        <f>ROUND(I123*H123,2)</f>
        <v>0</v>
      </c>
      <c r="BL123" s="14" t="s">
        <v>454</v>
      </c>
      <c r="BM123" s="236" t="s">
        <v>455</v>
      </c>
    </row>
    <row r="124" s="2" customFormat="1" ht="22.2" customHeight="1">
      <c r="A124" s="35"/>
      <c r="B124" s="36"/>
      <c r="C124" s="224" t="s">
        <v>185</v>
      </c>
      <c r="D124" s="224" t="s">
        <v>140</v>
      </c>
      <c r="E124" s="225" t="s">
        <v>456</v>
      </c>
      <c r="F124" s="226" t="s">
        <v>457</v>
      </c>
      <c r="G124" s="227" t="s">
        <v>264</v>
      </c>
      <c r="H124" s="228">
        <v>1</v>
      </c>
      <c r="I124" s="229"/>
      <c r="J124" s="230">
        <f>ROUND(I124*H124,2)</f>
        <v>0</v>
      </c>
      <c r="K124" s="231"/>
      <c r="L124" s="41"/>
      <c r="M124" s="232" t="s">
        <v>1</v>
      </c>
      <c r="N124" s="233" t="s">
        <v>41</v>
      </c>
      <c r="O124" s="88"/>
      <c r="P124" s="234">
        <f>O124*H124</f>
        <v>0</v>
      </c>
      <c r="Q124" s="234">
        <v>0</v>
      </c>
      <c r="R124" s="234">
        <f>Q124*H124</f>
        <v>0</v>
      </c>
      <c r="S124" s="234">
        <v>0</v>
      </c>
      <c r="T124" s="235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236" t="s">
        <v>454</v>
      </c>
      <c r="AT124" s="236" t="s">
        <v>140</v>
      </c>
      <c r="AU124" s="236" t="s">
        <v>83</v>
      </c>
      <c r="AY124" s="14" t="s">
        <v>138</v>
      </c>
      <c r="BE124" s="237">
        <f>IF(N124="základní",J124,0)</f>
        <v>0</v>
      </c>
      <c r="BF124" s="237">
        <f>IF(N124="snížená",J124,0)</f>
        <v>0</v>
      </c>
      <c r="BG124" s="237">
        <f>IF(N124="zákl. přenesená",J124,0)</f>
        <v>0</v>
      </c>
      <c r="BH124" s="237">
        <f>IF(N124="sníž. přenesená",J124,0)</f>
        <v>0</v>
      </c>
      <c r="BI124" s="237">
        <f>IF(N124="nulová",J124,0)</f>
        <v>0</v>
      </c>
      <c r="BJ124" s="14" t="s">
        <v>83</v>
      </c>
      <c r="BK124" s="237">
        <f>ROUND(I124*H124,2)</f>
        <v>0</v>
      </c>
      <c r="BL124" s="14" t="s">
        <v>454</v>
      </c>
      <c r="BM124" s="236" t="s">
        <v>458</v>
      </c>
    </row>
    <row r="125" s="2" customFormat="1" ht="14.4" customHeight="1">
      <c r="A125" s="35"/>
      <c r="B125" s="36"/>
      <c r="C125" s="238" t="s">
        <v>191</v>
      </c>
      <c r="D125" s="238" t="s">
        <v>158</v>
      </c>
      <c r="E125" s="239" t="s">
        <v>219</v>
      </c>
      <c r="F125" s="240" t="s">
        <v>459</v>
      </c>
      <c r="G125" s="241" t="s">
        <v>197</v>
      </c>
      <c r="H125" s="242">
        <v>1</v>
      </c>
      <c r="I125" s="243"/>
      <c r="J125" s="244">
        <f>ROUND(I125*H125,2)</f>
        <v>0</v>
      </c>
      <c r="K125" s="245"/>
      <c r="L125" s="246"/>
      <c r="M125" s="252" t="s">
        <v>1</v>
      </c>
      <c r="N125" s="253" t="s">
        <v>41</v>
      </c>
      <c r="O125" s="88"/>
      <c r="P125" s="234">
        <f>O125*H125</f>
        <v>0</v>
      </c>
      <c r="Q125" s="234">
        <v>0</v>
      </c>
      <c r="R125" s="234">
        <f>Q125*H125</f>
        <v>0</v>
      </c>
      <c r="S125" s="234">
        <v>0</v>
      </c>
      <c r="T125" s="235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36" t="s">
        <v>189</v>
      </c>
      <c r="AT125" s="236" t="s">
        <v>158</v>
      </c>
      <c r="AU125" s="236" t="s">
        <v>83</v>
      </c>
      <c r="AY125" s="14" t="s">
        <v>138</v>
      </c>
      <c r="BE125" s="237">
        <f>IF(N125="základní",J125,0)</f>
        <v>0</v>
      </c>
      <c r="BF125" s="237">
        <f>IF(N125="snížená",J125,0)</f>
        <v>0</v>
      </c>
      <c r="BG125" s="237">
        <f>IF(N125="zákl. přenesená",J125,0)</f>
        <v>0</v>
      </c>
      <c r="BH125" s="237">
        <f>IF(N125="sníž. přenesená",J125,0)</f>
        <v>0</v>
      </c>
      <c r="BI125" s="237">
        <f>IF(N125="nulová",J125,0)</f>
        <v>0</v>
      </c>
      <c r="BJ125" s="14" t="s">
        <v>83</v>
      </c>
      <c r="BK125" s="237">
        <f>ROUND(I125*H125,2)</f>
        <v>0</v>
      </c>
      <c r="BL125" s="14" t="s">
        <v>144</v>
      </c>
      <c r="BM125" s="236" t="s">
        <v>460</v>
      </c>
    </row>
    <row r="126" s="2" customFormat="1" ht="14.4" customHeight="1">
      <c r="A126" s="35"/>
      <c r="B126" s="36"/>
      <c r="C126" s="238" t="s">
        <v>189</v>
      </c>
      <c r="D126" s="238" t="s">
        <v>158</v>
      </c>
      <c r="E126" s="239" t="s">
        <v>232</v>
      </c>
      <c r="F126" s="240" t="s">
        <v>461</v>
      </c>
      <c r="G126" s="241" t="s">
        <v>197</v>
      </c>
      <c r="H126" s="242">
        <v>1</v>
      </c>
      <c r="I126" s="243"/>
      <c r="J126" s="244">
        <f>ROUND(I126*H126,2)</f>
        <v>0</v>
      </c>
      <c r="K126" s="245"/>
      <c r="L126" s="246"/>
      <c r="M126" s="252" t="s">
        <v>1</v>
      </c>
      <c r="N126" s="253" t="s">
        <v>41</v>
      </c>
      <c r="O126" s="88"/>
      <c r="P126" s="234">
        <f>O126*H126</f>
        <v>0</v>
      </c>
      <c r="Q126" s="234">
        <v>0</v>
      </c>
      <c r="R126" s="234">
        <f>Q126*H126</f>
        <v>0</v>
      </c>
      <c r="S126" s="234">
        <v>0</v>
      </c>
      <c r="T126" s="235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36" t="s">
        <v>189</v>
      </c>
      <c r="AT126" s="236" t="s">
        <v>158</v>
      </c>
      <c r="AU126" s="236" t="s">
        <v>83</v>
      </c>
      <c r="AY126" s="14" t="s">
        <v>138</v>
      </c>
      <c r="BE126" s="237">
        <f>IF(N126="základní",J126,0)</f>
        <v>0</v>
      </c>
      <c r="BF126" s="237">
        <f>IF(N126="snížená",J126,0)</f>
        <v>0</v>
      </c>
      <c r="BG126" s="237">
        <f>IF(N126="zákl. přenesená",J126,0)</f>
        <v>0</v>
      </c>
      <c r="BH126" s="237">
        <f>IF(N126="sníž. přenesená",J126,0)</f>
        <v>0</v>
      </c>
      <c r="BI126" s="237">
        <f>IF(N126="nulová",J126,0)</f>
        <v>0</v>
      </c>
      <c r="BJ126" s="14" t="s">
        <v>83</v>
      </c>
      <c r="BK126" s="237">
        <f>ROUND(I126*H126,2)</f>
        <v>0</v>
      </c>
      <c r="BL126" s="14" t="s">
        <v>144</v>
      </c>
      <c r="BM126" s="236" t="s">
        <v>462</v>
      </c>
    </row>
    <row r="127" s="2" customFormat="1" ht="14.4" customHeight="1">
      <c r="A127" s="35"/>
      <c r="B127" s="36"/>
      <c r="C127" s="224" t="s">
        <v>200</v>
      </c>
      <c r="D127" s="224" t="s">
        <v>140</v>
      </c>
      <c r="E127" s="225" t="s">
        <v>463</v>
      </c>
      <c r="F127" s="226" t="s">
        <v>464</v>
      </c>
      <c r="G127" s="227" t="s">
        <v>264</v>
      </c>
      <c r="H127" s="228">
        <v>1</v>
      </c>
      <c r="I127" s="229"/>
      <c r="J127" s="230">
        <f>ROUND(I127*H127,2)</f>
        <v>0</v>
      </c>
      <c r="K127" s="231"/>
      <c r="L127" s="41"/>
      <c r="M127" s="232" t="s">
        <v>1</v>
      </c>
      <c r="N127" s="233" t="s">
        <v>41</v>
      </c>
      <c r="O127" s="88"/>
      <c r="P127" s="234">
        <f>O127*H127</f>
        <v>0</v>
      </c>
      <c r="Q127" s="234">
        <v>0</v>
      </c>
      <c r="R127" s="234">
        <f>Q127*H127</f>
        <v>0</v>
      </c>
      <c r="S127" s="234">
        <v>0</v>
      </c>
      <c r="T127" s="23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6" t="s">
        <v>144</v>
      </c>
      <c r="AT127" s="236" t="s">
        <v>140</v>
      </c>
      <c r="AU127" s="236" t="s">
        <v>83</v>
      </c>
      <c r="AY127" s="14" t="s">
        <v>138</v>
      </c>
      <c r="BE127" s="237">
        <f>IF(N127="základní",J127,0)</f>
        <v>0</v>
      </c>
      <c r="BF127" s="237">
        <f>IF(N127="snížená",J127,0)</f>
        <v>0</v>
      </c>
      <c r="BG127" s="237">
        <f>IF(N127="zákl. přenesená",J127,0)</f>
        <v>0</v>
      </c>
      <c r="BH127" s="237">
        <f>IF(N127="sníž. přenesená",J127,0)</f>
        <v>0</v>
      </c>
      <c r="BI127" s="237">
        <f>IF(N127="nulová",J127,0)</f>
        <v>0</v>
      </c>
      <c r="BJ127" s="14" t="s">
        <v>83</v>
      </c>
      <c r="BK127" s="237">
        <f>ROUND(I127*H127,2)</f>
        <v>0</v>
      </c>
      <c r="BL127" s="14" t="s">
        <v>144</v>
      </c>
      <c r="BM127" s="236" t="s">
        <v>465</v>
      </c>
    </row>
    <row r="128" s="2" customFormat="1" ht="14.4" customHeight="1">
      <c r="A128" s="35"/>
      <c r="B128" s="36"/>
      <c r="C128" s="238" t="s">
        <v>204</v>
      </c>
      <c r="D128" s="238" t="s">
        <v>158</v>
      </c>
      <c r="E128" s="239" t="s">
        <v>8</v>
      </c>
      <c r="F128" s="240" t="s">
        <v>466</v>
      </c>
      <c r="G128" s="241" t="s">
        <v>197</v>
      </c>
      <c r="H128" s="242">
        <v>1</v>
      </c>
      <c r="I128" s="243"/>
      <c r="J128" s="244">
        <f>ROUND(I128*H128,2)</f>
        <v>0</v>
      </c>
      <c r="K128" s="245"/>
      <c r="L128" s="246"/>
      <c r="M128" s="252" t="s">
        <v>1</v>
      </c>
      <c r="N128" s="253" t="s">
        <v>41</v>
      </c>
      <c r="O128" s="88"/>
      <c r="P128" s="234">
        <f>O128*H128</f>
        <v>0</v>
      </c>
      <c r="Q128" s="234">
        <v>0</v>
      </c>
      <c r="R128" s="234">
        <f>Q128*H128</f>
        <v>0</v>
      </c>
      <c r="S128" s="234">
        <v>0</v>
      </c>
      <c r="T128" s="23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6" t="s">
        <v>189</v>
      </c>
      <c r="AT128" s="236" t="s">
        <v>158</v>
      </c>
      <c r="AU128" s="236" t="s">
        <v>83</v>
      </c>
      <c r="AY128" s="14" t="s">
        <v>138</v>
      </c>
      <c r="BE128" s="237">
        <f>IF(N128="základní",J128,0)</f>
        <v>0</v>
      </c>
      <c r="BF128" s="237">
        <f>IF(N128="snížená",J128,0)</f>
        <v>0</v>
      </c>
      <c r="BG128" s="237">
        <f>IF(N128="zákl. přenesená",J128,0)</f>
        <v>0</v>
      </c>
      <c r="BH128" s="237">
        <f>IF(N128="sníž. přenesená",J128,0)</f>
        <v>0</v>
      </c>
      <c r="BI128" s="237">
        <f>IF(N128="nulová",J128,0)</f>
        <v>0</v>
      </c>
      <c r="BJ128" s="14" t="s">
        <v>83</v>
      </c>
      <c r="BK128" s="237">
        <f>ROUND(I128*H128,2)</f>
        <v>0</v>
      </c>
      <c r="BL128" s="14" t="s">
        <v>144</v>
      </c>
      <c r="BM128" s="236" t="s">
        <v>467</v>
      </c>
    </row>
    <row r="129" s="2" customFormat="1" ht="22.2" customHeight="1">
      <c r="A129" s="35"/>
      <c r="B129" s="36"/>
      <c r="C129" s="224" t="s">
        <v>208</v>
      </c>
      <c r="D129" s="224" t="s">
        <v>140</v>
      </c>
      <c r="E129" s="225" t="s">
        <v>153</v>
      </c>
      <c r="F129" s="226" t="s">
        <v>154</v>
      </c>
      <c r="G129" s="227" t="s">
        <v>197</v>
      </c>
      <c r="H129" s="228">
        <v>1</v>
      </c>
      <c r="I129" s="229"/>
      <c r="J129" s="230">
        <f>ROUND(I129*H129,2)</f>
        <v>0</v>
      </c>
      <c r="K129" s="231"/>
      <c r="L129" s="41"/>
      <c r="M129" s="254" t="s">
        <v>1</v>
      </c>
      <c r="N129" s="255" t="s">
        <v>41</v>
      </c>
      <c r="O129" s="249"/>
      <c r="P129" s="250">
        <f>O129*H129</f>
        <v>0</v>
      </c>
      <c r="Q129" s="250">
        <v>0</v>
      </c>
      <c r="R129" s="250">
        <f>Q129*H129</f>
        <v>0</v>
      </c>
      <c r="S129" s="250">
        <v>0</v>
      </c>
      <c r="T129" s="251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6" t="s">
        <v>156</v>
      </c>
      <c r="AT129" s="236" t="s">
        <v>140</v>
      </c>
      <c r="AU129" s="236" t="s">
        <v>83</v>
      </c>
      <c r="AY129" s="14" t="s">
        <v>138</v>
      </c>
      <c r="BE129" s="237">
        <f>IF(N129="základní",J129,0)</f>
        <v>0</v>
      </c>
      <c r="BF129" s="237">
        <f>IF(N129="snížená",J129,0)</f>
        <v>0</v>
      </c>
      <c r="BG129" s="237">
        <f>IF(N129="zákl. přenesená",J129,0)</f>
        <v>0</v>
      </c>
      <c r="BH129" s="237">
        <f>IF(N129="sníž. přenesená",J129,0)</f>
        <v>0</v>
      </c>
      <c r="BI129" s="237">
        <f>IF(N129="nulová",J129,0)</f>
        <v>0</v>
      </c>
      <c r="BJ129" s="14" t="s">
        <v>83</v>
      </c>
      <c r="BK129" s="237">
        <f>ROUND(I129*H129,2)</f>
        <v>0</v>
      </c>
      <c r="BL129" s="14" t="s">
        <v>156</v>
      </c>
      <c r="BM129" s="236" t="s">
        <v>468</v>
      </c>
    </row>
    <row r="130" s="2" customFormat="1" ht="6.96" customHeight="1">
      <c r="A130" s="35"/>
      <c r="B130" s="63"/>
      <c r="C130" s="64"/>
      <c r="D130" s="64"/>
      <c r="E130" s="64"/>
      <c r="F130" s="64"/>
      <c r="G130" s="64"/>
      <c r="H130" s="64"/>
      <c r="I130" s="64"/>
      <c r="J130" s="64"/>
      <c r="K130" s="64"/>
      <c r="L130" s="41"/>
      <c r="M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</sheetData>
  <sheetProtection sheet="1" autoFilter="0" formatColumns="0" formatRows="0" objects="1" scenarios="1" spinCount="100000" saltValue="s+bibzBhGgRTMkbrZ46Z7AVSb+2oPctl4ScTV8BNHlrV+pTTYUnxS5pDdYdf4gbRkKZ3dvJJmOe3zvOv3RSJQw==" hashValue="m3mymHqtmuzhzylwpHge/OCs49WkXI00a+ladGPso0zz89DAxcQkd5g/8O2mtkoq99lgpjduOU4uzTQ8QLB46g==" algorithmName="SHA-512" password="CC0C"/>
  <autoFilter ref="C116:K129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Hynek\Hynek13</dc:creator>
  <cp:lastModifiedBy>Hynek\Hynek13</cp:lastModifiedBy>
  <dcterms:created xsi:type="dcterms:W3CDTF">2025-05-22T05:20:34Z</dcterms:created>
  <dcterms:modified xsi:type="dcterms:W3CDTF">2025-05-22T05:20:43Z</dcterms:modified>
</cp:coreProperties>
</file>