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Rekonstrukce komunik..." sheetId="2" r:id="rId2"/>
    <sheet name="OST - Ostatní a vedlejší ...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Rekonstrukce komunik...'!$C$125:$K$275</definedName>
    <definedName name="_xlnm.Print_Area" localSheetId="1">'01 - Rekonstrukce komunik...'!$C$4:$J$76,'01 - Rekonstrukce komunik...'!$C$82:$J$107,'01 - Rekonstrukce komunik...'!$C$113:$K$275</definedName>
    <definedName name="_xlnm.Print_Titles" localSheetId="1">'01 - Rekonstrukce komunik...'!$125:$125</definedName>
    <definedName name="_xlnm._FilterDatabase" localSheetId="2" hidden="1">'OST - Ostatní a vedlejší ...'!$C$118:$K$132</definedName>
    <definedName name="_xlnm.Print_Area" localSheetId="2">'OST - Ostatní a vedlejší ...'!$C$4:$J$76,'OST - Ostatní a vedlejší ...'!$C$82:$J$100,'OST - Ostatní a vedlejší ...'!$C$106:$K$132</definedName>
    <definedName name="_xlnm.Print_Titles" localSheetId="2">'OST - Ostatní a vedlejší ...'!$118:$118</definedName>
    <definedName name="_xlnm.Print_Area" localSheetId="3">'Seznam figur'!$C$4:$G$17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F115"/>
  <c r="F113"/>
  <c r="E111"/>
  <c r="J92"/>
  <c r="F91"/>
  <c r="F89"/>
  <c r="E87"/>
  <c r="J21"/>
  <c r="E21"/>
  <c r="J91"/>
  <c r="J20"/>
  <c r="J18"/>
  <c r="E18"/>
  <c r="F92"/>
  <c r="J17"/>
  <c r="J12"/>
  <c r="J113"/>
  <c r="E7"/>
  <c r="E109"/>
  <c i="2" r="J37"/>
  <c r="J36"/>
  <c i="1" r="AY95"/>
  <c i="2" r="J35"/>
  <c i="1" r="AX95"/>
  <c i="2" r="BI275"/>
  <c r="BH275"/>
  <c r="BG275"/>
  <c r="BF275"/>
  <c r="T275"/>
  <c r="R275"/>
  <c r="P275"/>
  <c r="BI272"/>
  <c r="BH272"/>
  <c r="BG272"/>
  <c r="BF272"/>
  <c r="T272"/>
  <c r="R272"/>
  <c r="P272"/>
  <c r="BI270"/>
  <c r="BH270"/>
  <c r="BG270"/>
  <c r="BF270"/>
  <c r="T270"/>
  <c r="R270"/>
  <c r="P270"/>
  <c r="BI267"/>
  <c r="BH267"/>
  <c r="BG267"/>
  <c r="BF267"/>
  <c r="T267"/>
  <c r="T266"/>
  <c r="R267"/>
  <c r="R266"/>
  <c r="P267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J123"/>
  <c r="F122"/>
  <c r="F120"/>
  <c r="E118"/>
  <c r="J92"/>
  <c r="F91"/>
  <c r="F89"/>
  <c r="E87"/>
  <c r="J21"/>
  <c r="E21"/>
  <c r="J122"/>
  <c r="J20"/>
  <c r="J18"/>
  <c r="E18"/>
  <c r="F123"/>
  <c r="J17"/>
  <c r="J12"/>
  <c r="J89"/>
  <c r="E7"/>
  <c r="E116"/>
  <c i="1" r="L90"/>
  <c r="AM90"/>
  <c r="AM89"/>
  <c r="L89"/>
  <c r="AM87"/>
  <c r="L87"/>
  <c r="L85"/>
  <c r="L84"/>
  <c i="2" r="J267"/>
  <c r="J262"/>
  <c r="BK226"/>
  <c r="J206"/>
  <c r="BK162"/>
  <c r="J260"/>
  <c r="J240"/>
  <c r="BK183"/>
  <c r="BK146"/>
  <c r="J272"/>
  <c r="BK260"/>
  <c r="BK247"/>
  <c r="J231"/>
  <c r="BK177"/>
  <c r="BK150"/>
  <c r="BK206"/>
  <c r="BK153"/>
  <c r="J131"/>
  <c r="BK211"/>
  <c r="BK191"/>
  <c r="BK171"/>
  <c r="BK137"/>
  <c r="J223"/>
  <c r="J171"/>
  <c r="BK151"/>
  <c i="3" r="BK130"/>
  <c r="J127"/>
  <c r="BK122"/>
  <c r="J125"/>
  <c r="BK124"/>
  <c i="2" r="J270"/>
  <c r="J249"/>
  <c r="J228"/>
  <c r="J185"/>
  <c r="J139"/>
  <c r="BK256"/>
  <c r="BK220"/>
  <c r="BK193"/>
  <c r="BK164"/>
  <c r="J135"/>
  <c r="BK270"/>
  <c r="BK254"/>
  <c r="BK243"/>
  <c r="J193"/>
  <c r="J179"/>
  <c r="BK157"/>
  <c r="BK238"/>
  <c r="BK204"/>
  <c r="BK148"/>
  <c r="BK235"/>
  <c r="J204"/>
  <c r="J189"/>
  <c r="J174"/>
  <c r="J146"/>
  <c r="BK231"/>
  <c r="BK189"/>
  <c r="J166"/>
  <c r="J137"/>
  <c i="3" r="J132"/>
  <c r="BK132"/>
  <c r="BK123"/>
  <c r="BK127"/>
  <c i="2" r="BK275"/>
  <c r="J247"/>
  <c r="BK217"/>
  <c r="BK196"/>
  <c r="BK155"/>
  <c r="BK129"/>
  <c r="J254"/>
  <c r="BK208"/>
  <c r="BK168"/>
  <c r="J157"/>
  <c r="J275"/>
  <c r="BK264"/>
  <c r="J252"/>
  <c r="J235"/>
  <c r="J191"/>
  <c r="J155"/>
  <c r="BK272"/>
  <c r="J258"/>
  <c r="J243"/>
  <c r="J211"/>
  <c r="J181"/>
  <c r="BK135"/>
  <c r="BK249"/>
  <c r="BK214"/>
  <c r="BK179"/>
  <c r="J160"/>
  <c r="J129"/>
  <c r="BK258"/>
  <c r="J238"/>
  <c r="J220"/>
  <c r="J183"/>
  <c r="BK160"/>
  <c r="BK240"/>
  <c r="BK159"/>
  <c r="BK139"/>
  <c r="J214"/>
  <c r="J196"/>
  <c r="BK181"/>
  <c r="J151"/>
  <c r="BK133"/>
  <c r="BK187"/>
  <c r="J148"/>
  <c i="1" r="AS94"/>
  <c i="3" r="BK126"/>
  <c r="J122"/>
  <c i="2" r="J264"/>
  <c r="BK252"/>
  <c r="BK223"/>
  <c r="J199"/>
  <c r="BK174"/>
  <c r="BK262"/>
  <c r="J245"/>
  <c r="BK201"/>
  <c r="BK166"/>
  <c r="BK131"/>
  <c r="BK267"/>
  <c r="J256"/>
  <c r="BK245"/>
  <c r="J201"/>
  <c r="J168"/>
  <c r="J153"/>
  <c r="BK228"/>
  <c r="J164"/>
  <c r="BK141"/>
  <c r="J217"/>
  <c r="BK199"/>
  <c r="BK185"/>
  <c r="BK172"/>
  <c r="J150"/>
  <c r="BK233"/>
  <c r="J208"/>
  <c r="J162"/>
  <c r="J133"/>
  <c i="3" r="J131"/>
  <c r="J123"/>
  <c r="J126"/>
  <c r="J128"/>
  <c i="2" r="J233"/>
  <c r="J187"/>
  <c r="J177"/>
  <c r="J159"/>
  <c r="J226"/>
  <c r="J172"/>
  <c r="J141"/>
  <c i="3" r="BK125"/>
  <c r="BK131"/>
  <c r="BK128"/>
  <c r="J130"/>
  <c r="J124"/>
  <c i="2" l="1" r="R128"/>
  <c r="R127"/>
  <c r="T176"/>
  <c r="R237"/>
  <c r="BK251"/>
  <c r="J251"/>
  <c r="J103"/>
  <c r="R269"/>
  <c r="R268"/>
  <c r="T128"/>
  <c r="BK167"/>
  <c r="J167"/>
  <c r="J99"/>
  <c r="P167"/>
  <c r="R167"/>
  <c r="T167"/>
  <c r="BK230"/>
  <c r="J230"/>
  <c r="J101"/>
  <c r="R230"/>
  <c r="P251"/>
  <c r="P269"/>
  <c r="P268"/>
  <c r="BK128"/>
  <c r="J128"/>
  <c r="J98"/>
  <c r="R176"/>
  <c r="BK237"/>
  <c r="J237"/>
  <c r="J102"/>
  <c r="T237"/>
  <c r="BK269"/>
  <c r="J269"/>
  <c r="J106"/>
  <c r="P128"/>
  <c r="BK176"/>
  <c r="J176"/>
  <c r="J100"/>
  <c r="P237"/>
  <c r="R251"/>
  <c r="T269"/>
  <c r="T268"/>
  <c r="P176"/>
  <c r="P230"/>
  <c r="T230"/>
  <c r="T251"/>
  <c i="3" r="BK121"/>
  <c r="J121"/>
  <c r="J98"/>
  <c r="P121"/>
  <c r="R121"/>
  <c r="T121"/>
  <c r="BK129"/>
  <c r="J129"/>
  <c r="J99"/>
  <c r="P129"/>
  <c r="R129"/>
  <c r="T129"/>
  <c i="2" r="BK266"/>
  <c r="J266"/>
  <c r="J104"/>
  <c r="BK127"/>
  <c r="J127"/>
  <c r="J97"/>
  <c i="3" r="E85"/>
  <c r="F116"/>
  <c r="BE123"/>
  <c r="BE125"/>
  <c r="BE131"/>
  <c r="BE132"/>
  <c r="J89"/>
  <c r="J115"/>
  <c r="BE122"/>
  <c r="BE124"/>
  <c r="BE130"/>
  <c r="BE127"/>
  <c r="BE128"/>
  <c r="BE126"/>
  <c i="2" r="F92"/>
  <c r="BE139"/>
  <c r="BE150"/>
  <c r="BE153"/>
  <c r="BE155"/>
  <c r="BE159"/>
  <c r="BE160"/>
  <c r="BE162"/>
  <c r="BE164"/>
  <c r="BE206"/>
  <c r="BE238"/>
  <c r="J91"/>
  <c r="BE129"/>
  <c r="BE131"/>
  <c r="BE135"/>
  <c r="BE148"/>
  <c r="BE201"/>
  <c r="BE208"/>
  <c r="BE240"/>
  <c r="E85"/>
  <c r="BE137"/>
  <c r="BE146"/>
  <c r="BE157"/>
  <c r="BE166"/>
  <c r="BE168"/>
  <c r="BE171"/>
  <c r="BE226"/>
  <c r="J120"/>
  <c r="BE151"/>
  <c r="BE181"/>
  <c r="BE185"/>
  <c r="BE189"/>
  <c r="BE193"/>
  <c r="BE223"/>
  <c r="BE228"/>
  <c r="BE245"/>
  <c r="BE249"/>
  <c r="BE256"/>
  <c r="BE258"/>
  <c r="BE260"/>
  <c r="BE262"/>
  <c r="BE133"/>
  <c r="BE141"/>
  <c r="BE174"/>
  <c r="BE177"/>
  <c r="BE187"/>
  <c r="BE196"/>
  <c r="BE199"/>
  <c r="BE211"/>
  <c r="BE217"/>
  <c r="BE231"/>
  <c r="BE233"/>
  <c r="BE247"/>
  <c r="BE252"/>
  <c r="BE254"/>
  <c r="BE264"/>
  <c r="BE267"/>
  <c r="BE270"/>
  <c r="BE172"/>
  <c r="BE179"/>
  <c r="BE183"/>
  <c r="BE191"/>
  <c r="BE204"/>
  <c r="BE214"/>
  <c r="BE220"/>
  <c r="BE235"/>
  <c r="BE243"/>
  <c r="BE272"/>
  <c r="BE275"/>
  <c r="J34"/>
  <c i="1" r="AW95"/>
  <c i="3" r="F37"/>
  <c i="1" r="BD96"/>
  <c i="2" r="F37"/>
  <c i="1" r="BD95"/>
  <c i="3" r="F36"/>
  <c i="1" r="BC96"/>
  <c i="2" r="F36"/>
  <c i="1" r="BC95"/>
  <c i="3" r="J34"/>
  <c i="1" r="AW96"/>
  <c i="2" r="F35"/>
  <c i="1" r="BB95"/>
  <c i="3" r="F34"/>
  <c i="1" r="BA96"/>
  <c i="2" r="F34"/>
  <c i="1" r="BA95"/>
  <c i="3" r="F35"/>
  <c i="1" r="BB96"/>
  <c i="3" l="1" r="P120"/>
  <c r="P119"/>
  <c i="1" r="AU96"/>
  <c i="2" r="T127"/>
  <c r="T126"/>
  <c i="3" r="R120"/>
  <c r="R119"/>
  <c r="T120"/>
  <c r="T119"/>
  <c i="2" r="P127"/>
  <c r="P126"/>
  <c i="1" r="AU95"/>
  <c i="2" r="R126"/>
  <c r="BK268"/>
  <c r="J268"/>
  <c r="J105"/>
  <c i="3" r="BK120"/>
  <c r="J120"/>
  <c r="J97"/>
  <c i="2" r="BK126"/>
  <c r="J126"/>
  <c r="F33"/>
  <c i="1" r="AZ95"/>
  <c i="2" r="J30"/>
  <c i="1" r="AG95"/>
  <c r="BB94"/>
  <c r="W31"/>
  <c i="3" r="F33"/>
  <c i="1" r="AZ96"/>
  <c r="BC94"/>
  <c r="W32"/>
  <c r="BD94"/>
  <c r="W33"/>
  <c i="3" r="J33"/>
  <c i="1" r="AV96"/>
  <c r="AT96"/>
  <c i="2" r="J33"/>
  <c i="1" r="AV95"/>
  <c r="AT95"/>
  <c r="BA94"/>
  <c r="AW94"/>
  <c r="AK30"/>
  <c i="3" l="1" r="BK119"/>
  <c r="J119"/>
  <c i="1" r="AN95"/>
  <c i="2" r="J96"/>
  <c r="J39"/>
  <c i="1" r="AU94"/>
  <c i="3" r="J30"/>
  <c i="1" r="AG96"/>
  <c r="AZ94"/>
  <c r="W29"/>
  <c r="AX94"/>
  <c r="W30"/>
  <c r="AY94"/>
  <c i="3" l="1" r="J39"/>
  <c r="J96"/>
  <c i="1" r="AG94"/>
  <c r="AN96"/>
  <c r="AV94"/>
  <c r="AK29"/>
  <c l="1"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<sst xmlns="http://schemas.openxmlformats.org/spreadsheetml/2006/main">
  <si>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</si>
  <si>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</si>
  <si>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</si>
  <si>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</si>
  <si>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</si>
  <si>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{d749aced-1b08-427e-b6b2-6040f2f54ef7}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</si>
  <si>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</si>
  <si>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</si>
  <si>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</si>
  <si>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</si>
  <si>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</si>
  <si>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</si>
  <si>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</si>
  <si>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</si>
  <si>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230731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</si>
  <si>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</si>
  <si>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</si>
  <si>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komunikace a chodníků - VIII. ulice, Vinařice</t>
  </si>
  <si>
    <t>KSO:</t>
  </si>
  <si>
    <t>CC-CZ:</t>
  </si>
  <si>
    <t>Místo:</t>
  </si>
  <si>
    <t>Vinařice</t>
  </si>
  <si>
    <t>Datum:</t>
  </si>
  <si>
    <t>22. 11. 2023</t>
  </si>
  <si>
    <t>Zadavatel:</t>
  </si>
  <si>
    <t>IČ:</t>
  </si>
  <si>
    <t>00235113</t>
  </si>
  <si>
    <t>obec Vinařice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</si>
  <si>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</si>
  <si>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</si>
  <si>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</si>
  <si>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</si>
  <si>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</si>
  <si>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</si>
  <si>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</si>
  <si>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05089425</t>
  </si>
  <si>
    <t>TIMAO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</si>
  <si>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</si>
  <si>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</si>
  <si>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</si>
  <si>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</si>
  <si>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</si>
  <si>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</si>
  <si>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</si>
  <si>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</si>
  <si>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</si>
  <si>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</si>
  <si>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</si>
  <si>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</si>
  <si>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</si>
  <si>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</si>
  <si>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</si>
  <si>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</si>
  <si>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</si>
  <si>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</si>
  <si>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</si>
  <si>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</si>
  <si>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</si>
  <si>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</si>
  <si>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</si>
  <si>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</si>
  <si>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</si>
  <si>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</si>
  <si>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</si>
  <si>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</si>
  <si>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</si>
  <si>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</si>
  <si>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</si>
  <si>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</si>
  <si>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</si>
  <si>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</si>
  <si>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</si>
  <si>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</si>
  <si>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</si>
  <si>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</si>
  <si>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</si>
  <si>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</si>
  <si>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</si>
  <si>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</si>
  <si>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</si>
  <si>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</si>
  <si>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</si>
  <si>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</si>
  <si>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</si>
  <si>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Rekonstrukce komunikace a chodníků</t>
  </si>
  <si>
    <t>STA</t>
  </si>
  <si>
    <t>1</t>
  </si>
  <si>
    <t>{8706e948-a2d5-4c60-ae52-26b5c8b249ef}</t>
  </si>
  <si>
    <t>2</t>
  </si>
  <si>
    <t>OST</t>
  </si>
  <si>
    <t>Ostatní a vedlejší náklady</t>
  </si>
  <si>
    <t>{a5799188-c21f-4e14-994b-49b62770d87c}</t>
  </si>
  <si>
    <t>UPR_PLANE</t>
  </si>
  <si>
    <t>3244,6</t>
  </si>
  <si>
    <t>KRYCÍ LIST SOUPISU PRACÍ</t>
  </si>
  <si>
    <t>Objekt:</t>
  </si>
  <si>
    <t>01 - Rekonstrukce komunikace a chodníků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</si>
  <si>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</si>
  <si>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</si>
  <si>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</si>
  <si>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</si>
  <si>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</si>
  <si>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</si>
  <si>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</si>
  <si>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</si>
  <si>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</si>
  <si>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</si>
  <si>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</si>
  <si>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</si>
  <si>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</si>
  <si>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</si>
  <si>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</si>
  <si>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</si>
  <si>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</si>
  <si>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</si>
  <si>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</si>
  <si>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</si>
  <si>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</si>
  <si>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</si>
  <si>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</si>
  <si>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</si>
  <si>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</si>
  <si>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</si>
  <si>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</si>
  <si>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</si>
  <si>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</si>
  <si>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</si>
  <si>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</si>
  <si>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</si>
  <si>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</si>
  <si>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121112003</t>
  </si>
  <si>
    <t>Sejmutí ornice tl vrstvy do 200 mm ručně</t>
  </si>
  <si>
    <t>m2</t>
  </si>
  <si>
    <t>CS ÚRS 2023 02</t>
  </si>
  <si>
    <t>4</t>
  </si>
  <si>
    <t>-1154427275</t>
  </si>
  <si>
    <t>VV</t>
  </si>
  <si>
    <t>"odstranění stávající zeleně" 65,1</t>
  </si>
  <si>
    <t>79</t>
  </si>
  <si>
    <t>113107030</t>
  </si>
  <si>
    <t>Odstranění podkladu z betonu prostého tl do 100 mm při překopech ručně</t>
  </si>
  <si>
    <t>1486077410</t>
  </si>
  <si>
    <t>"bourání stávajících odvodňovacích žlábků" 4</t>
  </si>
  <si>
    <t>5</t>
  </si>
  <si>
    <t>113106121</t>
  </si>
  <si>
    <t>Rozebrání dlažeb z betonových nebo kamenných dlaždic komunikací pro pěší ručně</t>
  </si>
  <si>
    <t>-771082940</t>
  </si>
  <si>
    <t>"rozebrání dlažby" 5,6+122,7+3,2+1,9+3,9</t>
  </si>
  <si>
    <t>60</t>
  </si>
  <si>
    <t>113106142</t>
  </si>
  <si>
    <t>Rozebrání dlažeb z betonových nebo kamenných dlaždic komunikací pro pěší strojně pl přes 50 m2</t>
  </si>
  <si>
    <t>-152054761</t>
  </si>
  <si>
    <t>"rozebrání dlažby" 796,6-128,3</t>
  </si>
  <si>
    <t>7</t>
  </si>
  <si>
    <t>113107242</t>
  </si>
  <si>
    <t>Odstranění podkladu živičného tl přes 50 do 100 mm strojně pl přes 200 m2</t>
  </si>
  <si>
    <t>-366523623</t>
  </si>
  <si>
    <t>"odstranění povrchu asfaltové vozovky" 3303,2</t>
  </si>
  <si>
    <t>61</t>
  </si>
  <si>
    <t>113107223</t>
  </si>
  <si>
    <t>Odstranění podkladu z kameniva drceného tl přes 200 do 300 mm strojně pl přes 200 m2</t>
  </si>
  <si>
    <t>-1759356826</t>
  </si>
  <si>
    <t>"odstranění podkladní vrstvy (300 mm) pod vozovkou" 3244,6</t>
  </si>
  <si>
    <t>62</t>
  </si>
  <si>
    <t>113107322</t>
  </si>
  <si>
    <t>Odstranění podkladu z kameniva drceného tl přes 100 do 200 mm strojně pl do 50 m2</t>
  </si>
  <si>
    <t>-2040322402</t>
  </si>
  <si>
    <t>"odstranění podkladního kameniva (150 mm) pod chodníky" 1181,4+33,5</t>
  </si>
  <si>
    <t>"odstranění podkladního kameniva (150-200 mm) pod zelení" 34</t>
  </si>
  <si>
    <t>"odstranění podkladního kameniva (200 mm) pod vjezdy" 105,6+32,7+11,62</t>
  </si>
  <si>
    <t>Součet</t>
  </si>
  <si>
    <t>57</t>
  </si>
  <si>
    <t>113107330</t>
  </si>
  <si>
    <t>Odstranění podkladu z betonu prostého tl do 100 mm strojně pl do 50 m2</t>
  </si>
  <si>
    <t>228051628</t>
  </si>
  <si>
    <t>"odstranění betonových povrchů"20,4</t>
  </si>
  <si>
    <t>76</t>
  </si>
  <si>
    <t>113107311</t>
  </si>
  <si>
    <t>Odstranění podkladu z kameniva těženého tl do 100 mm strojně pl do 50 m2</t>
  </si>
  <si>
    <t>533030191</t>
  </si>
  <si>
    <t>"odstranění štěrkového povrchu" 218,3</t>
  </si>
  <si>
    <t>75</t>
  </si>
  <si>
    <t>113107TIM1</t>
  </si>
  <si>
    <t>Odstranění, řezání a zpětné uložení stávajících kovových roštů</t>
  </si>
  <si>
    <t>-1740193903</t>
  </si>
  <si>
    <t>74</t>
  </si>
  <si>
    <t>11310R02</t>
  </si>
  <si>
    <t xml:space="preserve">Rozebrání dlažeb vozovek z vegetační dlažby betonové s ložem z kameniva strojně pl do 50 m2, vč. úpravy a zpětného osazení  před č.p. 730</t>
  </si>
  <si>
    <t>-1795678974</t>
  </si>
  <si>
    <t>"odstranění betonových panelů zatravňovací dlažby parkovacího stání"11</t>
  </si>
  <si>
    <t>10</t>
  </si>
  <si>
    <t>113201112</t>
  </si>
  <si>
    <t>Vytrhání obrub silničních ležatých</t>
  </si>
  <si>
    <t>m</t>
  </si>
  <si>
    <t>329002157</t>
  </si>
  <si>
    <t>"vytrhání stávajících obrub" 728,9</t>
  </si>
  <si>
    <t>11</t>
  </si>
  <si>
    <t>919735112</t>
  </si>
  <si>
    <t>Řezání stávajícího živičného krytu hl přes 50 do 100 mm</t>
  </si>
  <si>
    <t>1326511057</t>
  </si>
  <si>
    <t>"řezání asflatového krytu" 103,3</t>
  </si>
  <si>
    <t>80</t>
  </si>
  <si>
    <t>119005112</t>
  </si>
  <si>
    <t>Vytyčení výsadeb zapojených nebo v záhonu pl přes 8 do 10 m2 s rozmístěním rostlin do plochy nepravidelně</t>
  </si>
  <si>
    <t>-1247717048</t>
  </si>
  <si>
    <t>"výsadba v zeleném pásu" 7</t>
  </si>
  <si>
    <t>81</t>
  </si>
  <si>
    <t>M</t>
  </si>
  <si>
    <t>119R001</t>
  </si>
  <si>
    <t>Ligustrum vulgare (Ptačí zob obecný)</t>
  </si>
  <si>
    <t>kus</t>
  </si>
  <si>
    <t>8</t>
  </si>
  <si>
    <t>-1692024919</t>
  </si>
  <si>
    <t>181311103</t>
  </si>
  <si>
    <t>Rozprostření ornice tl vrstvy do 200 mm v rovině nebo ve svahu do 1:5 ručně</t>
  </si>
  <si>
    <t>-1881348575</t>
  </si>
  <si>
    <t>"nová zeleň" 34</t>
  </si>
  <si>
    <t>3</t>
  </si>
  <si>
    <t>182303111</t>
  </si>
  <si>
    <t>Doplnění zeminy nebo substrátu na travnatých plochách tl do 50 mm rovina v rovinně a svahu do 1:5</t>
  </si>
  <si>
    <t>-165607731</t>
  </si>
  <si>
    <t>10364100</t>
  </si>
  <si>
    <t>zemina pro terénní úpravy - tříděná</t>
  </si>
  <si>
    <t>t</t>
  </si>
  <si>
    <t>-802043651</t>
  </si>
  <si>
    <t>34*0,05*1,8</t>
  </si>
  <si>
    <t>82</t>
  </si>
  <si>
    <t>00572470</t>
  </si>
  <si>
    <t>osivo směs travní univerzál</t>
  </si>
  <si>
    <t>kg</t>
  </si>
  <si>
    <t>2092471485</t>
  </si>
  <si>
    <t>Zakládání</t>
  </si>
  <si>
    <t>12</t>
  </si>
  <si>
    <t>116951201</t>
  </si>
  <si>
    <t>Úprava zemin vápnem nebo směsnými hydraulickými pojivy</t>
  </si>
  <si>
    <t>m3</t>
  </si>
  <si>
    <t>735942049</t>
  </si>
  <si>
    <t>"úprava pláně vozovky" 3244,6</t>
  </si>
  <si>
    <t>UPR_PLANE*"mocnost"0,25</t>
  </si>
  <si>
    <t>13</t>
  </si>
  <si>
    <t>58530160</t>
  </si>
  <si>
    <t>vápno nehašené vzdušné CL 90 jemně mleté VL</t>
  </si>
  <si>
    <t>-972670119</t>
  </si>
  <si>
    <t>171152501</t>
  </si>
  <si>
    <t>Zhutnění podloží z hornin soudržných nebo nesoudržných pod násypy</t>
  </si>
  <si>
    <t>-270393430</t>
  </si>
  <si>
    <t>14</t>
  </si>
  <si>
    <t>181951111</t>
  </si>
  <si>
    <t>Úprava pláně v hornině třídy těžitelnosti I skupiny 1 až 3 bez zhutnění strojně</t>
  </si>
  <si>
    <t>910793000</t>
  </si>
  <si>
    <t>Komunikace pozemní</t>
  </si>
  <si>
    <t>17</t>
  </si>
  <si>
    <t>564851011</t>
  </si>
  <si>
    <t>Podklad ze štěrkodrtě ŠD plochy do 100 m2 tl 150 mm</t>
  </si>
  <si>
    <t>513081073</t>
  </si>
  <si>
    <t>"podkladní vrstva pod chodníkem" 1181,4+33,5</t>
  </si>
  <si>
    <t>63</t>
  </si>
  <si>
    <t>564861011</t>
  </si>
  <si>
    <t>Podklad ze štěrkodrtě ŠD plochy do 100 m2 tl 200 mm</t>
  </si>
  <si>
    <t>-1891179398</t>
  </si>
  <si>
    <t>"podkladní vrstva pod vjezdy" 105,6+32,7+11,62</t>
  </si>
  <si>
    <t>16</t>
  </si>
  <si>
    <t>564871116</t>
  </si>
  <si>
    <t>Podklad ze štěrkodrtě ŠD plochy přes 100 m2 tl. 300 mm</t>
  </si>
  <si>
    <t>-593853004</t>
  </si>
  <si>
    <t>"podkladní vrstva pod vozovkou" 3244,6</t>
  </si>
  <si>
    <t>19</t>
  </si>
  <si>
    <t>565155111</t>
  </si>
  <si>
    <t>Asfaltový beton vrstva podkladní ACP 16 (obalované kamenivo OKS) tl 70 mm š do 3 m</t>
  </si>
  <si>
    <t>-2038312282</t>
  </si>
  <si>
    <t>"asfaltová vozovka" 3244,6</t>
  </si>
  <si>
    <t>20</t>
  </si>
  <si>
    <t>573111112</t>
  </si>
  <si>
    <t>Postřik živičný infiltrační s posypem z asfaltu množství 1 kg/m2</t>
  </si>
  <si>
    <t>127678898</t>
  </si>
  <si>
    <t>573211109</t>
  </si>
  <si>
    <t>Postřik živičný spojovací z asfaltu v množství 0,50 kg/m2</t>
  </si>
  <si>
    <t>130513411</t>
  </si>
  <si>
    <t>18</t>
  </si>
  <si>
    <t>577134111</t>
  </si>
  <si>
    <t>Asfaltový beton vrstva obrusná ACO 11 (ABS) tř. I tl 40 mm š do 3 m z nemodifikovaného asfaltu</t>
  </si>
  <si>
    <t>-907102251</t>
  </si>
  <si>
    <t>22</t>
  </si>
  <si>
    <t>596211110</t>
  </si>
  <si>
    <t>Kladení zámkové dlažby komunikací pro pěší ručně tl 60 mm skupiny A pl do 50 m2</t>
  </si>
  <si>
    <t>-862307488</t>
  </si>
  <si>
    <t>"kladení dlažby chodníků" 1181,4+33,5</t>
  </si>
  <si>
    <t>23</t>
  </si>
  <si>
    <t>59245021</t>
  </si>
  <si>
    <t>dlažba tvar čtverec betonová 200x200x60mm přírodní</t>
  </si>
  <si>
    <t>1257867084</t>
  </si>
  <si>
    <t>"dlažba chodníku" 1181,4</t>
  </si>
  <si>
    <t>1181,4*1,03 'Přepočtené koeficientem množství</t>
  </si>
  <si>
    <t>24</t>
  </si>
  <si>
    <t>59245006</t>
  </si>
  <si>
    <t>dlažba tvar obdélník betonová pro nevidomé 200x100x60mm barevná</t>
  </si>
  <si>
    <t>485500969</t>
  </si>
  <si>
    <t>"slepecká dlažba" 33,5</t>
  </si>
  <si>
    <t>33,5*1,03 'Přepočtené koeficientem množství</t>
  </si>
  <si>
    <t>25</t>
  </si>
  <si>
    <t>596212210</t>
  </si>
  <si>
    <t>Kladení zámkové dlažby pozemních komunikací ručně tl 80 mm skupiny A pl do 50 m2</t>
  </si>
  <si>
    <t>1455263124</t>
  </si>
  <si>
    <t>"kladení dlažby vjezdů" 105,6+32,7+9,4+3,2+1,9+3,9</t>
  </si>
  <si>
    <t>26</t>
  </si>
  <si>
    <t>59245020</t>
  </si>
  <si>
    <t>dlažba tvar obdélník betonová 200x100x80mm přírodní</t>
  </si>
  <si>
    <t>1861462954</t>
  </si>
  <si>
    <t>"dlažba vjezdů" 105,6+9,4</t>
  </si>
  <si>
    <t>115*1,03 'Přepočtené koeficientem množství</t>
  </si>
  <si>
    <t>27</t>
  </si>
  <si>
    <t>59245226</t>
  </si>
  <si>
    <t>dlažba tvar obdélník betonová pro nevidomé 200x100x80mm barevná</t>
  </si>
  <si>
    <t>2134600958</t>
  </si>
  <si>
    <t>"slepecká dlažba" 32,7</t>
  </si>
  <si>
    <t>28</t>
  </si>
  <si>
    <t>916231213</t>
  </si>
  <si>
    <t>Osazení chodníkového obrubníku betonového stojatého s boční opěrou do lože z betonu prostého</t>
  </si>
  <si>
    <t>22156514</t>
  </si>
  <si>
    <t>"osazení obruby" 647,6+80+33,5+207,1+108,1+2,7+109,7</t>
  </si>
  <si>
    <t>29</t>
  </si>
  <si>
    <t>59217023</t>
  </si>
  <si>
    <t>obrubník betonový chodníkový 1000x150x250mm</t>
  </si>
  <si>
    <t>1332139286</t>
  </si>
  <si>
    <t>"obruba 150x250 mm" 647,6-2,7</t>
  </si>
  <si>
    <t>644,9*1,02 'Přepočtené koeficientem množství</t>
  </si>
  <si>
    <t>31</t>
  </si>
  <si>
    <t>59217001</t>
  </si>
  <si>
    <t>obrubník betonový zahradní 1000x50x250mm</t>
  </si>
  <si>
    <t>676153758</t>
  </si>
  <si>
    <t>"obruba 50x250" 33,5</t>
  </si>
  <si>
    <t>33,5*1,02 'Přepočtené koeficientem množství</t>
  </si>
  <si>
    <t>33</t>
  </si>
  <si>
    <t>59217030</t>
  </si>
  <si>
    <t>obrubník betonový silniční přechodový 1000x150x150-250mm</t>
  </si>
  <si>
    <t>-1690571568</t>
  </si>
  <si>
    <t>"obruba přechodová 150x250/150" 80</t>
  </si>
  <si>
    <t>80*1,02 'Přepočtené koeficientem množství</t>
  </si>
  <si>
    <t>32</t>
  </si>
  <si>
    <t>59217019</t>
  </si>
  <si>
    <t>obrubník betonový chodníkový 1000x100x200mm</t>
  </si>
  <si>
    <t>56416023</t>
  </si>
  <si>
    <t>"obruba 100x200 mm" 207,1+2,7</t>
  </si>
  <si>
    <t>209,8*1,02 'Přepočtené koeficientem množství</t>
  </si>
  <si>
    <t>34</t>
  </si>
  <si>
    <t>59217016</t>
  </si>
  <si>
    <t>obrubník betonový chodníkový 1000x80x250mm</t>
  </si>
  <si>
    <t>545394563</t>
  </si>
  <si>
    <t>"obrubník betonový 250x80" 108,1</t>
  </si>
  <si>
    <t>108,1*1,02 'Přepočtené koeficientem množství</t>
  </si>
  <si>
    <t>86</t>
  </si>
  <si>
    <t>59217029</t>
  </si>
  <si>
    <t>obrubník betonový silniční nájezdový 1000x150x150mm</t>
  </si>
  <si>
    <t>-474798542</t>
  </si>
  <si>
    <t>"obrubník 150x150" 109,7</t>
  </si>
  <si>
    <t>109,7*1,02 'Přepočtené koeficientem množství</t>
  </si>
  <si>
    <t>43</t>
  </si>
  <si>
    <t>919112212</t>
  </si>
  <si>
    <t>Řezání spár pro vytvoření komůrky š 10 mm hl 20 mm pro těsnící zálivku v živičném krytu</t>
  </si>
  <si>
    <t>-523026251</t>
  </si>
  <si>
    <t>"napojení na stávající asfaltové povrchy" 103,3</t>
  </si>
  <si>
    <t>44</t>
  </si>
  <si>
    <t>919121111</t>
  </si>
  <si>
    <t>Těsnění spár zálivkou za studena pro komůrky š 10 mm hl 20 mm s těsnicím profilem</t>
  </si>
  <si>
    <t>-467738565</t>
  </si>
  <si>
    <t>Trubní vedení</t>
  </si>
  <si>
    <t>77</t>
  </si>
  <si>
    <t>895941R07</t>
  </si>
  <si>
    <t>Zřízení uliční vpusti vč. dodávky materiálu a napojení na stávající přípojkové potrubí</t>
  </si>
  <si>
    <t>1794528379</t>
  </si>
  <si>
    <t>"zřízení uličních vpustí" 4</t>
  </si>
  <si>
    <t>36</t>
  </si>
  <si>
    <t>89933TIM2</t>
  </si>
  <si>
    <t>Výšková úprava uličního vstupu nebo vpusti do 200 mm zvýšením poklopu</t>
  </si>
  <si>
    <t>80002645</t>
  </si>
  <si>
    <t>"výšková úprava kanalizačních poklopů zasažených rekonstrukcí" 16</t>
  </si>
  <si>
    <t>35</t>
  </si>
  <si>
    <t>899431TIM3</t>
  </si>
  <si>
    <t>Výšková úprava uličního vstupu nebo vpusti do 200 mm zvýšením krycího hrnce, šoupěte nebo hydrantu</t>
  </si>
  <si>
    <t>1347755489</t>
  </si>
  <si>
    <t>"výšková úprava šoupátkových poklopů zasažených rekonstrukcí" 40</t>
  </si>
  <si>
    <t>9</t>
  </si>
  <si>
    <t>Ostatní konstrukce a práce, bourání</t>
  </si>
  <si>
    <t>83</t>
  </si>
  <si>
    <t>345R007</t>
  </si>
  <si>
    <t>Montáž chrániček</t>
  </si>
  <si>
    <t>-1589461143</t>
  </si>
  <si>
    <t>"montáž chrániček SEK + rezervní chráničky" 102*2</t>
  </si>
  <si>
    <t>85</t>
  </si>
  <si>
    <t>34571356</t>
  </si>
  <si>
    <t>trubka elektroinstalační ohebná dvouplášťová korugovaná (chránička) D 100/120mm, HDPE+LDPE</t>
  </si>
  <si>
    <t>473598982</t>
  </si>
  <si>
    <t>102*2</t>
  </si>
  <si>
    <t>204*1,1 'Přepočtené koeficientem množství</t>
  </si>
  <si>
    <t>78</t>
  </si>
  <si>
    <t>890211811</t>
  </si>
  <si>
    <t>Bourání šachet z prostého betonu ručně obestavěného prostoru do 1,5 m3</t>
  </si>
  <si>
    <t>551076762</t>
  </si>
  <si>
    <t>"bourání UV" 4*0,5</t>
  </si>
  <si>
    <t>66</t>
  </si>
  <si>
    <t>899201211</t>
  </si>
  <si>
    <t>Demontáž mříží litinových včetně rámů hmotnosti do 50 kg</t>
  </si>
  <si>
    <t>401973538</t>
  </si>
  <si>
    <t>"demontáž stávajících mříží UV" 4</t>
  </si>
  <si>
    <t>72</t>
  </si>
  <si>
    <t>935113111</t>
  </si>
  <si>
    <t>Osazení odvodňovacího polymerbetonového žlabu s krycím roštem šířky do 200 mm</t>
  </si>
  <si>
    <t>-1555124501</t>
  </si>
  <si>
    <t>"osazení odvodňovacího žlabu" 43,5</t>
  </si>
  <si>
    <t>73</t>
  </si>
  <si>
    <t>59227006</t>
  </si>
  <si>
    <t>žlab odvodňovací z polymerbetonu se spádem dna 0,5% 130x155/160mm</t>
  </si>
  <si>
    <t>1984547236</t>
  </si>
  <si>
    <t>43,5*1,1 'Přepočtené koeficientem množství</t>
  </si>
  <si>
    <t>997</t>
  </si>
  <si>
    <t>Přesun sutě</t>
  </si>
  <si>
    <t>45</t>
  </si>
  <si>
    <t>997221551</t>
  </si>
  <si>
    <t>Vodorovná doprava suti ze sypkých materiálů do 1 km</t>
  </si>
  <si>
    <t>-766189384</t>
  </si>
  <si>
    <t>1996,266</t>
  </si>
  <si>
    <t>46</t>
  </si>
  <si>
    <t>997221559</t>
  </si>
  <si>
    <t>Příplatek ZKD 1 km u vodorovné dopravy suti ze sypkých materiálů</t>
  </si>
  <si>
    <t>409213666</t>
  </si>
  <si>
    <t>1996,266*4</t>
  </si>
  <si>
    <t>47</t>
  </si>
  <si>
    <t>997221571</t>
  </si>
  <si>
    <t>Vodorovná doprava vybouraných hmot do 1 km</t>
  </si>
  <si>
    <t>-1515868252</t>
  </si>
  <si>
    <t>1155,75</t>
  </si>
  <si>
    <t>48</t>
  </si>
  <si>
    <t>997221579</t>
  </si>
  <si>
    <t>Příplatek ZKD 1 km u vodorovné dopravy vybouraných hmot</t>
  </si>
  <si>
    <t>677947895</t>
  </si>
  <si>
    <t>1155,75*4</t>
  </si>
  <si>
    <t>49</t>
  </si>
  <si>
    <t>997221861</t>
  </si>
  <si>
    <t>Poplatek za uložení stavebního odpadu na recyklační skládce (skládkovné) z prostého betonu pod kódem 17 01 01</t>
  </si>
  <si>
    <t>-1519616498</t>
  </si>
  <si>
    <t>429,046</t>
  </si>
  <si>
    <t>50</t>
  </si>
  <si>
    <t>997221873</t>
  </si>
  <si>
    <t>Poplatek za uložení stavebního odpadu na recyklační skládce (skládkovné) zeminy a kamení zatříděného do Katalogu odpadů pod kódem 17 05 04</t>
  </si>
  <si>
    <t>41253271</t>
  </si>
  <si>
    <t>51</t>
  </si>
  <si>
    <t>997221875</t>
  </si>
  <si>
    <t>Poplatek za uložení stavebního odpadu na recyklační skládce (skládkovné) asfaltového bez obsahu dehtu zatříděného do Katalogu odpadů pod kódem 17 03 02</t>
  </si>
  <si>
    <t>158523725</t>
  </si>
  <si>
    <t>726,704</t>
  </si>
  <si>
    <t>998</t>
  </si>
  <si>
    <t>Přesun hmot</t>
  </si>
  <si>
    <t>52</t>
  </si>
  <si>
    <t>998225111</t>
  </si>
  <si>
    <t>Přesun hmot pro pozemní komunikace s krytem z kamene, monolitickým betonovým nebo živičným</t>
  </si>
  <si>
    <t>1774671920</t>
  </si>
  <si>
    <t>PSV</t>
  </si>
  <si>
    <t>Práce a dodávky PSV</t>
  </si>
  <si>
    <t>711</t>
  </si>
  <si>
    <t>Izolace proti vodě, vlhkosti a plynům</t>
  </si>
  <si>
    <t>53</t>
  </si>
  <si>
    <t>711161273</t>
  </si>
  <si>
    <t>Provedení izolace proti zemní vlhkosti svislé z nopové fólie</t>
  </si>
  <si>
    <t>-1364174468</t>
  </si>
  <si>
    <t>"délka folie" 560,7*0,5</t>
  </si>
  <si>
    <t>54</t>
  </si>
  <si>
    <t>28323005</t>
  </si>
  <si>
    <t>fólie profilovaná (nopová) drenážní HDPE s výškou nopů 8mm</t>
  </si>
  <si>
    <t>-256522787</t>
  </si>
  <si>
    <t>280,350</t>
  </si>
  <si>
    <t>280,35*1,221 'Přepočtené koeficientem množství</t>
  </si>
  <si>
    <t>55</t>
  </si>
  <si>
    <t>998711101</t>
  </si>
  <si>
    <t>Přesun hmot tonážní pro izolace proti vodě, vlhkosti a plynům v objektech v do 6 m</t>
  </si>
  <si>
    <t>1329541581</t>
  </si>
  <si>
    <t>OST - Ostatní a vedlejší náklady</t>
  </si>
  <si>
    <t>Obec Vinařice</t>
  </si>
  <si>
    <t>OST - Ostatní</t>
  </si>
  <si>
    <t xml:space="preserve">    VRN - Vedlejší rozpočtové náklady</t>
  </si>
  <si>
    <t xml:space="preserve">    O01 - Ostatní náklady</t>
  </si>
  <si>
    <t>Ostatní</t>
  </si>
  <si>
    <t>VRN</t>
  </si>
  <si>
    <t>Vedlejší rozpočtové náklady</t>
  </si>
  <si>
    <t>V01-101</t>
  </si>
  <si>
    <t>Vytýčení stávajících sítí</t>
  </si>
  <si>
    <t>kpl</t>
  </si>
  <si>
    <t>1024</t>
  </si>
  <si>
    <t>-1283935584</t>
  </si>
  <si>
    <t>V01-102</t>
  </si>
  <si>
    <t>Vytýčení stavby</t>
  </si>
  <si>
    <t>1370139100</t>
  </si>
  <si>
    <t>V01-103</t>
  </si>
  <si>
    <t>Pasportizace stávajícího stavu přilehlých komunikací, budov a konstrukcí</t>
  </si>
  <si>
    <t>-412706178</t>
  </si>
  <si>
    <t>V01-104</t>
  </si>
  <si>
    <t>Zařízení staveniště</t>
  </si>
  <si>
    <t>-210454601</t>
  </si>
  <si>
    <t>V01-105</t>
  </si>
  <si>
    <t>Provozní vlivy, náklady způsobené omezením okolní dopravou, případné havarijní opravy, atd.</t>
  </si>
  <si>
    <t>1617445411</t>
  </si>
  <si>
    <t>6</t>
  </si>
  <si>
    <t>V01-106</t>
  </si>
  <si>
    <t>Návrh dopravně inženýrských opatření</t>
  </si>
  <si>
    <t>1124788981</t>
  </si>
  <si>
    <t>V01-107</t>
  </si>
  <si>
    <t>Dopravně inženýrská opatření</t>
  </si>
  <si>
    <t>-1854865990</t>
  </si>
  <si>
    <t>O01</t>
  </si>
  <si>
    <t>Ostatní náklady</t>
  </si>
  <si>
    <t>O01-101</t>
  </si>
  <si>
    <t>Staveniště, zajištění přístupu k nemovitostem, náklady způsobené obnovou případných poškození, případným archeologickým průzkumem, zajištění průběžného úklidu komunikací (kropení, čištění od bahna), atd.</t>
  </si>
  <si>
    <t>262144</t>
  </si>
  <si>
    <t>144839422</t>
  </si>
  <si>
    <t>O01-102</t>
  </si>
  <si>
    <t>Zkoušky a revize vyplývající z příslušné technické zprávy (např. zkouška hutnění)</t>
  </si>
  <si>
    <t>572828218</t>
  </si>
  <si>
    <t>O01-103</t>
  </si>
  <si>
    <t>Předání a převzetí díla, dokumentace skutečného provedení, geodetické zaměření skutečného provedení</t>
  </si>
  <si>
    <t>1014337284</t>
  </si>
  <si>
    <t>SEZNAM FIGUR</t>
  </si>
  <si>
    <t>Výměra</t>
  </si>
  <si>
    <t xml:space="preserve"> 01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</si>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</sst>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29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/>
    </xf>
    <xf numFmtId="167" fontId="37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33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34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35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33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230731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komunikace a chodníků - VIII. ulice, Vinařice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Vinařice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22. 11. 2023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Vinařice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34</v>
      </c>
      <c r="AJ90" s="39"/>
      <c r="AK90" s="39"/>
      <c r="AL90" s="39"/>
      <c r="AM90" s="79" t="str">
        <f>IF(E20="","",E20)</f>
        <v>TIMAO s.r.o.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Rekonstrukce komunik...'!J30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'01 - Rekonstrukce komunik...'!P126</f>
        <v>0</v>
      </c>
      <c r="AV95" s="127">
        <f>'01 - Rekonstrukce komunik...'!J33</f>
        <v>0</v>
      </c>
      <c r="AW95" s="127">
        <f>'01 - Rekonstrukce komunik...'!J34</f>
        <v>0</v>
      </c>
      <c r="AX95" s="127">
        <f>'01 - Rekonstrukce komunik...'!J35</f>
        <v>0</v>
      </c>
      <c r="AY95" s="127">
        <f>'01 - Rekonstrukce komunik...'!J36</f>
        <v>0</v>
      </c>
      <c r="AZ95" s="127">
        <f>'01 - Rekonstrukce komunik...'!F33</f>
        <v>0</v>
      </c>
      <c r="BA95" s="127">
        <f>'01 - Rekonstrukce komunik...'!F34</f>
        <v>0</v>
      </c>
      <c r="BB95" s="127">
        <f>'01 - Rekonstrukce komunik...'!F35</f>
        <v>0</v>
      </c>
      <c r="BC95" s="127">
        <f>'01 - Rekonstrukce komunik...'!F36</f>
        <v>0</v>
      </c>
      <c r="BD95" s="129">
        <f>'01 - Rekonstrukce komunik...'!F37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7" customFormat="1" ht="16.5" customHeight="1">
      <c r="A96" s="118" t="s">
        <v>82</v>
      </c>
      <c r="B96" s="119"/>
      <c r="C96" s="120"/>
      <c r="D96" s="121" t="s">
        <v>89</v>
      </c>
      <c r="E96" s="121"/>
      <c r="F96" s="121"/>
      <c r="G96" s="121"/>
      <c r="H96" s="121"/>
      <c r="I96" s="122"/>
      <c r="J96" s="121" t="s">
        <v>90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'OST - Ostatní a vedlejší 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85</v>
      </c>
      <c r="AR96" s="125"/>
      <c r="AS96" s="131">
        <v>0</v>
      </c>
      <c r="AT96" s="132">
        <f>ROUND(SUM(AV96:AW96),2)</f>
        <v>0</v>
      </c>
      <c r="AU96" s="133">
        <f>'OST - Ostatní a vedlejší ...'!P119</f>
        <v>0</v>
      </c>
      <c r="AV96" s="132">
        <f>'OST - Ostatní a vedlejší ...'!J33</f>
        <v>0</v>
      </c>
      <c r="AW96" s="132">
        <f>'OST - Ostatní a vedlejší ...'!J34</f>
        <v>0</v>
      </c>
      <c r="AX96" s="132">
        <f>'OST - Ostatní a vedlejší ...'!J35</f>
        <v>0</v>
      </c>
      <c r="AY96" s="132">
        <f>'OST - Ostatní a vedlejší ...'!J36</f>
        <v>0</v>
      </c>
      <c r="AZ96" s="132">
        <f>'OST - Ostatní a vedlejší ...'!F33</f>
        <v>0</v>
      </c>
      <c r="BA96" s="132">
        <f>'OST - Ostatní a vedlejší ...'!F34</f>
        <v>0</v>
      </c>
      <c r="BB96" s="132">
        <f>'OST - Ostatní a vedlejší ...'!F35</f>
        <v>0</v>
      </c>
      <c r="BC96" s="132">
        <f>'OST - Ostatní a vedlejší ...'!F36</f>
        <v>0</v>
      </c>
      <c r="BD96" s="134">
        <f>'OST - Ostatní a vedlejší ...'!F37</f>
        <v>0</v>
      </c>
      <c r="BE96" s="7"/>
      <c r="BT96" s="130" t="s">
        <v>86</v>
      </c>
      <c r="BV96" s="130" t="s">
        <v>80</v>
      </c>
      <c r="BW96" s="130" t="s">
        <v>91</v>
      </c>
      <c r="BX96" s="130" t="s">
        <v>5</v>
      </c>
      <c r="CL96" s="130" t="s">
        <v>1</v>
      </c>
      <c r="CM96" s="130" t="s">
        <v>88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efUEebLOdad3Ew7YPbPBekKUGqVUFL+pIjJcfUWPlxAk9QMkxExbzH9oy4WUfbto6NbbzxieYv+ZIvD46UMGQg==" hashValue="Viw7ucTNN1HbuSlapfntdX8DdXHdhLvvaompswPzMJqsXHpYsev9ZeJnUo4fxLW59vjgIGxVyJWCt92aGk0fZA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Rekonstrukce komunik...'!C2" display="/"/>
    <hyperlink ref="A96" location="'OST - Ostatní a vedlejš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  <c r="AZ2" s="135" t="s">
        <v>92</v>
      </c>
      <c r="BA2" s="135" t="s">
        <v>1</v>
      </c>
      <c r="BB2" s="135" t="s">
        <v>1</v>
      </c>
      <c r="BC2" s="135" t="s">
        <v>93</v>
      </c>
      <c r="BD2" s="135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88</v>
      </c>
    </row>
    <row r="4" s="1" customFormat="1" ht="24.96" customHeight="1">
      <c r="B4" s="19"/>
      <c r="D4" s="138" t="s">
        <v>94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Rekonstrukce komunikace a chodníků - VIII. ulice, Vinařice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96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22. 11. 2023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27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25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25</v>
      </c>
      <c r="J23" s="143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">
        <v>36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38</v>
      </c>
      <c r="E30" s="37"/>
      <c r="F30" s="37"/>
      <c r="G30" s="37"/>
      <c r="H30" s="37"/>
      <c r="I30" s="37"/>
      <c r="J30" s="151">
        <f>ROUND(J126,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40</v>
      </c>
      <c r="G32" s="37"/>
      <c r="H32" s="37"/>
      <c r="I32" s="152" t="s">
        <v>39</v>
      </c>
      <c r="J32" s="152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42</v>
      </c>
      <c r="E33" s="140" t="s">
        <v>43</v>
      </c>
      <c r="F33" s="154">
        <f>ROUND((SUM(BE126:BE275)),  2)</f>
        <v>0</v>
      </c>
      <c r="G33" s="37"/>
      <c r="H33" s="37"/>
      <c r="I33" s="155">
        <v>0.20999999999999999</v>
      </c>
      <c r="J33" s="154">
        <f>ROUND(((SUM(BE126:BE275))*I33),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44</v>
      </c>
      <c r="F34" s="154">
        <f>ROUND((SUM(BF126:BF275)),  2)</f>
        <v>0</v>
      </c>
      <c r="G34" s="37"/>
      <c r="H34" s="37"/>
      <c r="I34" s="155">
        <v>0.14999999999999999</v>
      </c>
      <c r="J34" s="154">
        <f>ROUND(((SUM(BF126:BF275))*I34),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45</v>
      </c>
      <c r="F35" s="154">
        <f>ROUND((SUM(BG126:BG275)),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46</v>
      </c>
      <c r="F36" s="154">
        <f>ROUND((SUM(BH126:BH275)),  2)</f>
        <v>0</v>
      </c>
      <c r="G36" s="37"/>
      <c r="H36" s="37"/>
      <c r="I36" s="155">
        <v>0.14999999999999999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47</v>
      </c>
      <c r="F37" s="154">
        <f>ROUND((SUM(BI126:BI275)),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Rekonstrukce komunikace a chodníků - VIII. ulice, Vinařice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01 - Rekonstrukce komunikace a chodníků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Vinařice</v>
      </c>
      <c r="G89" s="39"/>
      <c r="H89" s="39"/>
      <c r="I89" s="31" t="s">
        <v>22</v>
      </c>
      <c r="J89" s="78" t="str">
        <f>IF(J12="","",J12)</f>
        <v>22. 11. 2023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Vinařice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TIMAO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100</v>
      </c>
      <c r="D96" s="39"/>
      <c r="E96" s="39"/>
      <c r="F96" s="39"/>
      <c r="G96" s="39"/>
      <c r="H96" s="39"/>
      <c r="I96" s="39"/>
      <c r="J96" s="109">
        <f>J126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101</v>
      </c>
    </row>
    <row r="97" s="9" customFormat="1" ht="24.96" customHeight="1">
      <c r="A97" s="9"/>
      <c r="B97" s="179"/>
      <c r="C97" s="180"/>
      <c r="D97" s="181" t="s">
        <v>102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103</v>
      </c>
      <c r="E98" s="188"/>
      <c r="F98" s="188"/>
      <c r="G98" s="188"/>
      <c r="H98" s="188"/>
      <c r="I98" s="188"/>
      <c r="J98" s="189">
        <f>J128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104</v>
      </c>
      <c r="E99" s="188"/>
      <c r="F99" s="188"/>
      <c r="G99" s="188"/>
      <c r="H99" s="188"/>
      <c r="I99" s="188"/>
      <c r="J99" s="189">
        <f>J167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105</v>
      </c>
      <c r="E100" s="188"/>
      <c r="F100" s="188"/>
      <c r="G100" s="188"/>
      <c r="H100" s="188"/>
      <c r="I100" s="188"/>
      <c r="J100" s="189">
        <f>J176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106</v>
      </c>
      <c r="E101" s="188"/>
      <c r="F101" s="188"/>
      <c r="G101" s="188"/>
      <c r="H101" s="188"/>
      <c r="I101" s="188"/>
      <c r="J101" s="189">
        <f>J230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107</v>
      </c>
      <c r="E102" s="188"/>
      <c r="F102" s="188"/>
      <c r="G102" s="188"/>
      <c r="H102" s="188"/>
      <c r="I102" s="188"/>
      <c r="J102" s="189">
        <f>J237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108</v>
      </c>
      <c r="E103" s="188"/>
      <c r="F103" s="188"/>
      <c r="G103" s="188"/>
      <c r="H103" s="188"/>
      <c r="I103" s="188"/>
      <c r="J103" s="189">
        <f>J251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109</v>
      </c>
      <c r="E104" s="188"/>
      <c r="F104" s="188"/>
      <c r="G104" s="188"/>
      <c r="H104" s="188"/>
      <c r="I104" s="188"/>
      <c r="J104" s="189">
        <f>J266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110</v>
      </c>
      <c r="E105" s="182"/>
      <c r="F105" s="182"/>
      <c r="G105" s="182"/>
      <c r="H105" s="182"/>
      <c r="I105" s="182"/>
      <c r="J105" s="183">
        <f>J268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111</v>
      </c>
      <c r="E106" s="188"/>
      <c r="F106" s="188"/>
      <c r="G106" s="188"/>
      <c r="H106" s="188"/>
      <c r="I106" s="188"/>
      <c r="J106" s="189">
        <f>J269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65"/>
      <c r="C108" s="66"/>
      <c r="D108" s="66"/>
      <c r="E108" s="66"/>
      <c r="F108" s="66"/>
      <c r="G108" s="66"/>
      <c r="H108" s="66"/>
      <c r="I108" s="66"/>
      <c r="J108" s="66"/>
      <c r="K108" s="66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112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174" t="str">
        <f>E7</f>
        <v>Rekonstrukce komunikace a chodníků - VIII. ulice, Vinařice</v>
      </c>
      <c r="F116" s="31"/>
      <c r="G116" s="31"/>
      <c r="H116" s="31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95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E9</f>
        <v>01 - Rekonstrukce komunikace a chodníků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F12</f>
        <v>Vinařice</v>
      </c>
      <c r="G120" s="39"/>
      <c r="H120" s="39"/>
      <c r="I120" s="31" t="s">
        <v>22</v>
      </c>
      <c r="J120" s="78" t="str">
        <f>IF(J12="","",J12)</f>
        <v>22. 11. 2023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E15</f>
        <v>obec Vinařice</v>
      </c>
      <c r="G122" s="39"/>
      <c r="H122" s="39"/>
      <c r="I122" s="31" t="s">
        <v>31</v>
      </c>
      <c r="J122" s="35" t="str">
        <f>E21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29</v>
      </c>
      <c r="D123" s="39"/>
      <c r="E123" s="39"/>
      <c r="F123" s="26" t="str">
        <f>IF(E18="","",E18)</f>
        <v>Vyplň údaj</v>
      </c>
      <c r="G123" s="39"/>
      <c r="H123" s="39"/>
      <c r="I123" s="31" t="s">
        <v>34</v>
      </c>
      <c r="J123" s="35" t="str">
        <f>E24</f>
        <v>TIMAO s.r.o.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1"/>
      <c r="B125" s="192"/>
      <c r="C125" s="193" t="s">
        <v>113</v>
      </c>
      <c r="D125" s="194" t="s">
        <v>63</v>
      </c>
      <c r="E125" s="194" t="s">
        <v>59</v>
      </c>
      <c r="F125" s="194" t="s">
        <v>60</v>
      </c>
      <c r="G125" s="194" t="s">
        <v>114</v>
      </c>
      <c r="H125" s="194" t="s">
        <v>115</v>
      </c>
      <c r="I125" s="194" t="s">
        <v>116</v>
      </c>
      <c r="J125" s="194" t="s">
        <v>99</v>
      </c>
      <c r="K125" s="195" t="s">
        <v>117</v>
      </c>
      <c r="L125" s="196"/>
      <c r="M125" s="99" t="s">
        <v>1</v>
      </c>
      <c r="N125" s="100" t="s">
        <v>42</v>
      </c>
      <c r="O125" s="100" t="s">
        <v>118</v>
      </c>
      <c r="P125" s="100" t="s">
        <v>119</v>
      </c>
      <c r="Q125" s="100" t="s">
        <v>120</v>
      </c>
      <c r="R125" s="100" t="s">
        <v>121</v>
      </c>
      <c r="S125" s="100" t="s">
        <v>122</v>
      </c>
      <c r="T125" s="101" t="s">
        <v>123</v>
      </c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</row>
    <row r="126" s="2" customFormat="1" ht="22.8" customHeight="1">
      <c r="A126" s="37"/>
      <c r="B126" s="38"/>
      <c r="C126" s="106" t="s">
        <v>124</v>
      </c>
      <c r="D126" s="39"/>
      <c r="E126" s="39"/>
      <c r="F126" s="39"/>
      <c r="G126" s="39"/>
      <c r="H126" s="39"/>
      <c r="I126" s="39"/>
      <c r="J126" s="197">
        <f>BK126</f>
        <v>0</v>
      </c>
      <c r="K126" s="39"/>
      <c r="L126" s="43"/>
      <c r="M126" s="102"/>
      <c r="N126" s="198"/>
      <c r="O126" s="103"/>
      <c r="P126" s="199">
        <f>P127+P268</f>
        <v>0</v>
      </c>
      <c r="Q126" s="103"/>
      <c r="R126" s="199">
        <f>R127+R268</f>
        <v>4291.3828463000009</v>
      </c>
      <c r="S126" s="103"/>
      <c r="T126" s="200">
        <f>T127+T268</f>
        <v>3028.5247999999997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77</v>
      </c>
      <c r="AU126" s="16" t="s">
        <v>101</v>
      </c>
      <c r="BK126" s="201">
        <f>BK127+BK268</f>
        <v>0</v>
      </c>
    </row>
    <row r="127" s="12" customFormat="1" ht="25.92" customHeight="1">
      <c r="A127" s="12"/>
      <c r="B127" s="202"/>
      <c r="C127" s="203"/>
      <c r="D127" s="204" t="s">
        <v>77</v>
      </c>
      <c r="E127" s="205" t="s">
        <v>125</v>
      </c>
      <c r="F127" s="205" t="s">
        <v>126</v>
      </c>
      <c r="G127" s="203"/>
      <c r="H127" s="203"/>
      <c r="I127" s="206"/>
      <c r="J127" s="207">
        <f>BK127</f>
        <v>0</v>
      </c>
      <c r="K127" s="203"/>
      <c r="L127" s="208"/>
      <c r="M127" s="209"/>
      <c r="N127" s="210"/>
      <c r="O127" s="210"/>
      <c r="P127" s="211">
        <f>P128+P167+P176+P230+P237+P251+P266</f>
        <v>0</v>
      </c>
      <c r="Q127" s="210"/>
      <c r="R127" s="211">
        <f>R128+R167+R176+R230+R237+R251+R266</f>
        <v>4291.2689402000005</v>
      </c>
      <c r="S127" s="210"/>
      <c r="T127" s="212">
        <f>T128+T167+T176+T230+T237+T251+T266</f>
        <v>3028.5247999999997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86</v>
      </c>
      <c r="AT127" s="214" t="s">
        <v>77</v>
      </c>
      <c r="AU127" s="214" t="s">
        <v>78</v>
      </c>
      <c r="AY127" s="213" t="s">
        <v>127</v>
      </c>
      <c r="BK127" s="215">
        <f>BK128+BK167+BK176+BK230+BK237+BK251+BK266</f>
        <v>0</v>
      </c>
    </row>
    <row r="128" s="12" customFormat="1" ht="22.8" customHeight="1">
      <c r="A128" s="12"/>
      <c r="B128" s="202"/>
      <c r="C128" s="203"/>
      <c r="D128" s="204" t="s">
        <v>77</v>
      </c>
      <c r="E128" s="216" t="s">
        <v>86</v>
      </c>
      <c r="F128" s="216" t="s">
        <v>128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SUM(P129:P166)</f>
        <v>0</v>
      </c>
      <c r="Q128" s="210"/>
      <c r="R128" s="211">
        <f>SUM(R129:R166)</f>
        <v>3.0615000000000001</v>
      </c>
      <c r="S128" s="210"/>
      <c r="T128" s="212">
        <f>SUM(T129:T166)</f>
        <v>3024.8047999999999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86</v>
      </c>
      <c r="AT128" s="214" t="s">
        <v>77</v>
      </c>
      <c r="AU128" s="214" t="s">
        <v>86</v>
      </c>
      <c r="AY128" s="213" t="s">
        <v>127</v>
      </c>
      <c r="BK128" s="215">
        <f>SUM(BK129:BK166)</f>
        <v>0</v>
      </c>
    </row>
    <row r="129" s="2" customFormat="1" ht="16.5" customHeight="1">
      <c r="A129" s="37"/>
      <c r="B129" s="38"/>
      <c r="C129" s="218" t="s">
        <v>86</v>
      </c>
      <c r="D129" s="218" t="s">
        <v>129</v>
      </c>
      <c r="E129" s="219" t="s">
        <v>130</v>
      </c>
      <c r="F129" s="220" t="s">
        <v>131</v>
      </c>
      <c r="G129" s="221" t="s">
        <v>132</v>
      </c>
      <c r="H129" s="222">
        <v>65.099999999999994</v>
      </c>
      <c r="I129" s="223"/>
      <c r="J129" s="224">
        <f>ROUND(I129*H129,2)</f>
        <v>0</v>
      </c>
      <c r="K129" s="220" t="s">
        <v>133</v>
      </c>
      <c r="L129" s="43"/>
      <c r="M129" s="225" t="s">
        <v>1</v>
      </c>
      <c r="N129" s="226" t="s">
        <v>43</v>
      </c>
      <c r="O129" s="90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9" t="s">
        <v>134</v>
      </c>
      <c r="AT129" s="229" t="s">
        <v>129</v>
      </c>
      <c r="AU129" s="229" t="s">
        <v>88</v>
      </c>
      <c r="AY129" s="16" t="s">
        <v>127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6" t="s">
        <v>86</v>
      </c>
      <c r="BK129" s="230">
        <f>ROUND(I129*H129,2)</f>
        <v>0</v>
      </c>
      <c r="BL129" s="16" t="s">
        <v>134</v>
      </c>
      <c r="BM129" s="229" t="s">
        <v>135</v>
      </c>
    </row>
    <row r="130" s="13" customFormat="1">
      <c r="A130" s="13"/>
      <c r="B130" s="231"/>
      <c r="C130" s="232"/>
      <c r="D130" s="233" t="s">
        <v>136</v>
      </c>
      <c r="E130" s="234" t="s">
        <v>1</v>
      </c>
      <c r="F130" s="235" t="s">
        <v>137</v>
      </c>
      <c r="G130" s="232"/>
      <c r="H130" s="236">
        <v>65.099999999999994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136</v>
      </c>
      <c r="AU130" s="242" t="s">
        <v>88</v>
      </c>
      <c r="AV130" s="13" t="s">
        <v>88</v>
      </c>
      <c r="AW130" s="13" t="s">
        <v>33</v>
      </c>
      <c r="AX130" s="13" t="s">
        <v>86</v>
      </c>
      <c r="AY130" s="242" t="s">
        <v>127</v>
      </c>
    </row>
    <row r="131" s="2" customFormat="1" ht="24.15" customHeight="1">
      <c r="A131" s="37"/>
      <c r="B131" s="38"/>
      <c r="C131" s="218" t="s">
        <v>138</v>
      </c>
      <c r="D131" s="218" t="s">
        <v>129</v>
      </c>
      <c r="E131" s="219" t="s">
        <v>139</v>
      </c>
      <c r="F131" s="220" t="s">
        <v>140</v>
      </c>
      <c r="G131" s="221" t="s">
        <v>132</v>
      </c>
      <c r="H131" s="222">
        <v>4</v>
      </c>
      <c r="I131" s="223"/>
      <c r="J131" s="224">
        <f>ROUND(I131*H131,2)</f>
        <v>0</v>
      </c>
      <c r="K131" s="220" t="s">
        <v>133</v>
      </c>
      <c r="L131" s="43"/>
      <c r="M131" s="225" t="s">
        <v>1</v>
      </c>
      <c r="N131" s="226" t="s">
        <v>43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0.23999999999999999</v>
      </c>
      <c r="T131" s="228">
        <f>S131*H131</f>
        <v>0.95999999999999996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134</v>
      </c>
      <c r="AT131" s="229" t="s">
        <v>129</v>
      </c>
      <c r="AU131" s="229" t="s">
        <v>88</v>
      </c>
      <c r="AY131" s="16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134</v>
      </c>
      <c r="BM131" s="229" t="s">
        <v>141</v>
      </c>
    </row>
    <row r="132" s="13" customFormat="1">
      <c r="A132" s="13"/>
      <c r="B132" s="231"/>
      <c r="C132" s="232"/>
      <c r="D132" s="233" t="s">
        <v>136</v>
      </c>
      <c r="E132" s="234" t="s">
        <v>1</v>
      </c>
      <c r="F132" s="235" t="s">
        <v>142</v>
      </c>
      <c r="G132" s="232"/>
      <c r="H132" s="236">
        <v>4</v>
      </c>
      <c r="I132" s="237"/>
      <c r="J132" s="232"/>
      <c r="K132" s="232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136</v>
      </c>
      <c r="AU132" s="242" t="s">
        <v>88</v>
      </c>
      <c r="AV132" s="13" t="s">
        <v>88</v>
      </c>
      <c r="AW132" s="13" t="s">
        <v>33</v>
      </c>
      <c r="AX132" s="13" t="s">
        <v>86</v>
      </c>
      <c r="AY132" s="242" t="s">
        <v>127</v>
      </c>
    </row>
    <row r="133" s="2" customFormat="1" ht="24.15" customHeight="1">
      <c r="A133" s="37"/>
      <c r="B133" s="38"/>
      <c r="C133" s="218" t="s">
        <v>143</v>
      </c>
      <c r="D133" s="218" t="s">
        <v>129</v>
      </c>
      <c r="E133" s="219" t="s">
        <v>144</v>
      </c>
      <c r="F133" s="220" t="s">
        <v>145</v>
      </c>
      <c r="G133" s="221" t="s">
        <v>132</v>
      </c>
      <c r="H133" s="222">
        <v>137.30000000000001</v>
      </c>
      <c r="I133" s="223"/>
      <c r="J133" s="224">
        <f>ROUND(I133*H133,2)</f>
        <v>0</v>
      </c>
      <c r="K133" s="220" t="s">
        <v>133</v>
      </c>
      <c r="L133" s="43"/>
      <c r="M133" s="225" t="s">
        <v>1</v>
      </c>
      <c r="N133" s="226" t="s">
        <v>43</v>
      </c>
      <c r="O133" s="90"/>
      <c r="P133" s="227">
        <f>O133*H133</f>
        <v>0</v>
      </c>
      <c r="Q133" s="227">
        <v>0</v>
      </c>
      <c r="R133" s="227">
        <f>Q133*H133</f>
        <v>0</v>
      </c>
      <c r="S133" s="227">
        <v>0.255</v>
      </c>
      <c r="T133" s="228">
        <f>S133*H133</f>
        <v>35.011500000000005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9" t="s">
        <v>134</v>
      </c>
      <c r="AT133" s="229" t="s">
        <v>129</v>
      </c>
      <c r="AU133" s="229" t="s">
        <v>88</v>
      </c>
      <c r="AY133" s="16" t="s">
        <v>127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6" t="s">
        <v>86</v>
      </c>
      <c r="BK133" s="230">
        <f>ROUND(I133*H133,2)</f>
        <v>0</v>
      </c>
      <c r="BL133" s="16" t="s">
        <v>134</v>
      </c>
      <c r="BM133" s="229" t="s">
        <v>146</v>
      </c>
    </row>
    <row r="134" s="13" customFormat="1">
      <c r="A134" s="13"/>
      <c r="B134" s="231"/>
      <c r="C134" s="232"/>
      <c r="D134" s="233" t="s">
        <v>136</v>
      </c>
      <c r="E134" s="234" t="s">
        <v>1</v>
      </c>
      <c r="F134" s="235" t="s">
        <v>147</v>
      </c>
      <c r="G134" s="232"/>
      <c r="H134" s="236">
        <v>137.30000000000001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136</v>
      </c>
      <c r="AU134" s="242" t="s">
        <v>88</v>
      </c>
      <c r="AV134" s="13" t="s">
        <v>88</v>
      </c>
      <c r="AW134" s="13" t="s">
        <v>33</v>
      </c>
      <c r="AX134" s="13" t="s">
        <v>86</v>
      </c>
      <c r="AY134" s="242" t="s">
        <v>127</v>
      </c>
    </row>
    <row r="135" s="2" customFormat="1" ht="33" customHeight="1">
      <c r="A135" s="37"/>
      <c r="B135" s="38"/>
      <c r="C135" s="218" t="s">
        <v>148</v>
      </c>
      <c r="D135" s="218" t="s">
        <v>129</v>
      </c>
      <c r="E135" s="219" t="s">
        <v>149</v>
      </c>
      <c r="F135" s="220" t="s">
        <v>150</v>
      </c>
      <c r="G135" s="221" t="s">
        <v>132</v>
      </c>
      <c r="H135" s="222">
        <v>668.29999999999995</v>
      </c>
      <c r="I135" s="223"/>
      <c r="J135" s="224">
        <f>ROUND(I135*H135,2)</f>
        <v>0</v>
      </c>
      <c r="K135" s="220" t="s">
        <v>133</v>
      </c>
      <c r="L135" s="43"/>
      <c r="M135" s="225" t="s">
        <v>1</v>
      </c>
      <c r="N135" s="226" t="s">
        <v>43</v>
      </c>
      <c r="O135" s="90"/>
      <c r="P135" s="227">
        <f>O135*H135</f>
        <v>0</v>
      </c>
      <c r="Q135" s="227">
        <v>0</v>
      </c>
      <c r="R135" s="227">
        <f>Q135*H135</f>
        <v>0</v>
      </c>
      <c r="S135" s="227">
        <v>0.255</v>
      </c>
      <c r="T135" s="228">
        <f>S135*H135</f>
        <v>170.41649999999999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9" t="s">
        <v>134</v>
      </c>
      <c r="AT135" s="229" t="s">
        <v>129</v>
      </c>
      <c r="AU135" s="229" t="s">
        <v>88</v>
      </c>
      <c r="AY135" s="16" t="s">
        <v>127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6" t="s">
        <v>86</v>
      </c>
      <c r="BK135" s="230">
        <f>ROUND(I135*H135,2)</f>
        <v>0</v>
      </c>
      <c r="BL135" s="16" t="s">
        <v>134</v>
      </c>
      <c r="BM135" s="229" t="s">
        <v>151</v>
      </c>
    </row>
    <row r="136" s="13" customFormat="1">
      <c r="A136" s="13"/>
      <c r="B136" s="231"/>
      <c r="C136" s="232"/>
      <c r="D136" s="233" t="s">
        <v>136</v>
      </c>
      <c r="E136" s="234" t="s">
        <v>1</v>
      </c>
      <c r="F136" s="235" t="s">
        <v>152</v>
      </c>
      <c r="G136" s="232"/>
      <c r="H136" s="236">
        <v>668.29999999999995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136</v>
      </c>
      <c r="AU136" s="242" t="s">
        <v>88</v>
      </c>
      <c r="AV136" s="13" t="s">
        <v>88</v>
      </c>
      <c r="AW136" s="13" t="s">
        <v>33</v>
      </c>
      <c r="AX136" s="13" t="s">
        <v>86</v>
      </c>
      <c r="AY136" s="242" t="s">
        <v>127</v>
      </c>
    </row>
    <row r="137" s="2" customFormat="1" ht="24.15" customHeight="1">
      <c r="A137" s="37"/>
      <c r="B137" s="38"/>
      <c r="C137" s="218" t="s">
        <v>153</v>
      </c>
      <c r="D137" s="218" t="s">
        <v>129</v>
      </c>
      <c r="E137" s="219" t="s">
        <v>154</v>
      </c>
      <c r="F137" s="220" t="s">
        <v>155</v>
      </c>
      <c r="G137" s="221" t="s">
        <v>132</v>
      </c>
      <c r="H137" s="222">
        <v>3303.1999999999998</v>
      </c>
      <c r="I137" s="223"/>
      <c r="J137" s="224">
        <f>ROUND(I137*H137,2)</f>
        <v>0</v>
      </c>
      <c r="K137" s="220" t="s">
        <v>133</v>
      </c>
      <c r="L137" s="43"/>
      <c r="M137" s="225" t="s">
        <v>1</v>
      </c>
      <c r="N137" s="226" t="s">
        <v>43</v>
      </c>
      <c r="O137" s="90"/>
      <c r="P137" s="227">
        <f>O137*H137</f>
        <v>0</v>
      </c>
      <c r="Q137" s="227">
        <v>0</v>
      </c>
      <c r="R137" s="227">
        <f>Q137*H137</f>
        <v>0</v>
      </c>
      <c r="S137" s="227">
        <v>0.22</v>
      </c>
      <c r="T137" s="228">
        <f>S137*H137</f>
        <v>726.70399999999995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9" t="s">
        <v>134</v>
      </c>
      <c r="AT137" s="229" t="s">
        <v>129</v>
      </c>
      <c r="AU137" s="229" t="s">
        <v>88</v>
      </c>
      <c r="AY137" s="16" t="s">
        <v>127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6" t="s">
        <v>86</v>
      </c>
      <c r="BK137" s="230">
        <f>ROUND(I137*H137,2)</f>
        <v>0</v>
      </c>
      <c r="BL137" s="16" t="s">
        <v>134</v>
      </c>
      <c r="BM137" s="229" t="s">
        <v>156</v>
      </c>
    </row>
    <row r="138" s="13" customFormat="1">
      <c r="A138" s="13"/>
      <c r="B138" s="231"/>
      <c r="C138" s="232"/>
      <c r="D138" s="233" t="s">
        <v>136</v>
      </c>
      <c r="E138" s="234" t="s">
        <v>1</v>
      </c>
      <c r="F138" s="235" t="s">
        <v>157</v>
      </c>
      <c r="G138" s="232"/>
      <c r="H138" s="236">
        <v>3303.1999999999998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136</v>
      </c>
      <c r="AU138" s="242" t="s">
        <v>88</v>
      </c>
      <c r="AV138" s="13" t="s">
        <v>88</v>
      </c>
      <c r="AW138" s="13" t="s">
        <v>33</v>
      </c>
      <c r="AX138" s="13" t="s">
        <v>86</v>
      </c>
      <c r="AY138" s="242" t="s">
        <v>127</v>
      </c>
    </row>
    <row r="139" s="2" customFormat="1" ht="24.15" customHeight="1">
      <c r="A139" s="37"/>
      <c r="B139" s="38"/>
      <c r="C139" s="218" t="s">
        <v>158</v>
      </c>
      <c r="D139" s="218" t="s">
        <v>129</v>
      </c>
      <c r="E139" s="219" t="s">
        <v>159</v>
      </c>
      <c r="F139" s="220" t="s">
        <v>160</v>
      </c>
      <c r="G139" s="221" t="s">
        <v>132</v>
      </c>
      <c r="H139" s="222">
        <v>3244.5999999999999</v>
      </c>
      <c r="I139" s="223"/>
      <c r="J139" s="224">
        <f>ROUND(I139*H139,2)</f>
        <v>0</v>
      </c>
      <c r="K139" s="220" t="s">
        <v>133</v>
      </c>
      <c r="L139" s="43"/>
      <c r="M139" s="225" t="s">
        <v>1</v>
      </c>
      <c r="N139" s="226" t="s">
        <v>43</v>
      </c>
      <c r="O139" s="90"/>
      <c r="P139" s="227">
        <f>O139*H139</f>
        <v>0</v>
      </c>
      <c r="Q139" s="227">
        <v>0</v>
      </c>
      <c r="R139" s="227">
        <f>Q139*H139</f>
        <v>0</v>
      </c>
      <c r="S139" s="227">
        <v>0.44</v>
      </c>
      <c r="T139" s="228">
        <f>S139*H139</f>
        <v>1427.624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9" t="s">
        <v>134</v>
      </c>
      <c r="AT139" s="229" t="s">
        <v>129</v>
      </c>
      <c r="AU139" s="229" t="s">
        <v>88</v>
      </c>
      <c r="AY139" s="16" t="s">
        <v>127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6" t="s">
        <v>86</v>
      </c>
      <c r="BK139" s="230">
        <f>ROUND(I139*H139,2)</f>
        <v>0</v>
      </c>
      <c r="BL139" s="16" t="s">
        <v>134</v>
      </c>
      <c r="BM139" s="229" t="s">
        <v>161</v>
      </c>
    </row>
    <row r="140" s="13" customFormat="1">
      <c r="A140" s="13"/>
      <c r="B140" s="231"/>
      <c r="C140" s="232"/>
      <c r="D140" s="233" t="s">
        <v>136</v>
      </c>
      <c r="E140" s="234" t="s">
        <v>1</v>
      </c>
      <c r="F140" s="235" t="s">
        <v>162</v>
      </c>
      <c r="G140" s="232"/>
      <c r="H140" s="236">
        <v>3244.5999999999999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136</v>
      </c>
      <c r="AU140" s="242" t="s">
        <v>88</v>
      </c>
      <c r="AV140" s="13" t="s">
        <v>88</v>
      </c>
      <c r="AW140" s="13" t="s">
        <v>33</v>
      </c>
      <c r="AX140" s="13" t="s">
        <v>86</v>
      </c>
      <c r="AY140" s="242" t="s">
        <v>127</v>
      </c>
    </row>
    <row r="141" s="2" customFormat="1" ht="24.15" customHeight="1">
      <c r="A141" s="37"/>
      <c r="B141" s="38"/>
      <c r="C141" s="218" t="s">
        <v>163</v>
      </c>
      <c r="D141" s="218" t="s">
        <v>129</v>
      </c>
      <c r="E141" s="219" t="s">
        <v>164</v>
      </c>
      <c r="F141" s="220" t="s">
        <v>165</v>
      </c>
      <c r="G141" s="221" t="s">
        <v>132</v>
      </c>
      <c r="H141" s="222">
        <v>1398.8199999999999</v>
      </c>
      <c r="I141" s="223"/>
      <c r="J141" s="224">
        <f>ROUND(I141*H141,2)</f>
        <v>0</v>
      </c>
      <c r="K141" s="220" t="s">
        <v>133</v>
      </c>
      <c r="L141" s="43"/>
      <c r="M141" s="225" t="s">
        <v>1</v>
      </c>
      <c r="N141" s="226" t="s">
        <v>43</v>
      </c>
      <c r="O141" s="90"/>
      <c r="P141" s="227">
        <f>O141*H141</f>
        <v>0</v>
      </c>
      <c r="Q141" s="227">
        <v>0</v>
      </c>
      <c r="R141" s="227">
        <f>Q141*H141</f>
        <v>0</v>
      </c>
      <c r="S141" s="227">
        <v>0.28999999999999998</v>
      </c>
      <c r="T141" s="228">
        <f>S141*H141</f>
        <v>405.65779999999995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29" t="s">
        <v>134</v>
      </c>
      <c r="AT141" s="229" t="s">
        <v>129</v>
      </c>
      <c r="AU141" s="229" t="s">
        <v>88</v>
      </c>
      <c r="AY141" s="16" t="s">
        <v>127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6" t="s">
        <v>86</v>
      </c>
      <c r="BK141" s="230">
        <f>ROUND(I141*H141,2)</f>
        <v>0</v>
      </c>
      <c r="BL141" s="16" t="s">
        <v>134</v>
      </c>
      <c r="BM141" s="229" t="s">
        <v>166</v>
      </c>
    </row>
    <row r="142" s="13" customFormat="1">
      <c r="A142" s="13"/>
      <c r="B142" s="231"/>
      <c r="C142" s="232"/>
      <c r="D142" s="233" t="s">
        <v>136</v>
      </c>
      <c r="E142" s="234" t="s">
        <v>1</v>
      </c>
      <c r="F142" s="235" t="s">
        <v>167</v>
      </c>
      <c r="G142" s="232"/>
      <c r="H142" s="236">
        <v>1214.9000000000001</v>
      </c>
      <c r="I142" s="237"/>
      <c r="J142" s="232"/>
      <c r="K142" s="232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136</v>
      </c>
      <c r="AU142" s="242" t="s">
        <v>88</v>
      </c>
      <c r="AV142" s="13" t="s">
        <v>88</v>
      </c>
      <c r="AW142" s="13" t="s">
        <v>33</v>
      </c>
      <c r="AX142" s="13" t="s">
        <v>78</v>
      </c>
      <c r="AY142" s="242" t="s">
        <v>127</v>
      </c>
    </row>
    <row r="143" s="13" customFormat="1">
      <c r="A143" s="13"/>
      <c r="B143" s="231"/>
      <c r="C143" s="232"/>
      <c r="D143" s="233" t="s">
        <v>136</v>
      </c>
      <c r="E143" s="234" t="s">
        <v>1</v>
      </c>
      <c r="F143" s="235" t="s">
        <v>168</v>
      </c>
      <c r="G143" s="232"/>
      <c r="H143" s="236">
        <v>34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136</v>
      </c>
      <c r="AU143" s="242" t="s">
        <v>88</v>
      </c>
      <c r="AV143" s="13" t="s">
        <v>88</v>
      </c>
      <c r="AW143" s="13" t="s">
        <v>33</v>
      </c>
      <c r="AX143" s="13" t="s">
        <v>78</v>
      </c>
      <c r="AY143" s="242" t="s">
        <v>127</v>
      </c>
    </row>
    <row r="144" s="13" customFormat="1">
      <c r="A144" s="13"/>
      <c r="B144" s="231"/>
      <c r="C144" s="232"/>
      <c r="D144" s="233" t="s">
        <v>136</v>
      </c>
      <c r="E144" s="234" t="s">
        <v>1</v>
      </c>
      <c r="F144" s="235" t="s">
        <v>169</v>
      </c>
      <c r="G144" s="232"/>
      <c r="H144" s="236">
        <v>149.91999999999999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136</v>
      </c>
      <c r="AU144" s="242" t="s">
        <v>88</v>
      </c>
      <c r="AV144" s="13" t="s">
        <v>88</v>
      </c>
      <c r="AW144" s="13" t="s">
        <v>33</v>
      </c>
      <c r="AX144" s="13" t="s">
        <v>78</v>
      </c>
      <c r="AY144" s="242" t="s">
        <v>127</v>
      </c>
    </row>
    <row r="145" s="14" customFormat="1">
      <c r="A145" s="14"/>
      <c r="B145" s="243"/>
      <c r="C145" s="244"/>
      <c r="D145" s="233" t="s">
        <v>136</v>
      </c>
      <c r="E145" s="245" t="s">
        <v>1</v>
      </c>
      <c r="F145" s="246" t="s">
        <v>170</v>
      </c>
      <c r="G145" s="244"/>
      <c r="H145" s="247">
        <v>1398.8200000000002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136</v>
      </c>
      <c r="AU145" s="253" t="s">
        <v>88</v>
      </c>
      <c r="AV145" s="14" t="s">
        <v>134</v>
      </c>
      <c r="AW145" s="14" t="s">
        <v>33</v>
      </c>
      <c r="AX145" s="14" t="s">
        <v>86</v>
      </c>
      <c r="AY145" s="253" t="s">
        <v>127</v>
      </c>
    </row>
    <row r="146" s="2" customFormat="1" ht="24.15" customHeight="1">
      <c r="A146" s="37"/>
      <c r="B146" s="38"/>
      <c r="C146" s="218" t="s">
        <v>171</v>
      </c>
      <c r="D146" s="218" t="s">
        <v>129</v>
      </c>
      <c r="E146" s="219" t="s">
        <v>172</v>
      </c>
      <c r="F146" s="220" t="s">
        <v>173</v>
      </c>
      <c r="G146" s="221" t="s">
        <v>132</v>
      </c>
      <c r="H146" s="222">
        <v>20.399999999999999</v>
      </c>
      <c r="I146" s="223"/>
      <c r="J146" s="224">
        <f>ROUND(I146*H146,2)</f>
        <v>0</v>
      </c>
      <c r="K146" s="220" t="s">
        <v>133</v>
      </c>
      <c r="L146" s="43"/>
      <c r="M146" s="225" t="s">
        <v>1</v>
      </c>
      <c r="N146" s="226" t="s">
        <v>43</v>
      </c>
      <c r="O146" s="90"/>
      <c r="P146" s="227">
        <f>O146*H146</f>
        <v>0</v>
      </c>
      <c r="Q146" s="227">
        <v>0</v>
      </c>
      <c r="R146" s="227">
        <f>Q146*H146</f>
        <v>0</v>
      </c>
      <c r="S146" s="227">
        <v>0.23999999999999999</v>
      </c>
      <c r="T146" s="228">
        <f>S146*H146</f>
        <v>4.8959999999999999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9" t="s">
        <v>134</v>
      </c>
      <c r="AT146" s="229" t="s">
        <v>129</v>
      </c>
      <c r="AU146" s="229" t="s">
        <v>88</v>
      </c>
      <c r="AY146" s="16" t="s">
        <v>127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6" t="s">
        <v>86</v>
      </c>
      <c r="BK146" s="230">
        <f>ROUND(I146*H146,2)</f>
        <v>0</v>
      </c>
      <c r="BL146" s="16" t="s">
        <v>134</v>
      </c>
      <c r="BM146" s="229" t="s">
        <v>174</v>
      </c>
    </row>
    <row r="147" s="13" customFormat="1">
      <c r="A147" s="13"/>
      <c r="B147" s="231"/>
      <c r="C147" s="232"/>
      <c r="D147" s="233" t="s">
        <v>136</v>
      </c>
      <c r="E147" s="234" t="s">
        <v>1</v>
      </c>
      <c r="F147" s="235" t="s">
        <v>175</v>
      </c>
      <c r="G147" s="232"/>
      <c r="H147" s="236">
        <v>20.399999999999999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136</v>
      </c>
      <c r="AU147" s="242" t="s">
        <v>88</v>
      </c>
      <c r="AV147" s="13" t="s">
        <v>88</v>
      </c>
      <c r="AW147" s="13" t="s">
        <v>33</v>
      </c>
      <c r="AX147" s="13" t="s">
        <v>86</v>
      </c>
      <c r="AY147" s="242" t="s">
        <v>127</v>
      </c>
    </row>
    <row r="148" s="2" customFormat="1" ht="24.15" customHeight="1">
      <c r="A148" s="37"/>
      <c r="B148" s="38"/>
      <c r="C148" s="218" t="s">
        <v>176</v>
      </c>
      <c r="D148" s="218" t="s">
        <v>129</v>
      </c>
      <c r="E148" s="219" t="s">
        <v>177</v>
      </c>
      <c r="F148" s="220" t="s">
        <v>178</v>
      </c>
      <c r="G148" s="221" t="s">
        <v>132</v>
      </c>
      <c r="H148" s="222">
        <v>218.30000000000001</v>
      </c>
      <c r="I148" s="223"/>
      <c r="J148" s="224">
        <f>ROUND(I148*H148,2)</f>
        <v>0</v>
      </c>
      <c r="K148" s="220" t="s">
        <v>133</v>
      </c>
      <c r="L148" s="43"/>
      <c r="M148" s="225" t="s">
        <v>1</v>
      </c>
      <c r="N148" s="226" t="s">
        <v>43</v>
      </c>
      <c r="O148" s="90"/>
      <c r="P148" s="227">
        <f>O148*H148</f>
        <v>0</v>
      </c>
      <c r="Q148" s="227">
        <v>0</v>
      </c>
      <c r="R148" s="227">
        <f>Q148*H148</f>
        <v>0</v>
      </c>
      <c r="S148" s="227">
        <v>0.17999999999999999</v>
      </c>
      <c r="T148" s="228">
        <f>S148*H148</f>
        <v>39.294000000000004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9" t="s">
        <v>134</v>
      </c>
      <c r="AT148" s="229" t="s">
        <v>129</v>
      </c>
      <c r="AU148" s="229" t="s">
        <v>88</v>
      </c>
      <c r="AY148" s="16" t="s">
        <v>127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6" t="s">
        <v>86</v>
      </c>
      <c r="BK148" s="230">
        <f>ROUND(I148*H148,2)</f>
        <v>0</v>
      </c>
      <c r="BL148" s="16" t="s">
        <v>134</v>
      </c>
      <c r="BM148" s="229" t="s">
        <v>179</v>
      </c>
    </row>
    <row r="149" s="13" customFormat="1">
      <c r="A149" s="13"/>
      <c r="B149" s="231"/>
      <c r="C149" s="232"/>
      <c r="D149" s="233" t="s">
        <v>136</v>
      </c>
      <c r="E149" s="234" t="s">
        <v>1</v>
      </c>
      <c r="F149" s="235" t="s">
        <v>180</v>
      </c>
      <c r="G149" s="232"/>
      <c r="H149" s="236">
        <v>218.30000000000001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136</v>
      </c>
      <c r="AU149" s="242" t="s">
        <v>88</v>
      </c>
      <c r="AV149" s="13" t="s">
        <v>88</v>
      </c>
      <c r="AW149" s="13" t="s">
        <v>33</v>
      </c>
      <c r="AX149" s="13" t="s">
        <v>86</v>
      </c>
      <c r="AY149" s="242" t="s">
        <v>127</v>
      </c>
    </row>
    <row r="150" s="2" customFormat="1" ht="24.15" customHeight="1">
      <c r="A150" s="37"/>
      <c r="B150" s="38"/>
      <c r="C150" s="218" t="s">
        <v>181</v>
      </c>
      <c r="D150" s="218" t="s">
        <v>129</v>
      </c>
      <c r="E150" s="219" t="s">
        <v>182</v>
      </c>
      <c r="F150" s="220" t="s">
        <v>183</v>
      </c>
      <c r="G150" s="221" t="s">
        <v>132</v>
      </c>
      <c r="H150" s="222">
        <v>7.4000000000000004</v>
      </c>
      <c r="I150" s="223"/>
      <c r="J150" s="224">
        <f>ROUND(I150*H150,2)</f>
        <v>0</v>
      </c>
      <c r="K150" s="220" t="s">
        <v>1</v>
      </c>
      <c r="L150" s="43"/>
      <c r="M150" s="225" t="s">
        <v>1</v>
      </c>
      <c r="N150" s="226" t="s">
        <v>43</v>
      </c>
      <c r="O150" s="90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9" t="s">
        <v>134</v>
      </c>
      <c r="AT150" s="229" t="s">
        <v>129</v>
      </c>
      <c r="AU150" s="229" t="s">
        <v>88</v>
      </c>
      <c r="AY150" s="16" t="s">
        <v>127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6" t="s">
        <v>86</v>
      </c>
      <c r="BK150" s="230">
        <f>ROUND(I150*H150,2)</f>
        <v>0</v>
      </c>
      <c r="BL150" s="16" t="s">
        <v>134</v>
      </c>
      <c r="BM150" s="229" t="s">
        <v>184</v>
      </c>
    </row>
    <row r="151" s="2" customFormat="1" ht="44.25" customHeight="1">
      <c r="A151" s="37"/>
      <c r="B151" s="38"/>
      <c r="C151" s="218" t="s">
        <v>185</v>
      </c>
      <c r="D151" s="218" t="s">
        <v>129</v>
      </c>
      <c r="E151" s="219" t="s">
        <v>186</v>
      </c>
      <c r="F151" s="220" t="s">
        <v>187</v>
      </c>
      <c r="G151" s="221" t="s">
        <v>132</v>
      </c>
      <c r="H151" s="222">
        <v>11</v>
      </c>
      <c r="I151" s="223"/>
      <c r="J151" s="224">
        <f>ROUND(I151*H151,2)</f>
        <v>0</v>
      </c>
      <c r="K151" s="220" t="s">
        <v>1</v>
      </c>
      <c r="L151" s="43"/>
      <c r="M151" s="225" t="s">
        <v>1</v>
      </c>
      <c r="N151" s="226" t="s">
        <v>43</v>
      </c>
      <c r="O151" s="90"/>
      <c r="P151" s="227">
        <f>O151*H151</f>
        <v>0</v>
      </c>
      <c r="Q151" s="227">
        <v>0</v>
      </c>
      <c r="R151" s="227">
        <f>Q151*H151</f>
        <v>0</v>
      </c>
      <c r="S151" s="227">
        <v>0.26000000000000001</v>
      </c>
      <c r="T151" s="228">
        <f>S151*H151</f>
        <v>2.8600000000000003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9" t="s">
        <v>134</v>
      </c>
      <c r="AT151" s="229" t="s">
        <v>129</v>
      </c>
      <c r="AU151" s="229" t="s">
        <v>88</v>
      </c>
      <c r="AY151" s="16" t="s">
        <v>127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6" t="s">
        <v>86</v>
      </c>
      <c r="BK151" s="230">
        <f>ROUND(I151*H151,2)</f>
        <v>0</v>
      </c>
      <c r="BL151" s="16" t="s">
        <v>134</v>
      </c>
      <c r="BM151" s="229" t="s">
        <v>188</v>
      </c>
    </row>
    <row r="152" s="13" customFormat="1">
      <c r="A152" s="13"/>
      <c r="B152" s="231"/>
      <c r="C152" s="232"/>
      <c r="D152" s="233" t="s">
        <v>136</v>
      </c>
      <c r="E152" s="234" t="s">
        <v>1</v>
      </c>
      <c r="F152" s="235" t="s">
        <v>189</v>
      </c>
      <c r="G152" s="232"/>
      <c r="H152" s="236">
        <v>11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136</v>
      </c>
      <c r="AU152" s="242" t="s">
        <v>88</v>
      </c>
      <c r="AV152" s="13" t="s">
        <v>88</v>
      </c>
      <c r="AW152" s="13" t="s">
        <v>33</v>
      </c>
      <c r="AX152" s="13" t="s">
        <v>86</v>
      </c>
      <c r="AY152" s="242" t="s">
        <v>127</v>
      </c>
    </row>
    <row r="153" s="2" customFormat="1" ht="16.5" customHeight="1">
      <c r="A153" s="37"/>
      <c r="B153" s="38"/>
      <c r="C153" s="218" t="s">
        <v>190</v>
      </c>
      <c r="D153" s="218" t="s">
        <v>129</v>
      </c>
      <c r="E153" s="219" t="s">
        <v>191</v>
      </c>
      <c r="F153" s="220" t="s">
        <v>192</v>
      </c>
      <c r="G153" s="221" t="s">
        <v>193</v>
      </c>
      <c r="H153" s="222">
        <v>728.89999999999998</v>
      </c>
      <c r="I153" s="223"/>
      <c r="J153" s="224">
        <f>ROUND(I153*H153,2)</f>
        <v>0</v>
      </c>
      <c r="K153" s="220" t="s">
        <v>133</v>
      </c>
      <c r="L153" s="43"/>
      <c r="M153" s="225" t="s">
        <v>1</v>
      </c>
      <c r="N153" s="226" t="s">
        <v>43</v>
      </c>
      <c r="O153" s="90"/>
      <c r="P153" s="227">
        <f>O153*H153</f>
        <v>0</v>
      </c>
      <c r="Q153" s="227">
        <v>0</v>
      </c>
      <c r="R153" s="227">
        <f>Q153*H153</f>
        <v>0</v>
      </c>
      <c r="S153" s="227">
        <v>0.28999999999999998</v>
      </c>
      <c r="T153" s="228">
        <f>S153*H153</f>
        <v>211.38099999999997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9" t="s">
        <v>134</v>
      </c>
      <c r="AT153" s="229" t="s">
        <v>129</v>
      </c>
      <c r="AU153" s="229" t="s">
        <v>88</v>
      </c>
      <c r="AY153" s="16" t="s">
        <v>127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6" t="s">
        <v>86</v>
      </c>
      <c r="BK153" s="230">
        <f>ROUND(I153*H153,2)</f>
        <v>0</v>
      </c>
      <c r="BL153" s="16" t="s">
        <v>134</v>
      </c>
      <c r="BM153" s="229" t="s">
        <v>194</v>
      </c>
    </row>
    <row r="154" s="13" customFormat="1">
      <c r="A154" s="13"/>
      <c r="B154" s="231"/>
      <c r="C154" s="232"/>
      <c r="D154" s="233" t="s">
        <v>136</v>
      </c>
      <c r="E154" s="234" t="s">
        <v>1</v>
      </c>
      <c r="F154" s="235" t="s">
        <v>195</v>
      </c>
      <c r="G154" s="232"/>
      <c r="H154" s="236">
        <v>728.89999999999998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136</v>
      </c>
      <c r="AU154" s="242" t="s">
        <v>88</v>
      </c>
      <c r="AV154" s="13" t="s">
        <v>88</v>
      </c>
      <c r="AW154" s="13" t="s">
        <v>33</v>
      </c>
      <c r="AX154" s="13" t="s">
        <v>86</v>
      </c>
      <c r="AY154" s="242" t="s">
        <v>127</v>
      </c>
    </row>
    <row r="155" s="2" customFormat="1" ht="24.15" customHeight="1">
      <c r="A155" s="37"/>
      <c r="B155" s="38"/>
      <c r="C155" s="218" t="s">
        <v>196</v>
      </c>
      <c r="D155" s="218" t="s">
        <v>129</v>
      </c>
      <c r="E155" s="219" t="s">
        <v>197</v>
      </c>
      <c r="F155" s="220" t="s">
        <v>198</v>
      </c>
      <c r="G155" s="221" t="s">
        <v>193</v>
      </c>
      <c r="H155" s="222">
        <v>103.3</v>
      </c>
      <c r="I155" s="223"/>
      <c r="J155" s="224">
        <f>ROUND(I155*H155,2)</f>
        <v>0</v>
      </c>
      <c r="K155" s="220" t="s">
        <v>133</v>
      </c>
      <c r="L155" s="43"/>
      <c r="M155" s="225" t="s">
        <v>1</v>
      </c>
      <c r="N155" s="226" t="s">
        <v>43</v>
      </c>
      <c r="O155" s="90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9" t="s">
        <v>134</v>
      </c>
      <c r="AT155" s="229" t="s">
        <v>129</v>
      </c>
      <c r="AU155" s="229" t="s">
        <v>88</v>
      </c>
      <c r="AY155" s="16" t="s">
        <v>127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6" t="s">
        <v>86</v>
      </c>
      <c r="BK155" s="230">
        <f>ROUND(I155*H155,2)</f>
        <v>0</v>
      </c>
      <c r="BL155" s="16" t="s">
        <v>134</v>
      </c>
      <c r="BM155" s="229" t="s">
        <v>199</v>
      </c>
    </row>
    <row r="156" s="13" customFormat="1">
      <c r="A156" s="13"/>
      <c r="B156" s="231"/>
      <c r="C156" s="232"/>
      <c r="D156" s="233" t="s">
        <v>136</v>
      </c>
      <c r="E156" s="234" t="s">
        <v>1</v>
      </c>
      <c r="F156" s="235" t="s">
        <v>200</v>
      </c>
      <c r="G156" s="232"/>
      <c r="H156" s="236">
        <v>103.3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136</v>
      </c>
      <c r="AU156" s="242" t="s">
        <v>88</v>
      </c>
      <c r="AV156" s="13" t="s">
        <v>88</v>
      </c>
      <c r="AW156" s="13" t="s">
        <v>33</v>
      </c>
      <c r="AX156" s="13" t="s">
        <v>86</v>
      </c>
      <c r="AY156" s="242" t="s">
        <v>127</v>
      </c>
    </row>
    <row r="157" s="2" customFormat="1" ht="33" customHeight="1">
      <c r="A157" s="37"/>
      <c r="B157" s="38"/>
      <c r="C157" s="218" t="s">
        <v>201</v>
      </c>
      <c r="D157" s="218" t="s">
        <v>129</v>
      </c>
      <c r="E157" s="219" t="s">
        <v>202</v>
      </c>
      <c r="F157" s="220" t="s">
        <v>203</v>
      </c>
      <c r="G157" s="221" t="s">
        <v>132</v>
      </c>
      <c r="H157" s="222">
        <v>7</v>
      </c>
      <c r="I157" s="223"/>
      <c r="J157" s="224">
        <f>ROUND(I157*H157,2)</f>
        <v>0</v>
      </c>
      <c r="K157" s="220" t="s">
        <v>133</v>
      </c>
      <c r="L157" s="43"/>
      <c r="M157" s="225" t="s">
        <v>1</v>
      </c>
      <c r="N157" s="226" t="s">
        <v>43</v>
      </c>
      <c r="O157" s="90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9" t="s">
        <v>134</v>
      </c>
      <c r="AT157" s="229" t="s">
        <v>129</v>
      </c>
      <c r="AU157" s="229" t="s">
        <v>88</v>
      </c>
      <c r="AY157" s="16" t="s">
        <v>127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6" t="s">
        <v>86</v>
      </c>
      <c r="BK157" s="230">
        <f>ROUND(I157*H157,2)</f>
        <v>0</v>
      </c>
      <c r="BL157" s="16" t="s">
        <v>134</v>
      </c>
      <c r="BM157" s="229" t="s">
        <v>204</v>
      </c>
    </row>
    <row r="158" s="13" customFormat="1">
      <c r="A158" s="13"/>
      <c r="B158" s="231"/>
      <c r="C158" s="232"/>
      <c r="D158" s="233" t="s">
        <v>136</v>
      </c>
      <c r="E158" s="234" t="s">
        <v>1</v>
      </c>
      <c r="F158" s="235" t="s">
        <v>205</v>
      </c>
      <c r="G158" s="232"/>
      <c r="H158" s="236">
        <v>7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136</v>
      </c>
      <c r="AU158" s="242" t="s">
        <v>88</v>
      </c>
      <c r="AV158" s="13" t="s">
        <v>88</v>
      </c>
      <c r="AW158" s="13" t="s">
        <v>33</v>
      </c>
      <c r="AX158" s="13" t="s">
        <v>86</v>
      </c>
      <c r="AY158" s="242" t="s">
        <v>127</v>
      </c>
    </row>
    <row r="159" s="2" customFormat="1" ht="16.5" customHeight="1">
      <c r="A159" s="37"/>
      <c r="B159" s="38"/>
      <c r="C159" s="254" t="s">
        <v>206</v>
      </c>
      <c r="D159" s="254" t="s">
        <v>207</v>
      </c>
      <c r="E159" s="255" t="s">
        <v>208</v>
      </c>
      <c r="F159" s="256" t="s">
        <v>209</v>
      </c>
      <c r="G159" s="257" t="s">
        <v>210</v>
      </c>
      <c r="H159" s="258">
        <v>50</v>
      </c>
      <c r="I159" s="259"/>
      <c r="J159" s="260">
        <f>ROUND(I159*H159,2)</f>
        <v>0</v>
      </c>
      <c r="K159" s="256" t="s">
        <v>1</v>
      </c>
      <c r="L159" s="261"/>
      <c r="M159" s="262" t="s">
        <v>1</v>
      </c>
      <c r="N159" s="263" t="s">
        <v>43</v>
      </c>
      <c r="O159" s="90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9" t="s">
        <v>211</v>
      </c>
      <c r="AT159" s="229" t="s">
        <v>207</v>
      </c>
      <c r="AU159" s="229" t="s">
        <v>88</v>
      </c>
      <c r="AY159" s="16" t="s">
        <v>127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6" t="s">
        <v>86</v>
      </c>
      <c r="BK159" s="230">
        <f>ROUND(I159*H159,2)</f>
        <v>0</v>
      </c>
      <c r="BL159" s="16" t="s">
        <v>134</v>
      </c>
      <c r="BM159" s="229" t="s">
        <v>212</v>
      </c>
    </row>
    <row r="160" s="2" customFormat="1" ht="24.15" customHeight="1">
      <c r="A160" s="37"/>
      <c r="B160" s="38"/>
      <c r="C160" s="218" t="s">
        <v>88</v>
      </c>
      <c r="D160" s="218" t="s">
        <v>129</v>
      </c>
      <c r="E160" s="219" t="s">
        <v>213</v>
      </c>
      <c r="F160" s="220" t="s">
        <v>214</v>
      </c>
      <c r="G160" s="221" t="s">
        <v>132</v>
      </c>
      <c r="H160" s="222">
        <v>34</v>
      </c>
      <c r="I160" s="223"/>
      <c r="J160" s="224">
        <f>ROUND(I160*H160,2)</f>
        <v>0</v>
      </c>
      <c r="K160" s="220" t="s">
        <v>133</v>
      </c>
      <c r="L160" s="43"/>
      <c r="M160" s="225" t="s">
        <v>1</v>
      </c>
      <c r="N160" s="226" t="s">
        <v>43</v>
      </c>
      <c r="O160" s="90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9" t="s">
        <v>134</v>
      </c>
      <c r="AT160" s="229" t="s">
        <v>129</v>
      </c>
      <c r="AU160" s="229" t="s">
        <v>88</v>
      </c>
      <c r="AY160" s="16" t="s">
        <v>127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6" t="s">
        <v>86</v>
      </c>
      <c r="BK160" s="230">
        <f>ROUND(I160*H160,2)</f>
        <v>0</v>
      </c>
      <c r="BL160" s="16" t="s">
        <v>134</v>
      </c>
      <c r="BM160" s="229" t="s">
        <v>215</v>
      </c>
    </row>
    <row r="161" s="13" customFormat="1">
      <c r="A161" s="13"/>
      <c r="B161" s="231"/>
      <c r="C161" s="232"/>
      <c r="D161" s="233" t="s">
        <v>136</v>
      </c>
      <c r="E161" s="234" t="s">
        <v>1</v>
      </c>
      <c r="F161" s="235" t="s">
        <v>216</v>
      </c>
      <c r="G161" s="232"/>
      <c r="H161" s="236">
        <v>34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2" t="s">
        <v>136</v>
      </c>
      <c r="AU161" s="242" t="s">
        <v>88</v>
      </c>
      <c r="AV161" s="13" t="s">
        <v>88</v>
      </c>
      <c r="AW161" s="13" t="s">
        <v>33</v>
      </c>
      <c r="AX161" s="13" t="s">
        <v>86</v>
      </c>
      <c r="AY161" s="242" t="s">
        <v>127</v>
      </c>
    </row>
    <row r="162" s="2" customFormat="1" ht="33" customHeight="1">
      <c r="A162" s="37"/>
      <c r="B162" s="38"/>
      <c r="C162" s="218" t="s">
        <v>217</v>
      </c>
      <c r="D162" s="218" t="s">
        <v>129</v>
      </c>
      <c r="E162" s="219" t="s">
        <v>218</v>
      </c>
      <c r="F162" s="220" t="s">
        <v>219</v>
      </c>
      <c r="G162" s="221" t="s">
        <v>132</v>
      </c>
      <c r="H162" s="222">
        <v>34</v>
      </c>
      <c r="I162" s="223"/>
      <c r="J162" s="224">
        <f>ROUND(I162*H162,2)</f>
        <v>0</v>
      </c>
      <c r="K162" s="220" t="s">
        <v>133</v>
      </c>
      <c r="L162" s="43"/>
      <c r="M162" s="225" t="s">
        <v>1</v>
      </c>
      <c r="N162" s="226" t="s">
        <v>43</v>
      </c>
      <c r="O162" s="90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9" t="s">
        <v>134</v>
      </c>
      <c r="AT162" s="229" t="s">
        <v>129</v>
      </c>
      <c r="AU162" s="229" t="s">
        <v>88</v>
      </c>
      <c r="AY162" s="16" t="s">
        <v>127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6" t="s">
        <v>86</v>
      </c>
      <c r="BK162" s="230">
        <f>ROUND(I162*H162,2)</f>
        <v>0</v>
      </c>
      <c r="BL162" s="16" t="s">
        <v>134</v>
      </c>
      <c r="BM162" s="229" t="s">
        <v>220</v>
      </c>
    </row>
    <row r="163" s="13" customFormat="1">
      <c r="A163" s="13"/>
      <c r="B163" s="231"/>
      <c r="C163" s="232"/>
      <c r="D163" s="233" t="s">
        <v>136</v>
      </c>
      <c r="E163" s="234" t="s">
        <v>1</v>
      </c>
      <c r="F163" s="235" t="s">
        <v>216</v>
      </c>
      <c r="G163" s="232"/>
      <c r="H163" s="236">
        <v>34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136</v>
      </c>
      <c r="AU163" s="242" t="s">
        <v>88</v>
      </c>
      <c r="AV163" s="13" t="s">
        <v>88</v>
      </c>
      <c r="AW163" s="13" t="s">
        <v>33</v>
      </c>
      <c r="AX163" s="13" t="s">
        <v>86</v>
      </c>
      <c r="AY163" s="242" t="s">
        <v>127</v>
      </c>
    </row>
    <row r="164" s="2" customFormat="1" ht="16.5" customHeight="1">
      <c r="A164" s="37"/>
      <c r="B164" s="38"/>
      <c r="C164" s="254" t="s">
        <v>134</v>
      </c>
      <c r="D164" s="254" t="s">
        <v>207</v>
      </c>
      <c r="E164" s="255" t="s">
        <v>221</v>
      </c>
      <c r="F164" s="256" t="s">
        <v>222</v>
      </c>
      <c r="G164" s="257" t="s">
        <v>223</v>
      </c>
      <c r="H164" s="258">
        <v>3.0600000000000001</v>
      </c>
      <c r="I164" s="259"/>
      <c r="J164" s="260">
        <f>ROUND(I164*H164,2)</f>
        <v>0</v>
      </c>
      <c r="K164" s="256" t="s">
        <v>133</v>
      </c>
      <c r="L164" s="261"/>
      <c r="M164" s="262" t="s">
        <v>1</v>
      </c>
      <c r="N164" s="263" t="s">
        <v>43</v>
      </c>
      <c r="O164" s="90"/>
      <c r="P164" s="227">
        <f>O164*H164</f>
        <v>0</v>
      </c>
      <c r="Q164" s="227">
        <v>1</v>
      </c>
      <c r="R164" s="227">
        <f>Q164*H164</f>
        <v>3.0600000000000001</v>
      </c>
      <c r="S164" s="227">
        <v>0</v>
      </c>
      <c r="T164" s="228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9" t="s">
        <v>211</v>
      </c>
      <c r="AT164" s="229" t="s">
        <v>207</v>
      </c>
      <c r="AU164" s="229" t="s">
        <v>88</v>
      </c>
      <c r="AY164" s="16" t="s">
        <v>127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6" t="s">
        <v>86</v>
      </c>
      <c r="BK164" s="230">
        <f>ROUND(I164*H164,2)</f>
        <v>0</v>
      </c>
      <c r="BL164" s="16" t="s">
        <v>134</v>
      </c>
      <c r="BM164" s="229" t="s">
        <v>224</v>
      </c>
    </row>
    <row r="165" s="13" customFormat="1">
      <c r="A165" s="13"/>
      <c r="B165" s="231"/>
      <c r="C165" s="232"/>
      <c r="D165" s="233" t="s">
        <v>136</v>
      </c>
      <c r="E165" s="234" t="s">
        <v>1</v>
      </c>
      <c r="F165" s="235" t="s">
        <v>225</v>
      </c>
      <c r="G165" s="232"/>
      <c r="H165" s="236">
        <v>3.0600000000000001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136</v>
      </c>
      <c r="AU165" s="242" t="s">
        <v>88</v>
      </c>
      <c r="AV165" s="13" t="s">
        <v>88</v>
      </c>
      <c r="AW165" s="13" t="s">
        <v>33</v>
      </c>
      <c r="AX165" s="13" t="s">
        <v>86</v>
      </c>
      <c r="AY165" s="242" t="s">
        <v>127</v>
      </c>
    </row>
    <row r="166" s="2" customFormat="1" ht="16.5" customHeight="1">
      <c r="A166" s="37"/>
      <c r="B166" s="38"/>
      <c r="C166" s="254" t="s">
        <v>226</v>
      </c>
      <c r="D166" s="254" t="s">
        <v>207</v>
      </c>
      <c r="E166" s="255" t="s">
        <v>227</v>
      </c>
      <c r="F166" s="256" t="s">
        <v>228</v>
      </c>
      <c r="G166" s="257" t="s">
        <v>229</v>
      </c>
      <c r="H166" s="258">
        <v>1.5</v>
      </c>
      <c r="I166" s="259"/>
      <c r="J166" s="260">
        <f>ROUND(I166*H166,2)</f>
        <v>0</v>
      </c>
      <c r="K166" s="256" t="s">
        <v>133</v>
      </c>
      <c r="L166" s="261"/>
      <c r="M166" s="262" t="s">
        <v>1</v>
      </c>
      <c r="N166" s="263" t="s">
        <v>43</v>
      </c>
      <c r="O166" s="90"/>
      <c r="P166" s="227">
        <f>O166*H166</f>
        <v>0</v>
      </c>
      <c r="Q166" s="227">
        <v>0.001</v>
      </c>
      <c r="R166" s="227">
        <f>Q166*H166</f>
        <v>0.0015</v>
      </c>
      <c r="S166" s="227">
        <v>0</v>
      </c>
      <c r="T166" s="22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9" t="s">
        <v>211</v>
      </c>
      <c r="AT166" s="229" t="s">
        <v>207</v>
      </c>
      <c r="AU166" s="229" t="s">
        <v>88</v>
      </c>
      <c r="AY166" s="16" t="s">
        <v>127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6" t="s">
        <v>86</v>
      </c>
      <c r="BK166" s="230">
        <f>ROUND(I166*H166,2)</f>
        <v>0</v>
      </c>
      <c r="BL166" s="16" t="s">
        <v>134</v>
      </c>
      <c r="BM166" s="229" t="s">
        <v>230</v>
      </c>
    </row>
    <row r="167" s="12" customFormat="1" ht="22.8" customHeight="1">
      <c r="A167" s="12"/>
      <c r="B167" s="202"/>
      <c r="C167" s="203"/>
      <c r="D167" s="204" t="s">
        <v>77</v>
      </c>
      <c r="E167" s="216" t="s">
        <v>88</v>
      </c>
      <c r="F167" s="216" t="s">
        <v>231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SUM(P168:P175)</f>
        <v>0</v>
      </c>
      <c r="Q167" s="210"/>
      <c r="R167" s="211">
        <f>SUM(R168:R175)</f>
        <v>18.495000000000001</v>
      </c>
      <c r="S167" s="210"/>
      <c r="T167" s="212">
        <f>SUM(T168:T175)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86</v>
      </c>
      <c r="AT167" s="214" t="s">
        <v>77</v>
      </c>
      <c r="AU167" s="214" t="s">
        <v>86</v>
      </c>
      <c r="AY167" s="213" t="s">
        <v>127</v>
      </c>
      <c r="BK167" s="215">
        <f>SUM(BK168:BK175)</f>
        <v>0</v>
      </c>
    </row>
    <row r="168" s="2" customFormat="1" ht="24.15" customHeight="1">
      <c r="A168" s="37"/>
      <c r="B168" s="38"/>
      <c r="C168" s="218" t="s">
        <v>232</v>
      </c>
      <c r="D168" s="218" t="s">
        <v>129</v>
      </c>
      <c r="E168" s="219" t="s">
        <v>233</v>
      </c>
      <c r="F168" s="220" t="s">
        <v>234</v>
      </c>
      <c r="G168" s="221" t="s">
        <v>235</v>
      </c>
      <c r="H168" s="222">
        <v>811.14999999999998</v>
      </c>
      <c r="I168" s="223"/>
      <c r="J168" s="224">
        <f>ROUND(I168*H168,2)</f>
        <v>0</v>
      </c>
      <c r="K168" s="220" t="s">
        <v>133</v>
      </c>
      <c r="L168" s="43"/>
      <c r="M168" s="225" t="s">
        <v>1</v>
      </c>
      <c r="N168" s="226" t="s">
        <v>43</v>
      </c>
      <c r="O168" s="90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9" t="s">
        <v>134</v>
      </c>
      <c r="AT168" s="229" t="s">
        <v>129</v>
      </c>
      <c r="AU168" s="229" t="s">
        <v>88</v>
      </c>
      <c r="AY168" s="16" t="s">
        <v>127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6" t="s">
        <v>86</v>
      </c>
      <c r="BK168" s="230">
        <f>ROUND(I168*H168,2)</f>
        <v>0</v>
      </c>
      <c r="BL168" s="16" t="s">
        <v>134</v>
      </c>
      <c r="BM168" s="229" t="s">
        <v>236</v>
      </c>
    </row>
    <row r="169" s="13" customFormat="1">
      <c r="A169" s="13"/>
      <c r="B169" s="231"/>
      <c r="C169" s="232"/>
      <c r="D169" s="233" t="s">
        <v>136</v>
      </c>
      <c r="E169" s="234" t="s">
        <v>92</v>
      </c>
      <c r="F169" s="235" t="s">
        <v>237</v>
      </c>
      <c r="G169" s="232"/>
      <c r="H169" s="236">
        <v>3244.5999999999999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136</v>
      </c>
      <c r="AU169" s="242" t="s">
        <v>88</v>
      </c>
      <c r="AV169" s="13" t="s">
        <v>88</v>
      </c>
      <c r="AW169" s="13" t="s">
        <v>33</v>
      </c>
      <c r="AX169" s="13" t="s">
        <v>78</v>
      </c>
      <c r="AY169" s="242" t="s">
        <v>127</v>
      </c>
    </row>
    <row r="170" s="13" customFormat="1">
      <c r="A170" s="13"/>
      <c r="B170" s="231"/>
      <c r="C170" s="232"/>
      <c r="D170" s="233" t="s">
        <v>136</v>
      </c>
      <c r="E170" s="234" t="s">
        <v>1</v>
      </c>
      <c r="F170" s="235" t="s">
        <v>238</v>
      </c>
      <c r="G170" s="232"/>
      <c r="H170" s="236">
        <v>811.14999999999998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136</v>
      </c>
      <c r="AU170" s="242" t="s">
        <v>88</v>
      </c>
      <c r="AV170" s="13" t="s">
        <v>88</v>
      </c>
      <c r="AW170" s="13" t="s">
        <v>33</v>
      </c>
      <c r="AX170" s="13" t="s">
        <v>86</v>
      </c>
      <c r="AY170" s="242" t="s">
        <v>127</v>
      </c>
    </row>
    <row r="171" s="2" customFormat="1" ht="21.75" customHeight="1">
      <c r="A171" s="37"/>
      <c r="B171" s="38"/>
      <c r="C171" s="254" t="s">
        <v>239</v>
      </c>
      <c r="D171" s="254" t="s">
        <v>207</v>
      </c>
      <c r="E171" s="255" t="s">
        <v>240</v>
      </c>
      <c r="F171" s="256" t="s">
        <v>241</v>
      </c>
      <c r="G171" s="257" t="s">
        <v>223</v>
      </c>
      <c r="H171" s="258">
        <v>18.495000000000001</v>
      </c>
      <c r="I171" s="259"/>
      <c r="J171" s="260">
        <f>ROUND(I171*H171,2)</f>
        <v>0</v>
      </c>
      <c r="K171" s="256" t="s">
        <v>133</v>
      </c>
      <c r="L171" s="261"/>
      <c r="M171" s="262" t="s">
        <v>1</v>
      </c>
      <c r="N171" s="263" t="s">
        <v>43</v>
      </c>
      <c r="O171" s="90"/>
      <c r="P171" s="227">
        <f>O171*H171</f>
        <v>0</v>
      </c>
      <c r="Q171" s="227">
        <v>1</v>
      </c>
      <c r="R171" s="227">
        <f>Q171*H171</f>
        <v>18.495000000000001</v>
      </c>
      <c r="S171" s="227">
        <v>0</v>
      </c>
      <c r="T171" s="22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9" t="s">
        <v>211</v>
      </c>
      <c r="AT171" s="229" t="s">
        <v>207</v>
      </c>
      <c r="AU171" s="229" t="s">
        <v>88</v>
      </c>
      <c r="AY171" s="16" t="s">
        <v>127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6" t="s">
        <v>86</v>
      </c>
      <c r="BK171" s="230">
        <f>ROUND(I171*H171,2)</f>
        <v>0</v>
      </c>
      <c r="BL171" s="16" t="s">
        <v>134</v>
      </c>
      <c r="BM171" s="229" t="s">
        <v>242</v>
      </c>
    </row>
    <row r="172" s="2" customFormat="1" ht="24.15" customHeight="1">
      <c r="A172" s="37"/>
      <c r="B172" s="38"/>
      <c r="C172" s="218" t="s">
        <v>8</v>
      </c>
      <c r="D172" s="218" t="s">
        <v>129</v>
      </c>
      <c r="E172" s="219" t="s">
        <v>243</v>
      </c>
      <c r="F172" s="220" t="s">
        <v>244</v>
      </c>
      <c r="G172" s="221" t="s">
        <v>132</v>
      </c>
      <c r="H172" s="222">
        <v>3244.5999999999999</v>
      </c>
      <c r="I172" s="223"/>
      <c r="J172" s="224">
        <f>ROUND(I172*H172,2)</f>
        <v>0</v>
      </c>
      <c r="K172" s="220" t="s">
        <v>133</v>
      </c>
      <c r="L172" s="43"/>
      <c r="M172" s="225" t="s">
        <v>1</v>
      </c>
      <c r="N172" s="226" t="s">
        <v>43</v>
      </c>
      <c r="O172" s="90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9" t="s">
        <v>134</v>
      </c>
      <c r="AT172" s="229" t="s">
        <v>129</v>
      </c>
      <c r="AU172" s="229" t="s">
        <v>88</v>
      </c>
      <c r="AY172" s="16" t="s">
        <v>127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6" t="s">
        <v>86</v>
      </c>
      <c r="BK172" s="230">
        <f>ROUND(I172*H172,2)</f>
        <v>0</v>
      </c>
      <c r="BL172" s="16" t="s">
        <v>134</v>
      </c>
      <c r="BM172" s="229" t="s">
        <v>245</v>
      </c>
    </row>
    <row r="173" s="13" customFormat="1">
      <c r="A173" s="13"/>
      <c r="B173" s="231"/>
      <c r="C173" s="232"/>
      <c r="D173" s="233" t="s">
        <v>136</v>
      </c>
      <c r="E173" s="234" t="s">
        <v>1</v>
      </c>
      <c r="F173" s="235" t="s">
        <v>92</v>
      </c>
      <c r="G173" s="232"/>
      <c r="H173" s="236">
        <v>3244.5999999999999</v>
      </c>
      <c r="I173" s="237"/>
      <c r="J173" s="232"/>
      <c r="K173" s="232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136</v>
      </c>
      <c r="AU173" s="242" t="s">
        <v>88</v>
      </c>
      <c r="AV173" s="13" t="s">
        <v>88</v>
      </c>
      <c r="AW173" s="13" t="s">
        <v>33</v>
      </c>
      <c r="AX173" s="13" t="s">
        <v>86</v>
      </c>
      <c r="AY173" s="242" t="s">
        <v>127</v>
      </c>
    </row>
    <row r="174" s="2" customFormat="1" ht="24.15" customHeight="1">
      <c r="A174" s="37"/>
      <c r="B174" s="38"/>
      <c r="C174" s="218" t="s">
        <v>246</v>
      </c>
      <c r="D174" s="218" t="s">
        <v>129</v>
      </c>
      <c r="E174" s="219" t="s">
        <v>247</v>
      </c>
      <c r="F174" s="220" t="s">
        <v>248</v>
      </c>
      <c r="G174" s="221" t="s">
        <v>132</v>
      </c>
      <c r="H174" s="222">
        <v>3244.5999999999999</v>
      </c>
      <c r="I174" s="223"/>
      <c r="J174" s="224">
        <f>ROUND(I174*H174,2)</f>
        <v>0</v>
      </c>
      <c r="K174" s="220" t="s">
        <v>133</v>
      </c>
      <c r="L174" s="43"/>
      <c r="M174" s="225" t="s">
        <v>1</v>
      </c>
      <c r="N174" s="226" t="s">
        <v>43</v>
      </c>
      <c r="O174" s="90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9" t="s">
        <v>134</v>
      </c>
      <c r="AT174" s="229" t="s">
        <v>129</v>
      </c>
      <c r="AU174" s="229" t="s">
        <v>88</v>
      </c>
      <c r="AY174" s="16" t="s">
        <v>127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6" t="s">
        <v>86</v>
      </c>
      <c r="BK174" s="230">
        <f>ROUND(I174*H174,2)</f>
        <v>0</v>
      </c>
      <c r="BL174" s="16" t="s">
        <v>134</v>
      </c>
      <c r="BM174" s="229" t="s">
        <v>249</v>
      </c>
    </row>
    <row r="175" s="13" customFormat="1">
      <c r="A175" s="13"/>
      <c r="B175" s="231"/>
      <c r="C175" s="232"/>
      <c r="D175" s="233" t="s">
        <v>136</v>
      </c>
      <c r="E175" s="234" t="s">
        <v>1</v>
      </c>
      <c r="F175" s="235" t="s">
        <v>92</v>
      </c>
      <c r="G175" s="232"/>
      <c r="H175" s="236">
        <v>3244.5999999999999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136</v>
      </c>
      <c r="AU175" s="242" t="s">
        <v>88</v>
      </c>
      <c r="AV175" s="13" t="s">
        <v>88</v>
      </c>
      <c r="AW175" s="13" t="s">
        <v>33</v>
      </c>
      <c r="AX175" s="13" t="s">
        <v>86</v>
      </c>
      <c r="AY175" s="242" t="s">
        <v>127</v>
      </c>
    </row>
    <row r="176" s="12" customFormat="1" ht="22.8" customHeight="1">
      <c r="A176" s="12"/>
      <c r="B176" s="202"/>
      <c r="C176" s="203"/>
      <c r="D176" s="204" t="s">
        <v>77</v>
      </c>
      <c r="E176" s="216" t="s">
        <v>143</v>
      </c>
      <c r="F176" s="216" t="s">
        <v>250</v>
      </c>
      <c r="G176" s="203"/>
      <c r="H176" s="203"/>
      <c r="I176" s="206"/>
      <c r="J176" s="217">
        <f>BK176</f>
        <v>0</v>
      </c>
      <c r="K176" s="203"/>
      <c r="L176" s="208"/>
      <c r="M176" s="209"/>
      <c r="N176" s="210"/>
      <c r="O176" s="210"/>
      <c r="P176" s="211">
        <f>SUM(P177:P229)</f>
        <v>0</v>
      </c>
      <c r="Q176" s="210"/>
      <c r="R176" s="211">
        <f>SUM(R177:R229)</f>
        <v>4236.4069332000008</v>
      </c>
      <c r="S176" s="210"/>
      <c r="T176" s="212">
        <f>SUM(T177:T229)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3" t="s">
        <v>86</v>
      </c>
      <c r="AT176" s="214" t="s">
        <v>77</v>
      </c>
      <c r="AU176" s="214" t="s">
        <v>86</v>
      </c>
      <c r="AY176" s="213" t="s">
        <v>127</v>
      </c>
      <c r="BK176" s="215">
        <f>SUM(BK177:BK229)</f>
        <v>0</v>
      </c>
    </row>
    <row r="177" s="2" customFormat="1" ht="21.75" customHeight="1">
      <c r="A177" s="37"/>
      <c r="B177" s="38"/>
      <c r="C177" s="218" t="s">
        <v>251</v>
      </c>
      <c r="D177" s="218" t="s">
        <v>129</v>
      </c>
      <c r="E177" s="219" t="s">
        <v>252</v>
      </c>
      <c r="F177" s="220" t="s">
        <v>253</v>
      </c>
      <c r="G177" s="221" t="s">
        <v>132</v>
      </c>
      <c r="H177" s="222">
        <v>1214.9000000000001</v>
      </c>
      <c r="I177" s="223"/>
      <c r="J177" s="224">
        <f>ROUND(I177*H177,2)</f>
        <v>0</v>
      </c>
      <c r="K177" s="220" t="s">
        <v>133</v>
      </c>
      <c r="L177" s="43"/>
      <c r="M177" s="225" t="s">
        <v>1</v>
      </c>
      <c r="N177" s="226" t="s">
        <v>43</v>
      </c>
      <c r="O177" s="90"/>
      <c r="P177" s="227">
        <f>O177*H177</f>
        <v>0</v>
      </c>
      <c r="Q177" s="227">
        <v>0.34499999999999997</v>
      </c>
      <c r="R177" s="227">
        <f>Q177*H177</f>
        <v>419.14049999999997</v>
      </c>
      <c r="S177" s="227">
        <v>0</v>
      </c>
      <c r="T177" s="228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9" t="s">
        <v>134</v>
      </c>
      <c r="AT177" s="229" t="s">
        <v>129</v>
      </c>
      <c r="AU177" s="229" t="s">
        <v>88</v>
      </c>
      <c r="AY177" s="16" t="s">
        <v>127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6" t="s">
        <v>86</v>
      </c>
      <c r="BK177" s="230">
        <f>ROUND(I177*H177,2)</f>
        <v>0</v>
      </c>
      <c r="BL177" s="16" t="s">
        <v>134</v>
      </c>
      <c r="BM177" s="229" t="s">
        <v>254</v>
      </c>
    </row>
    <row r="178" s="13" customFormat="1">
      <c r="A178" s="13"/>
      <c r="B178" s="231"/>
      <c r="C178" s="232"/>
      <c r="D178" s="233" t="s">
        <v>136</v>
      </c>
      <c r="E178" s="234" t="s">
        <v>1</v>
      </c>
      <c r="F178" s="235" t="s">
        <v>255</v>
      </c>
      <c r="G178" s="232"/>
      <c r="H178" s="236">
        <v>1214.9000000000001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2" t="s">
        <v>136</v>
      </c>
      <c r="AU178" s="242" t="s">
        <v>88</v>
      </c>
      <c r="AV178" s="13" t="s">
        <v>88</v>
      </c>
      <c r="AW178" s="13" t="s">
        <v>33</v>
      </c>
      <c r="AX178" s="13" t="s">
        <v>86</v>
      </c>
      <c r="AY178" s="242" t="s">
        <v>127</v>
      </c>
    </row>
    <row r="179" s="2" customFormat="1" ht="21.75" customHeight="1">
      <c r="A179" s="37"/>
      <c r="B179" s="38"/>
      <c r="C179" s="218" t="s">
        <v>256</v>
      </c>
      <c r="D179" s="218" t="s">
        <v>129</v>
      </c>
      <c r="E179" s="219" t="s">
        <v>257</v>
      </c>
      <c r="F179" s="220" t="s">
        <v>258</v>
      </c>
      <c r="G179" s="221" t="s">
        <v>132</v>
      </c>
      <c r="H179" s="222">
        <v>149.91999999999999</v>
      </c>
      <c r="I179" s="223"/>
      <c r="J179" s="224">
        <f>ROUND(I179*H179,2)</f>
        <v>0</v>
      </c>
      <c r="K179" s="220" t="s">
        <v>133</v>
      </c>
      <c r="L179" s="43"/>
      <c r="M179" s="225" t="s">
        <v>1</v>
      </c>
      <c r="N179" s="226" t="s">
        <v>43</v>
      </c>
      <c r="O179" s="90"/>
      <c r="P179" s="227">
        <f>O179*H179</f>
        <v>0</v>
      </c>
      <c r="Q179" s="227">
        <v>0.46000000000000002</v>
      </c>
      <c r="R179" s="227">
        <f>Q179*H179</f>
        <v>68.9632</v>
      </c>
      <c r="S179" s="227">
        <v>0</v>
      </c>
      <c r="T179" s="228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9" t="s">
        <v>134</v>
      </c>
      <c r="AT179" s="229" t="s">
        <v>129</v>
      </c>
      <c r="AU179" s="229" t="s">
        <v>88</v>
      </c>
      <c r="AY179" s="16" t="s">
        <v>127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6" t="s">
        <v>86</v>
      </c>
      <c r="BK179" s="230">
        <f>ROUND(I179*H179,2)</f>
        <v>0</v>
      </c>
      <c r="BL179" s="16" t="s">
        <v>134</v>
      </c>
      <c r="BM179" s="229" t="s">
        <v>259</v>
      </c>
    </row>
    <row r="180" s="13" customFormat="1">
      <c r="A180" s="13"/>
      <c r="B180" s="231"/>
      <c r="C180" s="232"/>
      <c r="D180" s="233" t="s">
        <v>136</v>
      </c>
      <c r="E180" s="234" t="s">
        <v>1</v>
      </c>
      <c r="F180" s="235" t="s">
        <v>260</v>
      </c>
      <c r="G180" s="232"/>
      <c r="H180" s="236">
        <v>149.91999999999999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136</v>
      </c>
      <c r="AU180" s="242" t="s">
        <v>88</v>
      </c>
      <c r="AV180" s="13" t="s">
        <v>88</v>
      </c>
      <c r="AW180" s="13" t="s">
        <v>33</v>
      </c>
      <c r="AX180" s="13" t="s">
        <v>86</v>
      </c>
      <c r="AY180" s="242" t="s">
        <v>127</v>
      </c>
    </row>
    <row r="181" s="2" customFormat="1" ht="24.15" customHeight="1">
      <c r="A181" s="37"/>
      <c r="B181" s="38"/>
      <c r="C181" s="218" t="s">
        <v>261</v>
      </c>
      <c r="D181" s="218" t="s">
        <v>129</v>
      </c>
      <c r="E181" s="219" t="s">
        <v>262</v>
      </c>
      <c r="F181" s="220" t="s">
        <v>263</v>
      </c>
      <c r="G181" s="221" t="s">
        <v>132</v>
      </c>
      <c r="H181" s="222">
        <v>3244.5999999999999</v>
      </c>
      <c r="I181" s="223"/>
      <c r="J181" s="224">
        <f>ROUND(I181*H181,2)</f>
        <v>0</v>
      </c>
      <c r="K181" s="220" t="s">
        <v>133</v>
      </c>
      <c r="L181" s="43"/>
      <c r="M181" s="225" t="s">
        <v>1</v>
      </c>
      <c r="N181" s="226" t="s">
        <v>43</v>
      </c>
      <c r="O181" s="90"/>
      <c r="P181" s="227">
        <f>O181*H181</f>
        <v>0</v>
      </c>
      <c r="Q181" s="227">
        <v>0.68999999999999995</v>
      </c>
      <c r="R181" s="227">
        <f>Q181*H181</f>
        <v>2238.7739999999999</v>
      </c>
      <c r="S181" s="227">
        <v>0</v>
      </c>
      <c r="T181" s="228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9" t="s">
        <v>134</v>
      </c>
      <c r="AT181" s="229" t="s">
        <v>129</v>
      </c>
      <c r="AU181" s="229" t="s">
        <v>88</v>
      </c>
      <c r="AY181" s="16" t="s">
        <v>127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6" t="s">
        <v>86</v>
      </c>
      <c r="BK181" s="230">
        <f>ROUND(I181*H181,2)</f>
        <v>0</v>
      </c>
      <c r="BL181" s="16" t="s">
        <v>134</v>
      </c>
      <c r="BM181" s="229" t="s">
        <v>264</v>
      </c>
    </row>
    <row r="182" s="13" customFormat="1">
      <c r="A182" s="13"/>
      <c r="B182" s="231"/>
      <c r="C182" s="232"/>
      <c r="D182" s="233" t="s">
        <v>136</v>
      </c>
      <c r="E182" s="234" t="s">
        <v>1</v>
      </c>
      <c r="F182" s="235" t="s">
        <v>265</v>
      </c>
      <c r="G182" s="232"/>
      <c r="H182" s="236">
        <v>3244.5999999999999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2" t="s">
        <v>136</v>
      </c>
      <c r="AU182" s="242" t="s">
        <v>88</v>
      </c>
      <c r="AV182" s="13" t="s">
        <v>88</v>
      </c>
      <c r="AW182" s="13" t="s">
        <v>33</v>
      </c>
      <c r="AX182" s="13" t="s">
        <v>86</v>
      </c>
      <c r="AY182" s="242" t="s">
        <v>127</v>
      </c>
    </row>
    <row r="183" s="2" customFormat="1" ht="33" customHeight="1">
      <c r="A183" s="37"/>
      <c r="B183" s="38"/>
      <c r="C183" s="218" t="s">
        <v>266</v>
      </c>
      <c r="D183" s="218" t="s">
        <v>129</v>
      </c>
      <c r="E183" s="219" t="s">
        <v>267</v>
      </c>
      <c r="F183" s="220" t="s">
        <v>268</v>
      </c>
      <c r="G183" s="221" t="s">
        <v>132</v>
      </c>
      <c r="H183" s="222">
        <v>3244.5999999999999</v>
      </c>
      <c r="I183" s="223"/>
      <c r="J183" s="224">
        <f>ROUND(I183*H183,2)</f>
        <v>0</v>
      </c>
      <c r="K183" s="220" t="s">
        <v>133</v>
      </c>
      <c r="L183" s="43"/>
      <c r="M183" s="225" t="s">
        <v>1</v>
      </c>
      <c r="N183" s="226" t="s">
        <v>43</v>
      </c>
      <c r="O183" s="90"/>
      <c r="P183" s="227">
        <f>O183*H183</f>
        <v>0</v>
      </c>
      <c r="Q183" s="227">
        <v>0.18462999999999999</v>
      </c>
      <c r="R183" s="227">
        <f>Q183*H183</f>
        <v>599.05049799999995</v>
      </c>
      <c r="S183" s="227">
        <v>0</v>
      </c>
      <c r="T183" s="228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9" t="s">
        <v>134</v>
      </c>
      <c r="AT183" s="229" t="s">
        <v>129</v>
      </c>
      <c r="AU183" s="229" t="s">
        <v>88</v>
      </c>
      <c r="AY183" s="16" t="s">
        <v>127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6" t="s">
        <v>86</v>
      </c>
      <c r="BK183" s="230">
        <f>ROUND(I183*H183,2)</f>
        <v>0</v>
      </c>
      <c r="BL183" s="16" t="s">
        <v>134</v>
      </c>
      <c r="BM183" s="229" t="s">
        <v>269</v>
      </c>
    </row>
    <row r="184" s="13" customFormat="1">
      <c r="A184" s="13"/>
      <c r="B184" s="231"/>
      <c r="C184" s="232"/>
      <c r="D184" s="233" t="s">
        <v>136</v>
      </c>
      <c r="E184" s="234" t="s">
        <v>1</v>
      </c>
      <c r="F184" s="235" t="s">
        <v>270</v>
      </c>
      <c r="G184" s="232"/>
      <c r="H184" s="236">
        <v>3244.5999999999999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136</v>
      </c>
      <c r="AU184" s="242" t="s">
        <v>88</v>
      </c>
      <c r="AV184" s="13" t="s">
        <v>88</v>
      </c>
      <c r="AW184" s="13" t="s">
        <v>33</v>
      </c>
      <c r="AX184" s="13" t="s">
        <v>86</v>
      </c>
      <c r="AY184" s="242" t="s">
        <v>127</v>
      </c>
    </row>
    <row r="185" s="2" customFormat="1" ht="24.15" customHeight="1">
      <c r="A185" s="37"/>
      <c r="B185" s="38"/>
      <c r="C185" s="218" t="s">
        <v>271</v>
      </c>
      <c r="D185" s="218" t="s">
        <v>129</v>
      </c>
      <c r="E185" s="219" t="s">
        <v>272</v>
      </c>
      <c r="F185" s="220" t="s">
        <v>273</v>
      </c>
      <c r="G185" s="221" t="s">
        <v>132</v>
      </c>
      <c r="H185" s="222">
        <v>3244.5999999999999</v>
      </c>
      <c r="I185" s="223"/>
      <c r="J185" s="224">
        <f>ROUND(I185*H185,2)</f>
        <v>0</v>
      </c>
      <c r="K185" s="220" t="s">
        <v>133</v>
      </c>
      <c r="L185" s="43"/>
      <c r="M185" s="225" t="s">
        <v>1</v>
      </c>
      <c r="N185" s="226" t="s">
        <v>43</v>
      </c>
      <c r="O185" s="90"/>
      <c r="P185" s="227">
        <f>O185*H185</f>
        <v>0</v>
      </c>
      <c r="Q185" s="227">
        <v>0.0060099999999999997</v>
      </c>
      <c r="R185" s="227">
        <f>Q185*H185</f>
        <v>19.500045999999998</v>
      </c>
      <c r="S185" s="227">
        <v>0</v>
      </c>
      <c r="T185" s="228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9" t="s">
        <v>134</v>
      </c>
      <c r="AT185" s="229" t="s">
        <v>129</v>
      </c>
      <c r="AU185" s="229" t="s">
        <v>88</v>
      </c>
      <c r="AY185" s="16" t="s">
        <v>127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6" t="s">
        <v>86</v>
      </c>
      <c r="BK185" s="230">
        <f>ROUND(I185*H185,2)</f>
        <v>0</v>
      </c>
      <c r="BL185" s="16" t="s">
        <v>134</v>
      </c>
      <c r="BM185" s="229" t="s">
        <v>274</v>
      </c>
    </row>
    <row r="186" s="13" customFormat="1">
      <c r="A186" s="13"/>
      <c r="B186" s="231"/>
      <c r="C186" s="232"/>
      <c r="D186" s="233" t="s">
        <v>136</v>
      </c>
      <c r="E186" s="234" t="s">
        <v>1</v>
      </c>
      <c r="F186" s="235" t="s">
        <v>270</v>
      </c>
      <c r="G186" s="232"/>
      <c r="H186" s="236">
        <v>3244.5999999999999</v>
      </c>
      <c r="I186" s="237"/>
      <c r="J186" s="232"/>
      <c r="K186" s="232"/>
      <c r="L186" s="238"/>
      <c r="M186" s="239"/>
      <c r="N186" s="240"/>
      <c r="O186" s="240"/>
      <c r="P186" s="240"/>
      <c r="Q186" s="240"/>
      <c r="R186" s="240"/>
      <c r="S186" s="240"/>
      <c r="T186" s="24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2" t="s">
        <v>136</v>
      </c>
      <c r="AU186" s="242" t="s">
        <v>88</v>
      </c>
      <c r="AV186" s="13" t="s">
        <v>88</v>
      </c>
      <c r="AW186" s="13" t="s">
        <v>33</v>
      </c>
      <c r="AX186" s="13" t="s">
        <v>86</v>
      </c>
      <c r="AY186" s="242" t="s">
        <v>127</v>
      </c>
    </row>
    <row r="187" s="2" customFormat="1" ht="21.75" customHeight="1">
      <c r="A187" s="37"/>
      <c r="B187" s="38"/>
      <c r="C187" s="218" t="s">
        <v>7</v>
      </c>
      <c r="D187" s="218" t="s">
        <v>129</v>
      </c>
      <c r="E187" s="219" t="s">
        <v>275</v>
      </c>
      <c r="F187" s="220" t="s">
        <v>276</v>
      </c>
      <c r="G187" s="221" t="s">
        <v>132</v>
      </c>
      <c r="H187" s="222">
        <v>3244.5999999999999</v>
      </c>
      <c r="I187" s="223"/>
      <c r="J187" s="224">
        <f>ROUND(I187*H187,2)</f>
        <v>0</v>
      </c>
      <c r="K187" s="220" t="s">
        <v>133</v>
      </c>
      <c r="L187" s="43"/>
      <c r="M187" s="225" t="s">
        <v>1</v>
      </c>
      <c r="N187" s="226" t="s">
        <v>43</v>
      </c>
      <c r="O187" s="90"/>
      <c r="P187" s="227">
        <f>O187*H187</f>
        <v>0</v>
      </c>
      <c r="Q187" s="227">
        <v>0.00051000000000000004</v>
      </c>
      <c r="R187" s="227">
        <f>Q187*H187</f>
        <v>1.6547460000000001</v>
      </c>
      <c r="S187" s="227">
        <v>0</v>
      </c>
      <c r="T187" s="228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9" t="s">
        <v>134</v>
      </c>
      <c r="AT187" s="229" t="s">
        <v>129</v>
      </c>
      <c r="AU187" s="229" t="s">
        <v>88</v>
      </c>
      <c r="AY187" s="16" t="s">
        <v>127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6" t="s">
        <v>86</v>
      </c>
      <c r="BK187" s="230">
        <f>ROUND(I187*H187,2)</f>
        <v>0</v>
      </c>
      <c r="BL187" s="16" t="s">
        <v>134</v>
      </c>
      <c r="BM187" s="229" t="s">
        <v>277</v>
      </c>
    </row>
    <row r="188" s="13" customFormat="1">
      <c r="A188" s="13"/>
      <c r="B188" s="231"/>
      <c r="C188" s="232"/>
      <c r="D188" s="233" t="s">
        <v>136</v>
      </c>
      <c r="E188" s="234" t="s">
        <v>1</v>
      </c>
      <c r="F188" s="235" t="s">
        <v>270</v>
      </c>
      <c r="G188" s="232"/>
      <c r="H188" s="236">
        <v>3244.5999999999999</v>
      </c>
      <c r="I188" s="237"/>
      <c r="J188" s="232"/>
      <c r="K188" s="232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136</v>
      </c>
      <c r="AU188" s="242" t="s">
        <v>88</v>
      </c>
      <c r="AV188" s="13" t="s">
        <v>88</v>
      </c>
      <c r="AW188" s="13" t="s">
        <v>33</v>
      </c>
      <c r="AX188" s="13" t="s">
        <v>86</v>
      </c>
      <c r="AY188" s="242" t="s">
        <v>127</v>
      </c>
    </row>
    <row r="189" s="2" customFormat="1" ht="33" customHeight="1">
      <c r="A189" s="37"/>
      <c r="B189" s="38"/>
      <c r="C189" s="218" t="s">
        <v>278</v>
      </c>
      <c r="D189" s="218" t="s">
        <v>129</v>
      </c>
      <c r="E189" s="219" t="s">
        <v>279</v>
      </c>
      <c r="F189" s="220" t="s">
        <v>280</v>
      </c>
      <c r="G189" s="221" t="s">
        <v>132</v>
      </c>
      <c r="H189" s="222">
        <v>3244.5999999999999</v>
      </c>
      <c r="I189" s="223"/>
      <c r="J189" s="224">
        <f>ROUND(I189*H189,2)</f>
        <v>0</v>
      </c>
      <c r="K189" s="220" t="s">
        <v>133</v>
      </c>
      <c r="L189" s="43"/>
      <c r="M189" s="225" t="s">
        <v>1</v>
      </c>
      <c r="N189" s="226" t="s">
        <v>43</v>
      </c>
      <c r="O189" s="90"/>
      <c r="P189" s="227">
        <f>O189*H189</f>
        <v>0</v>
      </c>
      <c r="Q189" s="227">
        <v>0.10373</v>
      </c>
      <c r="R189" s="227">
        <f>Q189*H189</f>
        <v>336.56235800000002</v>
      </c>
      <c r="S189" s="227">
        <v>0</v>
      </c>
      <c r="T189" s="228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9" t="s">
        <v>134</v>
      </c>
      <c r="AT189" s="229" t="s">
        <v>129</v>
      </c>
      <c r="AU189" s="229" t="s">
        <v>88</v>
      </c>
      <c r="AY189" s="16" t="s">
        <v>127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6" t="s">
        <v>86</v>
      </c>
      <c r="BK189" s="230">
        <f>ROUND(I189*H189,2)</f>
        <v>0</v>
      </c>
      <c r="BL189" s="16" t="s">
        <v>134</v>
      </c>
      <c r="BM189" s="229" t="s">
        <v>281</v>
      </c>
    </row>
    <row r="190" s="13" customFormat="1">
      <c r="A190" s="13"/>
      <c r="B190" s="231"/>
      <c r="C190" s="232"/>
      <c r="D190" s="233" t="s">
        <v>136</v>
      </c>
      <c r="E190" s="234" t="s">
        <v>1</v>
      </c>
      <c r="F190" s="235" t="s">
        <v>270</v>
      </c>
      <c r="G190" s="232"/>
      <c r="H190" s="236">
        <v>3244.5999999999999</v>
      </c>
      <c r="I190" s="237"/>
      <c r="J190" s="232"/>
      <c r="K190" s="232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136</v>
      </c>
      <c r="AU190" s="242" t="s">
        <v>88</v>
      </c>
      <c r="AV190" s="13" t="s">
        <v>88</v>
      </c>
      <c r="AW190" s="13" t="s">
        <v>33</v>
      </c>
      <c r="AX190" s="13" t="s">
        <v>86</v>
      </c>
      <c r="AY190" s="242" t="s">
        <v>127</v>
      </c>
    </row>
    <row r="191" s="2" customFormat="1" ht="24.15" customHeight="1">
      <c r="A191" s="37"/>
      <c r="B191" s="38"/>
      <c r="C191" s="218" t="s">
        <v>282</v>
      </c>
      <c r="D191" s="218" t="s">
        <v>129</v>
      </c>
      <c r="E191" s="219" t="s">
        <v>283</v>
      </c>
      <c r="F191" s="220" t="s">
        <v>284</v>
      </c>
      <c r="G191" s="221" t="s">
        <v>132</v>
      </c>
      <c r="H191" s="222">
        <v>1214.9000000000001</v>
      </c>
      <c r="I191" s="223"/>
      <c r="J191" s="224">
        <f>ROUND(I191*H191,2)</f>
        <v>0</v>
      </c>
      <c r="K191" s="220" t="s">
        <v>133</v>
      </c>
      <c r="L191" s="43"/>
      <c r="M191" s="225" t="s">
        <v>1</v>
      </c>
      <c r="N191" s="226" t="s">
        <v>43</v>
      </c>
      <c r="O191" s="90"/>
      <c r="P191" s="227">
        <f>O191*H191</f>
        <v>0</v>
      </c>
      <c r="Q191" s="227">
        <v>0.089219999999999994</v>
      </c>
      <c r="R191" s="227">
        <f>Q191*H191</f>
        <v>108.393378</v>
      </c>
      <c r="S191" s="227">
        <v>0</v>
      </c>
      <c r="T191" s="228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9" t="s">
        <v>134</v>
      </c>
      <c r="AT191" s="229" t="s">
        <v>129</v>
      </c>
      <c r="AU191" s="229" t="s">
        <v>88</v>
      </c>
      <c r="AY191" s="16" t="s">
        <v>127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6" t="s">
        <v>86</v>
      </c>
      <c r="BK191" s="230">
        <f>ROUND(I191*H191,2)</f>
        <v>0</v>
      </c>
      <c r="BL191" s="16" t="s">
        <v>134</v>
      </c>
      <c r="BM191" s="229" t="s">
        <v>285</v>
      </c>
    </row>
    <row r="192" s="13" customFormat="1">
      <c r="A192" s="13"/>
      <c r="B192" s="231"/>
      <c r="C192" s="232"/>
      <c r="D192" s="233" t="s">
        <v>136</v>
      </c>
      <c r="E192" s="234" t="s">
        <v>1</v>
      </c>
      <c r="F192" s="235" t="s">
        <v>286</v>
      </c>
      <c r="G192" s="232"/>
      <c r="H192" s="236">
        <v>1214.9000000000001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136</v>
      </c>
      <c r="AU192" s="242" t="s">
        <v>88</v>
      </c>
      <c r="AV192" s="13" t="s">
        <v>88</v>
      </c>
      <c r="AW192" s="13" t="s">
        <v>33</v>
      </c>
      <c r="AX192" s="13" t="s">
        <v>86</v>
      </c>
      <c r="AY192" s="242" t="s">
        <v>127</v>
      </c>
    </row>
    <row r="193" s="2" customFormat="1" ht="21.75" customHeight="1">
      <c r="A193" s="37"/>
      <c r="B193" s="38"/>
      <c r="C193" s="254" t="s">
        <v>287</v>
      </c>
      <c r="D193" s="254" t="s">
        <v>207</v>
      </c>
      <c r="E193" s="255" t="s">
        <v>288</v>
      </c>
      <c r="F193" s="256" t="s">
        <v>289</v>
      </c>
      <c r="G193" s="257" t="s">
        <v>132</v>
      </c>
      <c r="H193" s="258">
        <v>1216.8420000000001</v>
      </c>
      <c r="I193" s="259"/>
      <c r="J193" s="260">
        <f>ROUND(I193*H193,2)</f>
        <v>0</v>
      </c>
      <c r="K193" s="256" t="s">
        <v>133</v>
      </c>
      <c r="L193" s="261"/>
      <c r="M193" s="262" t="s">
        <v>1</v>
      </c>
      <c r="N193" s="263" t="s">
        <v>43</v>
      </c>
      <c r="O193" s="90"/>
      <c r="P193" s="227">
        <f>O193*H193</f>
        <v>0</v>
      </c>
      <c r="Q193" s="227">
        <v>0.13100000000000001</v>
      </c>
      <c r="R193" s="227">
        <f>Q193*H193</f>
        <v>159.40630200000001</v>
      </c>
      <c r="S193" s="227">
        <v>0</v>
      </c>
      <c r="T193" s="228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9" t="s">
        <v>211</v>
      </c>
      <c r="AT193" s="229" t="s">
        <v>207</v>
      </c>
      <c r="AU193" s="229" t="s">
        <v>88</v>
      </c>
      <c r="AY193" s="16" t="s">
        <v>127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6" t="s">
        <v>86</v>
      </c>
      <c r="BK193" s="230">
        <f>ROUND(I193*H193,2)</f>
        <v>0</v>
      </c>
      <c r="BL193" s="16" t="s">
        <v>134</v>
      </c>
      <c r="BM193" s="229" t="s">
        <v>290</v>
      </c>
    </row>
    <row r="194" s="13" customFormat="1">
      <c r="A194" s="13"/>
      <c r="B194" s="231"/>
      <c r="C194" s="232"/>
      <c r="D194" s="233" t="s">
        <v>136</v>
      </c>
      <c r="E194" s="234" t="s">
        <v>1</v>
      </c>
      <c r="F194" s="235" t="s">
        <v>291</v>
      </c>
      <c r="G194" s="232"/>
      <c r="H194" s="236">
        <v>1181.4000000000001</v>
      </c>
      <c r="I194" s="237"/>
      <c r="J194" s="232"/>
      <c r="K194" s="232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136</v>
      </c>
      <c r="AU194" s="242" t="s">
        <v>88</v>
      </c>
      <c r="AV194" s="13" t="s">
        <v>88</v>
      </c>
      <c r="AW194" s="13" t="s">
        <v>33</v>
      </c>
      <c r="AX194" s="13" t="s">
        <v>86</v>
      </c>
      <c r="AY194" s="242" t="s">
        <v>127</v>
      </c>
    </row>
    <row r="195" s="13" customFormat="1">
      <c r="A195" s="13"/>
      <c r="B195" s="231"/>
      <c r="C195" s="232"/>
      <c r="D195" s="233" t="s">
        <v>136</v>
      </c>
      <c r="E195" s="232"/>
      <c r="F195" s="235" t="s">
        <v>292</v>
      </c>
      <c r="G195" s="232"/>
      <c r="H195" s="236">
        <v>1216.8420000000001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2" t="s">
        <v>136</v>
      </c>
      <c r="AU195" s="242" t="s">
        <v>88</v>
      </c>
      <c r="AV195" s="13" t="s">
        <v>88</v>
      </c>
      <c r="AW195" s="13" t="s">
        <v>4</v>
      </c>
      <c r="AX195" s="13" t="s">
        <v>86</v>
      </c>
      <c r="AY195" s="242" t="s">
        <v>127</v>
      </c>
    </row>
    <row r="196" s="2" customFormat="1" ht="24.15" customHeight="1">
      <c r="A196" s="37"/>
      <c r="B196" s="38"/>
      <c r="C196" s="254" t="s">
        <v>293</v>
      </c>
      <c r="D196" s="254" t="s">
        <v>207</v>
      </c>
      <c r="E196" s="255" t="s">
        <v>294</v>
      </c>
      <c r="F196" s="256" t="s">
        <v>295</v>
      </c>
      <c r="G196" s="257" t="s">
        <v>132</v>
      </c>
      <c r="H196" s="258">
        <v>34.505000000000003</v>
      </c>
      <c r="I196" s="259"/>
      <c r="J196" s="260">
        <f>ROUND(I196*H196,2)</f>
        <v>0</v>
      </c>
      <c r="K196" s="256" t="s">
        <v>133</v>
      </c>
      <c r="L196" s="261"/>
      <c r="M196" s="262" t="s">
        <v>1</v>
      </c>
      <c r="N196" s="263" t="s">
        <v>43</v>
      </c>
      <c r="O196" s="90"/>
      <c r="P196" s="227">
        <f>O196*H196</f>
        <v>0</v>
      </c>
      <c r="Q196" s="227">
        <v>0.13100000000000001</v>
      </c>
      <c r="R196" s="227">
        <f>Q196*H196</f>
        <v>4.5201550000000008</v>
      </c>
      <c r="S196" s="227">
        <v>0</v>
      </c>
      <c r="T196" s="228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9" t="s">
        <v>211</v>
      </c>
      <c r="AT196" s="229" t="s">
        <v>207</v>
      </c>
      <c r="AU196" s="229" t="s">
        <v>88</v>
      </c>
      <c r="AY196" s="16" t="s">
        <v>127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6" t="s">
        <v>86</v>
      </c>
      <c r="BK196" s="230">
        <f>ROUND(I196*H196,2)</f>
        <v>0</v>
      </c>
      <c r="BL196" s="16" t="s">
        <v>134</v>
      </c>
      <c r="BM196" s="229" t="s">
        <v>296</v>
      </c>
    </row>
    <row r="197" s="13" customFormat="1">
      <c r="A197" s="13"/>
      <c r="B197" s="231"/>
      <c r="C197" s="232"/>
      <c r="D197" s="233" t="s">
        <v>136</v>
      </c>
      <c r="E197" s="234" t="s">
        <v>1</v>
      </c>
      <c r="F197" s="235" t="s">
        <v>297</v>
      </c>
      <c r="G197" s="232"/>
      <c r="H197" s="236">
        <v>33.5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2" t="s">
        <v>136</v>
      </c>
      <c r="AU197" s="242" t="s">
        <v>88</v>
      </c>
      <c r="AV197" s="13" t="s">
        <v>88</v>
      </c>
      <c r="AW197" s="13" t="s">
        <v>33</v>
      </c>
      <c r="AX197" s="13" t="s">
        <v>86</v>
      </c>
      <c r="AY197" s="242" t="s">
        <v>127</v>
      </c>
    </row>
    <row r="198" s="13" customFormat="1">
      <c r="A198" s="13"/>
      <c r="B198" s="231"/>
      <c r="C198" s="232"/>
      <c r="D198" s="233" t="s">
        <v>136</v>
      </c>
      <c r="E198" s="232"/>
      <c r="F198" s="235" t="s">
        <v>298</v>
      </c>
      <c r="G198" s="232"/>
      <c r="H198" s="236">
        <v>34.505000000000003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136</v>
      </c>
      <c r="AU198" s="242" t="s">
        <v>88</v>
      </c>
      <c r="AV198" s="13" t="s">
        <v>88</v>
      </c>
      <c r="AW198" s="13" t="s">
        <v>4</v>
      </c>
      <c r="AX198" s="13" t="s">
        <v>86</v>
      </c>
      <c r="AY198" s="242" t="s">
        <v>127</v>
      </c>
    </row>
    <row r="199" s="2" customFormat="1" ht="24.15" customHeight="1">
      <c r="A199" s="37"/>
      <c r="B199" s="38"/>
      <c r="C199" s="218" t="s">
        <v>299</v>
      </c>
      <c r="D199" s="218" t="s">
        <v>129</v>
      </c>
      <c r="E199" s="219" t="s">
        <v>300</v>
      </c>
      <c r="F199" s="220" t="s">
        <v>301</v>
      </c>
      <c r="G199" s="221" t="s">
        <v>132</v>
      </c>
      <c r="H199" s="222">
        <v>156.69999999999999</v>
      </c>
      <c r="I199" s="223"/>
      <c r="J199" s="224">
        <f>ROUND(I199*H199,2)</f>
        <v>0</v>
      </c>
      <c r="K199" s="220" t="s">
        <v>133</v>
      </c>
      <c r="L199" s="43"/>
      <c r="M199" s="225" t="s">
        <v>1</v>
      </c>
      <c r="N199" s="226" t="s">
        <v>43</v>
      </c>
      <c r="O199" s="90"/>
      <c r="P199" s="227">
        <f>O199*H199</f>
        <v>0</v>
      </c>
      <c r="Q199" s="227">
        <v>0.11162</v>
      </c>
      <c r="R199" s="227">
        <f>Q199*H199</f>
        <v>17.490853999999999</v>
      </c>
      <c r="S199" s="227">
        <v>0</v>
      </c>
      <c r="T199" s="228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9" t="s">
        <v>134</v>
      </c>
      <c r="AT199" s="229" t="s">
        <v>129</v>
      </c>
      <c r="AU199" s="229" t="s">
        <v>88</v>
      </c>
      <c r="AY199" s="16" t="s">
        <v>127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6" t="s">
        <v>86</v>
      </c>
      <c r="BK199" s="230">
        <f>ROUND(I199*H199,2)</f>
        <v>0</v>
      </c>
      <c r="BL199" s="16" t="s">
        <v>134</v>
      </c>
      <c r="BM199" s="229" t="s">
        <v>302</v>
      </c>
    </row>
    <row r="200" s="13" customFormat="1">
      <c r="A200" s="13"/>
      <c r="B200" s="231"/>
      <c r="C200" s="232"/>
      <c r="D200" s="233" t="s">
        <v>136</v>
      </c>
      <c r="E200" s="234" t="s">
        <v>1</v>
      </c>
      <c r="F200" s="235" t="s">
        <v>303</v>
      </c>
      <c r="G200" s="232"/>
      <c r="H200" s="236">
        <v>156.69999999999999</v>
      </c>
      <c r="I200" s="237"/>
      <c r="J200" s="232"/>
      <c r="K200" s="232"/>
      <c r="L200" s="238"/>
      <c r="M200" s="239"/>
      <c r="N200" s="240"/>
      <c r="O200" s="240"/>
      <c r="P200" s="240"/>
      <c r="Q200" s="240"/>
      <c r="R200" s="240"/>
      <c r="S200" s="240"/>
      <c r="T200" s="24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2" t="s">
        <v>136</v>
      </c>
      <c r="AU200" s="242" t="s">
        <v>88</v>
      </c>
      <c r="AV200" s="13" t="s">
        <v>88</v>
      </c>
      <c r="AW200" s="13" t="s">
        <v>33</v>
      </c>
      <c r="AX200" s="13" t="s">
        <v>86</v>
      </c>
      <c r="AY200" s="242" t="s">
        <v>127</v>
      </c>
    </row>
    <row r="201" s="2" customFormat="1" ht="21.75" customHeight="1">
      <c r="A201" s="37"/>
      <c r="B201" s="38"/>
      <c r="C201" s="254" t="s">
        <v>304</v>
      </c>
      <c r="D201" s="254" t="s">
        <v>207</v>
      </c>
      <c r="E201" s="255" t="s">
        <v>305</v>
      </c>
      <c r="F201" s="256" t="s">
        <v>306</v>
      </c>
      <c r="G201" s="257" t="s">
        <v>132</v>
      </c>
      <c r="H201" s="258">
        <v>118.45</v>
      </c>
      <c r="I201" s="259"/>
      <c r="J201" s="260">
        <f>ROUND(I201*H201,2)</f>
        <v>0</v>
      </c>
      <c r="K201" s="256" t="s">
        <v>133</v>
      </c>
      <c r="L201" s="261"/>
      <c r="M201" s="262" t="s">
        <v>1</v>
      </c>
      <c r="N201" s="263" t="s">
        <v>43</v>
      </c>
      <c r="O201" s="90"/>
      <c r="P201" s="227">
        <f>O201*H201</f>
        <v>0</v>
      </c>
      <c r="Q201" s="227">
        <v>0.17599999999999999</v>
      </c>
      <c r="R201" s="227">
        <f>Q201*H201</f>
        <v>20.847200000000001</v>
      </c>
      <c r="S201" s="227">
        <v>0</v>
      </c>
      <c r="T201" s="228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9" t="s">
        <v>211</v>
      </c>
      <c r="AT201" s="229" t="s">
        <v>207</v>
      </c>
      <c r="AU201" s="229" t="s">
        <v>88</v>
      </c>
      <c r="AY201" s="16" t="s">
        <v>127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6" t="s">
        <v>86</v>
      </c>
      <c r="BK201" s="230">
        <f>ROUND(I201*H201,2)</f>
        <v>0</v>
      </c>
      <c r="BL201" s="16" t="s">
        <v>134</v>
      </c>
      <c r="BM201" s="229" t="s">
        <v>307</v>
      </c>
    </row>
    <row r="202" s="13" customFormat="1">
      <c r="A202" s="13"/>
      <c r="B202" s="231"/>
      <c r="C202" s="232"/>
      <c r="D202" s="233" t="s">
        <v>136</v>
      </c>
      <c r="E202" s="234" t="s">
        <v>1</v>
      </c>
      <c r="F202" s="235" t="s">
        <v>308</v>
      </c>
      <c r="G202" s="232"/>
      <c r="H202" s="236">
        <v>115</v>
      </c>
      <c r="I202" s="237"/>
      <c r="J202" s="232"/>
      <c r="K202" s="232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136</v>
      </c>
      <c r="AU202" s="242" t="s">
        <v>88</v>
      </c>
      <c r="AV202" s="13" t="s">
        <v>88</v>
      </c>
      <c r="AW202" s="13" t="s">
        <v>33</v>
      </c>
      <c r="AX202" s="13" t="s">
        <v>86</v>
      </c>
      <c r="AY202" s="242" t="s">
        <v>127</v>
      </c>
    </row>
    <row r="203" s="13" customFormat="1">
      <c r="A203" s="13"/>
      <c r="B203" s="231"/>
      <c r="C203" s="232"/>
      <c r="D203" s="233" t="s">
        <v>136</v>
      </c>
      <c r="E203" s="232"/>
      <c r="F203" s="235" t="s">
        <v>309</v>
      </c>
      <c r="G203" s="232"/>
      <c r="H203" s="236">
        <v>118.45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136</v>
      </c>
      <c r="AU203" s="242" t="s">
        <v>88</v>
      </c>
      <c r="AV203" s="13" t="s">
        <v>88</v>
      </c>
      <c r="AW203" s="13" t="s">
        <v>4</v>
      </c>
      <c r="AX203" s="13" t="s">
        <v>86</v>
      </c>
      <c r="AY203" s="242" t="s">
        <v>127</v>
      </c>
    </row>
    <row r="204" s="2" customFormat="1" ht="24.15" customHeight="1">
      <c r="A204" s="37"/>
      <c r="B204" s="38"/>
      <c r="C204" s="254" t="s">
        <v>310</v>
      </c>
      <c r="D204" s="254" t="s">
        <v>207</v>
      </c>
      <c r="E204" s="255" t="s">
        <v>311</v>
      </c>
      <c r="F204" s="256" t="s">
        <v>312</v>
      </c>
      <c r="G204" s="257" t="s">
        <v>132</v>
      </c>
      <c r="H204" s="258">
        <v>32.700000000000003</v>
      </c>
      <c r="I204" s="259"/>
      <c r="J204" s="260">
        <f>ROUND(I204*H204,2)</f>
        <v>0</v>
      </c>
      <c r="K204" s="256" t="s">
        <v>133</v>
      </c>
      <c r="L204" s="261"/>
      <c r="M204" s="262" t="s">
        <v>1</v>
      </c>
      <c r="N204" s="263" t="s">
        <v>43</v>
      </c>
      <c r="O204" s="90"/>
      <c r="P204" s="227">
        <f>O204*H204</f>
        <v>0</v>
      </c>
      <c r="Q204" s="227">
        <v>0.17499999999999999</v>
      </c>
      <c r="R204" s="227">
        <f>Q204*H204</f>
        <v>5.7225000000000001</v>
      </c>
      <c r="S204" s="227">
        <v>0</v>
      </c>
      <c r="T204" s="22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9" t="s">
        <v>211</v>
      </c>
      <c r="AT204" s="229" t="s">
        <v>207</v>
      </c>
      <c r="AU204" s="229" t="s">
        <v>88</v>
      </c>
      <c r="AY204" s="16" t="s">
        <v>127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6" t="s">
        <v>86</v>
      </c>
      <c r="BK204" s="230">
        <f>ROUND(I204*H204,2)</f>
        <v>0</v>
      </c>
      <c r="BL204" s="16" t="s">
        <v>134</v>
      </c>
      <c r="BM204" s="229" t="s">
        <v>313</v>
      </c>
    </row>
    <row r="205" s="13" customFormat="1">
      <c r="A205" s="13"/>
      <c r="B205" s="231"/>
      <c r="C205" s="232"/>
      <c r="D205" s="233" t="s">
        <v>136</v>
      </c>
      <c r="E205" s="234" t="s">
        <v>1</v>
      </c>
      <c r="F205" s="235" t="s">
        <v>314</v>
      </c>
      <c r="G205" s="232"/>
      <c r="H205" s="236">
        <v>32.700000000000003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2" t="s">
        <v>136</v>
      </c>
      <c r="AU205" s="242" t="s">
        <v>88</v>
      </c>
      <c r="AV205" s="13" t="s">
        <v>88</v>
      </c>
      <c r="AW205" s="13" t="s">
        <v>33</v>
      </c>
      <c r="AX205" s="13" t="s">
        <v>86</v>
      </c>
      <c r="AY205" s="242" t="s">
        <v>127</v>
      </c>
    </row>
    <row r="206" s="2" customFormat="1" ht="33" customHeight="1">
      <c r="A206" s="37"/>
      <c r="B206" s="38"/>
      <c r="C206" s="218" t="s">
        <v>315</v>
      </c>
      <c r="D206" s="218" t="s">
        <v>129</v>
      </c>
      <c r="E206" s="219" t="s">
        <v>316</v>
      </c>
      <c r="F206" s="220" t="s">
        <v>317</v>
      </c>
      <c r="G206" s="221" t="s">
        <v>193</v>
      </c>
      <c r="H206" s="222">
        <v>1188.7000000000001</v>
      </c>
      <c r="I206" s="223"/>
      <c r="J206" s="224">
        <f>ROUND(I206*H206,2)</f>
        <v>0</v>
      </c>
      <c r="K206" s="220" t="s">
        <v>133</v>
      </c>
      <c r="L206" s="43"/>
      <c r="M206" s="225" t="s">
        <v>1</v>
      </c>
      <c r="N206" s="226" t="s">
        <v>43</v>
      </c>
      <c r="O206" s="90"/>
      <c r="P206" s="227">
        <f>O206*H206</f>
        <v>0</v>
      </c>
      <c r="Q206" s="227">
        <v>0.1295</v>
      </c>
      <c r="R206" s="227">
        <f>Q206*H206</f>
        <v>153.93665000000001</v>
      </c>
      <c r="S206" s="227">
        <v>0</v>
      </c>
      <c r="T206" s="228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9" t="s">
        <v>134</v>
      </c>
      <c r="AT206" s="229" t="s">
        <v>129</v>
      </c>
      <c r="AU206" s="229" t="s">
        <v>88</v>
      </c>
      <c r="AY206" s="16" t="s">
        <v>127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6" t="s">
        <v>86</v>
      </c>
      <c r="BK206" s="230">
        <f>ROUND(I206*H206,2)</f>
        <v>0</v>
      </c>
      <c r="BL206" s="16" t="s">
        <v>134</v>
      </c>
      <c r="BM206" s="229" t="s">
        <v>318</v>
      </c>
    </row>
    <row r="207" s="13" customFormat="1">
      <c r="A207" s="13"/>
      <c r="B207" s="231"/>
      <c r="C207" s="232"/>
      <c r="D207" s="233" t="s">
        <v>136</v>
      </c>
      <c r="E207" s="234" t="s">
        <v>1</v>
      </c>
      <c r="F207" s="235" t="s">
        <v>319</v>
      </c>
      <c r="G207" s="232"/>
      <c r="H207" s="236">
        <v>1188.7000000000001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136</v>
      </c>
      <c r="AU207" s="242" t="s">
        <v>88</v>
      </c>
      <c r="AV207" s="13" t="s">
        <v>88</v>
      </c>
      <c r="AW207" s="13" t="s">
        <v>33</v>
      </c>
      <c r="AX207" s="13" t="s">
        <v>86</v>
      </c>
      <c r="AY207" s="242" t="s">
        <v>127</v>
      </c>
    </row>
    <row r="208" s="2" customFormat="1" ht="16.5" customHeight="1">
      <c r="A208" s="37"/>
      <c r="B208" s="38"/>
      <c r="C208" s="254" t="s">
        <v>320</v>
      </c>
      <c r="D208" s="254" t="s">
        <v>207</v>
      </c>
      <c r="E208" s="255" t="s">
        <v>321</v>
      </c>
      <c r="F208" s="256" t="s">
        <v>322</v>
      </c>
      <c r="G208" s="257" t="s">
        <v>193</v>
      </c>
      <c r="H208" s="258">
        <v>657.798</v>
      </c>
      <c r="I208" s="259"/>
      <c r="J208" s="260">
        <f>ROUND(I208*H208,2)</f>
        <v>0</v>
      </c>
      <c r="K208" s="256" t="s">
        <v>133</v>
      </c>
      <c r="L208" s="261"/>
      <c r="M208" s="262" t="s">
        <v>1</v>
      </c>
      <c r="N208" s="263" t="s">
        <v>43</v>
      </c>
      <c r="O208" s="90"/>
      <c r="P208" s="227">
        <f>O208*H208</f>
        <v>0</v>
      </c>
      <c r="Q208" s="227">
        <v>0.085000000000000006</v>
      </c>
      <c r="R208" s="227">
        <f>Q208*H208</f>
        <v>55.912830000000007</v>
      </c>
      <c r="S208" s="227">
        <v>0</v>
      </c>
      <c r="T208" s="228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9" t="s">
        <v>211</v>
      </c>
      <c r="AT208" s="229" t="s">
        <v>207</v>
      </c>
      <c r="AU208" s="229" t="s">
        <v>88</v>
      </c>
      <c r="AY208" s="16" t="s">
        <v>127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6" t="s">
        <v>86</v>
      </c>
      <c r="BK208" s="230">
        <f>ROUND(I208*H208,2)</f>
        <v>0</v>
      </c>
      <c r="BL208" s="16" t="s">
        <v>134</v>
      </c>
      <c r="BM208" s="229" t="s">
        <v>323</v>
      </c>
    </row>
    <row r="209" s="13" customFormat="1">
      <c r="A209" s="13"/>
      <c r="B209" s="231"/>
      <c r="C209" s="232"/>
      <c r="D209" s="233" t="s">
        <v>136</v>
      </c>
      <c r="E209" s="234" t="s">
        <v>1</v>
      </c>
      <c r="F209" s="235" t="s">
        <v>324</v>
      </c>
      <c r="G209" s="232"/>
      <c r="H209" s="236">
        <v>644.89999999999998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136</v>
      </c>
      <c r="AU209" s="242" t="s">
        <v>88</v>
      </c>
      <c r="AV209" s="13" t="s">
        <v>88</v>
      </c>
      <c r="AW209" s="13" t="s">
        <v>33</v>
      </c>
      <c r="AX209" s="13" t="s">
        <v>86</v>
      </c>
      <c r="AY209" s="242" t="s">
        <v>127</v>
      </c>
    </row>
    <row r="210" s="13" customFormat="1">
      <c r="A210" s="13"/>
      <c r="B210" s="231"/>
      <c r="C210" s="232"/>
      <c r="D210" s="233" t="s">
        <v>136</v>
      </c>
      <c r="E210" s="232"/>
      <c r="F210" s="235" t="s">
        <v>325</v>
      </c>
      <c r="G210" s="232"/>
      <c r="H210" s="236">
        <v>657.798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136</v>
      </c>
      <c r="AU210" s="242" t="s">
        <v>88</v>
      </c>
      <c r="AV210" s="13" t="s">
        <v>88</v>
      </c>
      <c r="AW210" s="13" t="s">
        <v>4</v>
      </c>
      <c r="AX210" s="13" t="s">
        <v>86</v>
      </c>
      <c r="AY210" s="242" t="s">
        <v>127</v>
      </c>
    </row>
    <row r="211" s="2" customFormat="1" ht="16.5" customHeight="1">
      <c r="A211" s="37"/>
      <c r="B211" s="38"/>
      <c r="C211" s="254" t="s">
        <v>326</v>
      </c>
      <c r="D211" s="254" t="s">
        <v>207</v>
      </c>
      <c r="E211" s="255" t="s">
        <v>327</v>
      </c>
      <c r="F211" s="256" t="s">
        <v>328</v>
      </c>
      <c r="G211" s="257" t="s">
        <v>193</v>
      </c>
      <c r="H211" s="258">
        <v>34.170000000000002</v>
      </c>
      <c r="I211" s="259"/>
      <c r="J211" s="260">
        <f>ROUND(I211*H211,2)</f>
        <v>0</v>
      </c>
      <c r="K211" s="256" t="s">
        <v>133</v>
      </c>
      <c r="L211" s="261"/>
      <c r="M211" s="262" t="s">
        <v>1</v>
      </c>
      <c r="N211" s="263" t="s">
        <v>43</v>
      </c>
      <c r="O211" s="90"/>
      <c r="P211" s="227">
        <f>O211*H211</f>
        <v>0</v>
      </c>
      <c r="Q211" s="227">
        <v>0.028000000000000001</v>
      </c>
      <c r="R211" s="227">
        <f>Q211*H211</f>
        <v>0.95676000000000005</v>
      </c>
      <c r="S211" s="227">
        <v>0</v>
      </c>
      <c r="T211" s="228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9" t="s">
        <v>211</v>
      </c>
      <c r="AT211" s="229" t="s">
        <v>207</v>
      </c>
      <c r="AU211" s="229" t="s">
        <v>88</v>
      </c>
      <c r="AY211" s="16" t="s">
        <v>127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6" t="s">
        <v>86</v>
      </c>
      <c r="BK211" s="230">
        <f>ROUND(I211*H211,2)</f>
        <v>0</v>
      </c>
      <c r="BL211" s="16" t="s">
        <v>134</v>
      </c>
      <c r="BM211" s="229" t="s">
        <v>329</v>
      </c>
    </row>
    <row r="212" s="13" customFormat="1">
      <c r="A212" s="13"/>
      <c r="B212" s="231"/>
      <c r="C212" s="232"/>
      <c r="D212" s="233" t="s">
        <v>136</v>
      </c>
      <c r="E212" s="234" t="s">
        <v>1</v>
      </c>
      <c r="F212" s="235" t="s">
        <v>330</v>
      </c>
      <c r="G212" s="232"/>
      <c r="H212" s="236">
        <v>33.5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2" t="s">
        <v>136</v>
      </c>
      <c r="AU212" s="242" t="s">
        <v>88</v>
      </c>
      <c r="AV212" s="13" t="s">
        <v>88</v>
      </c>
      <c r="AW212" s="13" t="s">
        <v>33</v>
      </c>
      <c r="AX212" s="13" t="s">
        <v>86</v>
      </c>
      <c r="AY212" s="242" t="s">
        <v>127</v>
      </c>
    </row>
    <row r="213" s="13" customFormat="1">
      <c r="A213" s="13"/>
      <c r="B213" s="231"/>
      <c r="C213" s="232"/>
      <c r="D213" s="233" t="s">
        <v>136</v>
      </c>
      <c r="E213" s="232"/>
      <c r="F213" s="235" t="s">
        <v>331</v>
      </c>
      <c r="G213" s="232"/>
      <c r="H213" s="236">
        <v>34.170000000000002</v>
      </c>
      <c r="I213" s="237"/>
      <c r="J213" s="232"/>
      <c r="K213" s="232"/>
      <c r="L213" s="238"/>
      <c r="M213" s="239"/>
      <c r="N213" s="240"/>
      <c r="O213" s="240"/>
      <c r="P213" s="240"/>
      <c r="Q213" s="240"/>
      <c r="R213" s="240"/>
      <c r="S213" s="240"/>
      <c r="T213" s="24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2" t="s">
        <v>136</v>
      </c>
      <c r="AU213" s="242" t="s">
        <v>88</v>
      </c>
      <c r="AV213" s="13" t="s">
        <v>88</v>
      </c>
      <c r="AW213" s="13" t="s">
        <v>4</v>
      </c>
      <c r="AX213" s="13" t="s">
        <v>86</v>
      </c>
      <c r="AY213" s="242" t="s">
        <v>127</v>
      </c>
    </row>
    <row r="214" s="2" customFormat="1" ht="24.15" customHeight="1">
      <c r="A214" s="37"/>
      <c r="B214" s="38"/>
      <c r="C214" s="254" t="s">
        <v>332</v>
      </c>
      <c r="D214" s="254" t="s">
        <v>207</v>
      </c>
      <c r="E214" s="255" t="s">
        <v>333</v>
      </c>
      <c r="F214" s="256" t="s">
        <v>334</v>
      </c>
      <c r="G214" s="257" t="s">
        <v>193</v>
      </c>
      <c r="H214" s="258">
        <v>81.599999999999994</v>
      </c>
      <c r="I214" s="259"/>
      <c r="J214" s="260">
        <f>ROUND(I214*H214,2)</f>
        <v>0</v>
      </c>
      <c r="K214" s="256" t="s">
        <v>133</v>
      </c>
      <c r="L214" s="261"/>
      <c r="M214" s="262" t="s">
        <v>1</v>
      </c>
      <c r="N214" s="263" t="s">
        <v>43</v>
      </c>
      <c r="O214" s="90"/>
      <c r="P214" s="227">
        <f>O214*H214</f>
        <v>0</v>
      </c>
      <c r="Q214" s="227">
        <v>0.065670000000000006</v>
      </c>
      <c r="R214" s="227">
        <f>Q214*H214</f>
        <v>5.3586720000000003</v>
      </c>
      <c r="S214" s="227">
        <v>0</v>
      </c>
      <c r="T214" s="228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9" t="s">
        <v>211</v>
      </c>
      <c r="AT214" s="229" t="s">
        <v>207</v>
      </c>
      <c r="AU214" s="229" t="s">
        <v>88</v>
      </c>
      <c r="AY214" s="16" t="s">
        <v>127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6" t="s">
        <v>86</v>
      </c>
      <c r="BK214" s="230">
        <f>ROUND(I214*H214,2)</f>
        <v>0</v>
      </c>
      <c r="BL214" s="16" t="s">
        <v>134</v>
      </c>
      <c r="BM214" s="229" t="s">
        <v>335</v>
      </c>
    </row>
    <row r="215" s="13" customFormat="1">
      <c r="A215" s="13"/>
      <c r="B215" s="231"/>
      <c r="C215" s="232"/>
      <c r="D215" s="233" t="s">
        <v>136</v>
      </c>
      <c r="E215" s="234" t="s">
        <v>1</v>
      </c>
      <c r="F215" s="235" t="s">
        <v>336</v>
      </c>
      <c r="G215" s="232"/>
      <c r="H215" s="236">
        <v>80</v>
      </c>
      <c r="I215" s="237"/>
      <c r="J215" s="232"/>
      <c r="K215" s="232"/>
      <c r="L215" s="238"/>
      <c r="M215" s="239"/>
      <c r="N215" s="240"/>
      <c r="O215" s="240"/>
      <c r="P215" s="240"/>
      <c r="Q215" s="240"/>
      <c r="R215" s="240"/>
      <c r="S215" s="240"/>
      <c r="T215" s="24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2" t="s">
        <v>136</v>
      </c>
      <c r="AU215" s="242" t="s">
        <v>88</v>
      </c>
      <c r="AV215" s="13" t="s">
        <v>88</v>
      </c>
      <c r="AW215" s="13" t="s">
        <v>33</v>
      </c>
      <c r="AX215" s="13" t="s">
        <v>86</v>
      </c>
      <c r="AY215" s="242" t="s">
        <v>127</v>
      </c>
    </row>
    <row r="216" s="13" customFormat="1">
      <c r="A216" s="13"/>
      <c r="B216" s="231"/>
      <c r="C216" s="232"/>
      <c r="D216" s="233" t="s">
        <v>136</v>
      </c>
      <c r="E216" s="232"/>
      <c r="F216" s="235" t="s">
        <v>337</v>
      </c>
      <c r="G216" s="232"/>
      <c r="H216" s="236">
        <v>81.599999999999994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136</v>
      </c>
      <c r="AU216" s="242" t="s">
        <v>88</v>
      </c>
      <c r="AV216" s="13" t="s">
        <v>88</v>
      </c>
      <c r="AW216" s="13" t="s">
        <v>4</v>
      </c>
      <c r="AX216" s="13" t="s">
        <v>86</v>
      </c>
      <c r="AY216" s="242" t="s">
        <v>127</v>
      </c>
    </row>
    <row r="217" s="2" customFormat="1" ht="16.5" customHeight="1">
      <c r="A217" s="37"/>
      <c r="B217" s="38"/>
      <c r="C217" s="254" t="s">
        <v>338</v>
      </c>
      <c r="D217" s="254" t="s">
        <v>207</v>
      </c>
      <c r="E217" s="255" t="s">
        <v>339</v>
      </c>
      <c r="F217" s="256" t="s">
        <v>340</v>
      </c>
      <c r="G217" s="257" t="s">
        <v>193</v>
      </c>
      <c r="H217" s="258">
        <v>213.99600000000001</v>
      </c>
      <c r="I217" s="259"/>
      <c r="J217" s="260">
        <f>ROUND(I217*H217,2)</f>
        <v>0</v>
      </c>
      <c r="K217" s="256" t="s">
        <v>133</v>
      </c>
      <c r="L217" s="261"/>
      <c r="M217" s="262" t="s">
        <v>1</v>
      </c>
      <c r="N217" s="263" t="s">
        <v>43</v>
      </c>
      <c r="O217" s="90"/>
      <c r="P217" s="227">
        <f>O217*H217</f>
        <v>0</v>
      </c>
      <c r="Q217" s="227">
        <v>0.045999999999999999</v>
      </c>
      <c r="R217" s="227">
        <f>Q217*H217</f>
        <v>9.8438160000000003</v>
      </c>
      <c r="S217" s="227">
        <v>0</v>
      </c>
      <c r="T217" s="228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9" t="s">
        <v>211</v>
      </c>
      <c r="AT217" s="229" t="s">
        <v>207</v>
      </c>
      <c r="AU217" s="229" t="s">
        <v>88</v>
      </c>
      <c r="AY217" s="16" t="s">
        <v>127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6" t="s">
        <v>86</v>
      </c>
      <c r="BK217" s="230">
        <f>ROUND(I217*H217,2)</f>
        <v>0</v>
      </c>
      <c r="BL217" s="16" t="s">
        <v>134</v>
      </c>
      <c r="BM217" s="229" t="s">
        <v>341</v>
      </c>
    </row>
    <row r="218" s="13" customFormat="1">
      <c r="A218" s="13"/>
      <c r="B218" s="231"/>
      <c r="C218" s="232"/>
      <c r="D218" s="233" t="s">
        <v>136</v>
      </c>
      <c r="E218" s="234" t="s">
        <v>1</v>
      </c>
      <c r="F218" s="235" t="s">
        <v>342</v>
      </c>
      <c r="G218" s="232"/>
      <c r="H218" s="236">
        <v>209.80000000000001</v>
      </c>
      <c r="I218" s="237"/>
      <c r="J218" s="232"/>
      <c r="K218" s="232"/>
      <c r="L218" s="238"/>
      <c r="M218" s="239"/>
      <c r="N218" s="240"/>
      <c r="O218" s="240"/>
      <c r="P218" s="240"/>
      <c r="Q218" s="240"/>
      <c r="R218" s="240"/>
      <c r="S218" s="240"/>
      <c r="T218" s="24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2" t="s">
        <v>136</v>
      </c>
      <c r="AU218" s="242" t="s">
        <v>88</v>
      </c>
      <c r="AV218" s="13" t="s">
        <v>88</v>
      </c>
      <c r="AW218" s="13" t="s">
        <v>33</v>
      </c>
      <c r="AX218" s="13" t="s">
        <v>86</v>
      </c>
      <c r="AY218" s="242" t="s">
        <v>127</v>
      </c>
    </row>
    <row r="219" s="13" customFormat="1">
      <c r="A219" s="13"/>
      <c r="B219" s="231"/>
      <c r="C219" s="232"/>
      <c r="D219" s="233" t="s">
        <v>136</v>
      </c>
      <c r="E219" s="232"/>
      <c r="F219" s="235" t="s">
        <v>343</v>
      </c>
      <c r="G219" s="232"/>
      <c r="H219" s="236">
        <v>213.99600000000001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136</v>
      </c>
      <c r="AU219" s="242" t="s">
        <v>88</v>
      </c>
      <c r="AV219" s="13" t="s">
        <v>88</v>
      </c>
      <c r="AW219" s="13" t="s">
        <v>4</v>
      </c>
      <c r="AX219" s="13" t="s">
        <v>86</v>
      </c>
      <c r="AY219" s="242" t="s">
        <v>127</v>
      </c>
    </row>
    <row r="220" s="2" customFormat="1" ht="16.5" customHeight="1">
      <c r="A220" s="37"/>
      <c r="B220" s="38"/>
      <c r="C220" s="254" t="s">
        <v>344</v>
      </c>
      <c r="D220" s="254" t="s">
        <v>207</v>
      </c>
      <c r="E220" s="255" t="s">
        <v>345</v>
      </c>
      <c r="F220" s="256" t="s">
        <v>346</v>
      </c>
      <c r="G220" s="257" t="s">
        <v>193</v>
      </c>
      <c r="H220" s="258">
        <v>110.262</v>
      </c>
      <c r="I220" s="259"/>
      <c r="J220" s="260">
        <f>ROUND(I220*H220,2)</f>
        <v>0</v>
      </c>
      <c r="K220" s="256" t="s">
        <v>133</v>
      </c>
      <c r="L220" s="261"/>
      <c r="M220" s="262" t="s">
        <v>1</v>
      </c>
      <c r="N220" s="263" t="s">
        <v>43</v>
      </c>
      <c r="O220" s="90"/>
      <c r="P220" s="227">
        <f>O220*H220</f>
        <v>0</v>
      </c>
      <c r="Q220" s="227">
        <v>0.044999999999999998</v>
      </c>
      <c r="R220" s="227">
        <f>Q220*H220</f>
        <v>4.9617899999999997</v>
      </c>
      <c r="S220" s="227">
        <v>0</v>
      </c>
      <c r="T220" s="228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9" t="s">
        <v>211</v>
      </c>
      <c r="AT220" s="229" t="s">
        <v>207</v>
      </c>
      <c r="AU220" s="229" t="s">
        <v>88</v>
      </c>
      <c r="AY220" s="16" t="s">
        <v>127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6" t="s">
        <v>86</v>
      </c>
      <c r="BK220" s="230">
        <f>ROUND(I220*H220,2)</f>
        <v>0</v>
      </c>
      <c r="BL220" s="16" t="s">
        <v>134</v>
      </c>
      <c r="BM220" s="229" t="s">
        <v>347</v>
      </c>
    </row>
    <row r="221" s="13" customFormat="1">
      <c r="A221" s="13"/>
      <c r="B221" s="231"/>
      <c r="C221" s="232"/>
      <c r="D221" s="233" t="s">
        <v>136</v>
      </c>
      <c r="E221" s="234" t="s">
        <v>1</v>
      </c>
      <c r="F221" s="235" t="s">
        <v>348</v>
      </c>
      <c r="G221" s="232"/>
      <c r="H221" s="236">
        <v>108.09999999999999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2" t="s">
        <v>136</v>
      </c>
      <c r="AU221" s="242" t="s">
        <v>88</v>
      </c>
      <c r="AV221" s="13" t="s">
        <v>88</v>
      </c>
      <c r="AW221" s="13" t="s">
        <v>33</v>
      </c>
      <c r="AX221" s="13" t="s">
        <v>86</v>
      </c>
      <c r="AY221" s="242" t="s">
        <v>127</v>
      </c>
    </row>
    <row r="222" s="13" customFormat="1">
      <c r="A222" s="13"/>
      <c r="B222" s="231"/>
      <c r="C222" s="232"/>
      <c r="D222" s="233" t="s">
        <v>136</v>
      </c>
      <c r="E222" s="232"/>
      <c r="F222" s="235" t="s">
        <v>349</v>
      </c>
      <c r="G222" s="232"/>
      <c r="H222" s="236">
        <v>110.262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136</v>
      </c>
      <c r="AU222" s="242" t="s">
        <v>88</v>
      </c>
      <c r="AV222" s="13" t="s">
        <v>88</v>
      </c>
      <c r="AW222" s="13" t="s">
        <v>4</v>
      </c>
      <c r="AX222" s="13" t="s">
        <v>86</v>
      </c>
      <c r="AY222" s="242" t="s">
        <v>127</v>
      </c>
    </row>
    <row r="223" s="2" customFormat="1" ht="24.15" customHeight="1">
      <c r="A223" s="37"/>
      <c r="B223" s="38"/>
      <c r="C223" s="254" t="s">
        <v>350</v>
      </c>
      <c r="D223" s="254" t="s">
        <v>207</v>
      </c>
      <c r="E223" s="255" t="s">
        <v>351</v>
      </c>
      <c r="F223" s="256" t="s">
        <v>352</v>
      </c>
      <c r="G223" s="257" t="s">
        <v>193</v>
      </c>
      <c r="H223" s="258">
        <v>111.89400000000001</v>
      </c>
      <c r="I223" s="259"/>
      <c r="J223" s="260">
        <f>ROUND(I223*H223,2)</f>
        <v>0</v>
      </c>
      <c r="K223" s="256" t="s">
        <v>133</v>
      </c>
      <c r="L223" s="261"/>
      <c r="M223" s="262" t="s">
        <v>1</v>
      </c>
      <c r="N223" s="263" t="s">
        <v>43</v>
      </c>
      <c r="O223" s="90"/>
      <c r="P223" s="227">
        <f>O223*H223</f>
        <v>0</v>
      </c>
      <c r="Q223" s="227">
        <v>0.048300000000000003</v>
      </c>
      <c r="R223" s="227">
        <f>Q223*H223</f>
        <v>5.404480200000001</v>
      </c>
      <c r="S223" s="227">
        <v>0</v>
      </c>
      <c r="T223" s="228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9" t="s">
        <v>211</v>
      </c>
      <c r="AT223" s="229" t="s">
        <v>207</v>
      </c>
      <c r="AU223" s="229" t="s">
        <v>88</v>
      </c>
      <c r="AY223" s="16" t="s">
        <v>127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6" t="s">
        <v>86</v>
      </c>
      <c r="BK223" s="230">
        <f>ROUND(I223*H223,2)</f>
        <v>0</v>
      </c>
      <c r="BL223" s="16" t="s">
        <v>134</v>
      </c>
      <c r="BM223" s="229" t="s">
        <v>353</v>
      </c>
    </row>
    <row r="224" s="13" customFormat="1">
      <c r="A224" s="13"/>
      <c r="B224" s="231"/>
      <c r="C224" s="232"/>
      <c r="D224" s="233" t="s">
        <v>136</v>
      </c>
      <c r="E224" s="234" t="s">
        <v>1</v>
      </c>
      <c r="F224" s="235" t="s">
        <v>354</v>
      </c>
      <c r="G224" s="232"/>
      <c r="H224" s="236">
        <v>109.7</v>
      </c>
      <c r="I224" s="237"/>
      <c r="J224" s="232"/>
      <c r="K224" s="232"/>
      <c r="L224" s="238"/>
      <c r="M224" s="239"/>
      <c r="N224" s="240"/>
      <c r="O224" s="240"/>
      <c r="P224" s="240"/>
      <c r="Q224" s="240"/>
      <c r="R224" s="240"/>
      <c r="S224" s="240"/>
      <c r="T224" s="24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2" t="s">
        <v>136</v>
      </c>
      <c r="AU224" s="242" t="s">
        <v>88</v>
      </c>
      <c r="AV224" s="13" t="s">
        <v>88</v>
      </c>
      <c r="AW224" s="13" t="s">
        <v>33</v>
      </c>
      <c r="AX224" s="13" t="s">
        <v>86</v>
      </c>
      <c r="AY224" s="242" t="s">
        <v>127</v>
      </c>
    </row>
    <row r="225" s="13" customFormat="1">
      <c r="A225" s="13"/>
      <c r="B225" s="231"/>
      <c r="C225" s="232"/>
      <c r="D225" s="233" t="s">
        <v>136</v>
      </c>
      <c r="E225" s="232"/>
      <c r="F225" s="235" t="s">
        <v>355</v>
      </c>
      <c r="G225" s="232"/>
      <c r="H225" s="236">
        <v>111.89400000000001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136</v>
      </c>
      <c r="AU225" s="242" t="s">
        <v>88</v>
      </c>
      <c r="AV225" s="13" t="s">
        <v>88</v>
      </c>
      <c r="AW225" s="13" t="s">
        <v>4</v>
      </c>
      <c r="AX225" s="13" t="s">
        <v>86</v>
      </c>
      <c r="AY225" s="242" t="s">
        <v>127</v>
      </c>
    </row>
    <row r="226" s="2" customFormat="1" ht="24.15" customHeight="1">
      <c r="A226" s="37"/>
      <c r="B226" s="38"/>
      <c r="C226" s="218" t="s">
        <v>356</v>
      </c>
      <c r="D226" s="218" t="s">
        <v>129</v>
      </c>
      <c r="E226" s="219" t="s">
        <v>357</v>
      </c>
      <c r="F226" s="220" t="s">
        <v>358</v>
      </c>
      <c r="G226" s="221" t="s">
        <v>193</v>
      </c>
      <c r="H226" s="222">
        <v>103.3</v>
      </c>
      <c r="I226" s="223"/>
      <c r="J226" s="224">
        <f>ROUND(I226*H226,2)</f>
        <v>0</v>
      </c>
      <c r="K226" s="220" t="s">
        <v>133</v>
      </c>
      <c r="L226" s="43"/>
      <c r="M226" s="225" t="s">
        <v>1</v>
      </c>
      <c r="N226" s="226" t="s">
        <v>43</v>
      </c>
      <c r="O226" s="90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9" t="s">
        <v>134</v>
      </c>
      <c r="AT226" s="229" t="s">
        <v>129</v>
      </c>
      <c r="AU226" s="229" t="s">
        <v>88</v>
      </c>
      <c r="AY226" s="16" t="s">
        <v>127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6" t="s">
        <v>86</v>
      </c>
      <c r="BK226" s="230">
        <f>ROUND(I226*H226,2)</f>
        <v>0</v>
      </c>
      <c r="BL226" s="16" t="s">
        <v>134</v>
      </c>
      <c r="BM226" s="229" t="s">
        <v>359</v>
      </c>
    </row>
    <row r="227" s="13" customFormat="1">
      <c r="A227" s="13"/>
      <c r="B227" s="231"/>
      <c r="C227" s="232"/>
      <c r="D227" s="233" t="s">
        <v>136</v>
      </c>
      <c r="E227" s="234" t="s">
        <v>1</v>
      </c>
      <c r="F227" s="235" t="s">
        <v>360</v>
      </c>
      <c r="G227" s="232"/>
      <c r="H227" s="236">
        <v>103.3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136</v>
      </c>
      <c r="AU227" s="242" t="s">
        <v>88</v>
      </c>
      <c r="AV227" s="13" t="s">
        <v>88</v>
      </c>
      <c r="AW227" s="13" t="s">
        <v>33</v>
      </c>
      <c r="AX227" s="13" t="s">
        <v>86</v>
      </c>
      <c r="AY227" s="242" t="s">
        <v>127</v>
      </c>
    </row>
    <row r="228" s="2" customFormat="1" ht="24.15" customHeight="1">
      <c r="A228" s="37"/>
      <c r="B228" s="38"/>
      <c r="C228" s="218" t="s">
        <v>361</v>
      </c>
      <c r="D228" s="218" t="s">
        <v>129</v>
      </c>
      <c r="E228" s="219" t="s">
        <v>362</v>
      </c>
      <c r="F228" s="220" t="s">
        <v>363</v>
      </c>
      <c r="G228" s="221" t="s">
        <v>193</v>
      </c>
      <c r="H228" s="222">
        <v>103.3</v>
      </c>
      <c r="I228" s="223"/>
      <c r="J228" s="224">
        <f>ROUND(I228*H228,2)</f>
        <v>0</v>
      </c>
      <c r="K228" s="220" t="s">
        <v>133</v>
      </c>
      <c r="L228" s="43"/>
      <c r="M228" s="225" t="s">
        <v>1</v>
      </c>
      <c r="N228" s="226" t="s">
        <v>43</v>
      </c>
      <c r="O228" s="90"/>
      <c r="P228" s="227">
        <f>O228*H228</f>
        <v>0</v>
      </c>
      <c r="Q228" s="227">
        <v>6.0000000000000002E-05</v>
      </c>
      <c r="R228" s="227">
        <f>Q228*H228</f>
        <v>0.0061980000000000004</v>
      </c>
      <c r="S228" s="227">
        <v>0</v>
      </c>
      <c r="T228" s="228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9" t="s">
        <v>134</v>
      </c>
      <c r="AT228" s="229" t="s">
        <v>129</v>
      </c>
      <c r="AU228" s="229" t="s">
        <v>88</v>
      </c>
      <c r="AY228" s="16" t="s">
        <v>127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6" t="s">
        <v>86</v>
      </c>
      <c r="BK228" s="230">
        <f>ROUND(I228*H228,2)</f>
        <v>0</v>
      </c>
      <c r="BL228" s="16" t="s">
        <v>134</v>
      </c>
      <c r="BM228" s="229" t="s">
        <v>364</v>
      </c>
    </row>
    <row r="229" s="13" customFormat="1">
      <c r="A229" s="13"/>
      <c r="B229" s="231"/>
      <c r="C229" s="232"/>
      <c r="D229" s="233" t="s">
        <v>136</v>
      </c>
      <c r="E229" s="234" t="s">
        <v>1</v>
      </c>
      <c r="F229" s="235" t="s">
        <v>360</v>
      </c>
      <c r="G229" s="232"/>
      <c r="H229" s="236">
        <v>103.3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136</v>
      </c>
      <c r="AU229" s="242" t="s">
        <v>88</v>
      </c>
      <c r="AV229" s="13" t="s">
        <v>88</v>
      </c>
      <c r="AW229" s="13" t="s">
        <v>33</v>
      </c>
      <c r="AX229" s="13" t="s">
        <v>86</v>
      </c>
      <c r="AY229" s="242" t="s">
        <v>127</v>
      </c>
    </row>
    <row r="230" s="12" customFormat="1" ht="22.8" customHeight="1">
      <c r="A230" s="12"/>
      <c r="B230" s="202"/>
      <c r="C230" s="203"/>
      <c r="D230" s="204" t="s">
        <v>77</v>
      </c>
      <c r="E230" s="216" t="s">
        <v>211</v>
      </c>
      <c r="F230" s="216" t="s">
        <v>365</v>
      </c>
      <c r="G230" s="203"/>
      <c r="H230" s="203"/>
      <c r="I230" s="206"/>
      <c r="J230" s="217">
        <f>BK230</f>
        <v>0</v>
      </c>
      <c r="K230" s="203"/>
      <c r="L230" s="208"/>
      <c r="M230" s="209"/>
      <c r="N230" s="210"/>
      <c r="O230" s="210"/>
      <c r="P230" s="211">
        <f>SUM(P231:P236)</f>
        <v>0</v>
      </c>
      <c r="Q230" s="210"/>
      <c r="R230" s="211">
        <f>SUM(R231:R236)</f>
        <v>19.672879999999999</v>
      </c>
      <c r="S230" s="210"/>
      <c r="T230" s="212">
        <f>SUM(T231:T236)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3" t="s">
        <v>86</v>
      </c>
      <c r="AT230" s="214" t="s">
        <v>77</v>
      </c>
      <c r="AU230" s="214" t="s">
        <v>86</v>
      </c>
      <c r="AY230" s="213" t="s">
        <v>127</v>
      </c>
      <c r="BK230" s="215">
        <f>SUM(BK231:BK236)</f>
        <v>0</v>
      </c>
    </row>
    <row r="231" s="2" customFormat="1" ht="24.15" customHeight="1">
      <c r="A231" s="37"/>
      <c r="B231" s="38"/>
      <c r="C231" s="218" t="s">
        <v>366</v>
      </c>
      <c r="D231" s="218" t="s">
        <v>129</v>
      </c>
      <c r="E231" s="219" t="s">
        <v>367</v>
      </c>
      <c r="F231" s="220" t="s">
        <v>368</v>
      </c>
      <c r="G231" s="221" t="s">
        <v>210</v>
      </c>
      <c r="H231" s="222">
        <v>4</v>
      </c>
      <c r="I231" s="223"/>
      <c r="J231" s="224">
        <f>ROUND(I231*H231,2)</f>
        <v>0</v>
      </c>
      <c r="K231" s="220" t="s">
        <v>1</v>
      </c>
      <c r="L231" s="43"/>
      <c r="M231" s="225" t="s">
        <v>1</v>
      </c>
      <c r="N231" s="226" t="s">
        <v>43</v>
      </c>
      <c r="O231" s="90"/>
      <c r="P231" s="227">
        <f>O231*H231</f>
        <v>0</v>
      </c>
      <c r="Q231" s="227">
        <v>0.12422</v>
      </c>
      <c r="R231" s="227">
        <f>Q231*H231</f>
        <v>0.49687999999999999</v>
      </c>
      <c r="S231" s="227">
        <v>0</v>
      </c>
      <c r="T231" s="228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29" t="s">
        <v>134</v>
      </c>
      <c r="AT231" s="229" t="s">
        <v>129</v>
      </c>
      <c r="AU231" s="229" t="s">
        <v>88</v>
      </c>
      <c r="AY231" s="16" t="s">
        <v>127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6" t="s">
        <v>86</v>
      </c>
      <c r="BK231" s="230">
        <f>ROUND(I231*H231,2)</f>
        <v>0</v>
      </c>
      <c r="BL231" s="16" t="s">
        <v>134</v>
      </c>
      <c r="BM231" s="229" t="s">
        <v>369</v>
      </c>
    </row>
    <row r="232" s="13" customFormat="1">
      <c r="A232" s="13"/>
      <c r="B232" s="231"/>
      <c r="C232" s="232"/>
      <c r="D232" s="233" t="s">
        <v>136</v>
      </c>
      <c r="E232" s="234" t="s">
        <v>1</v>
      </c>
      <c r="F232" s="235" t="s">
        <v>370</v>
      </c>
      <c r="G232" s="232"/>
      <c r="H232" s="236">
        <v>4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2" t="s">
        <v>136</v>
      </c>
      <c r="AU232" s="242" t="s">
        <v>88</v>
      </c>
      <c r="AV232" s="13" t="s">
        <v>88</v>
      </c>
      <c r="AW232" s="13" t="s">
        <v>33</v>
      </c>
      <c r="AX232" s="13" t="s">
        <v>86</v>
      </c>
      <c r="AY232" s="242" t="s">
        <v>127</v>
      </c>
    </row>
    <row r="233" s="2" customFormat="1" ht="24.15" customHeight="1">
      <c r="A233" s="37"/>
      <c r="B233" s="38"/>
      <c r="C233" s="218" t="s">
        <v>371</v>
      </c>
      <c r="D233" s="218" t="s">
        <v>129</v>
      </c>
      <c r="E233" s="219" t="s">
        <v>372</v>
      </c>
      <c r="F233" s="220" t="s">
        <v>373</v>
      </c>
      <c r="G233" s="221" t="s">
        <v>210</v>
      </c>
      <c r="H233" s="222">
        <v>16</v>
      </c>
      <c r="I233" s="223"/>
      <c r="J233" s="224">
        <f>ROUND(I233*H233,2)</f>
        <v>0</v>
      </c>
      <c r="K233" s="220" t="s">
        <v>1</v>
      </c>
      <c r="L233" s="43"/>
      <c r="M233" s="225" t="s">
        <v>1</v>
      </c>
      <c r="N233" s="226" t="s">
        <v>43</v>
      </c>
      <c r="O233" s="90"/>
      <c r="P233" s="227">
        <f>O233*H233</f>
        <v>0</v>
      </c>
      <c r="Q233" s="227">
        <v>0.42080000000000001</v>
      </c>
      <c r="R233" s="227">
        <f>Q233*H233</f>
        <v>6.7328000000000001</v>
      </c>
      <c r="S233" s="227">
        <v>0</v>
      </c>
      <c r="T233" s="228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9" t="s">
        <v>134</v>
      </c>
      <c r="AT233" s="229" t="s">
        <v>129</v>
      </c>
      <c r="AU233" s="229" t="s">
        <v>88</v>
      </c>
      <c r="AY233" s="16" t="s">
        <v>127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6" t="s">
        <v>86</v>
      </c>
      <c r="BK233" s="230">
        <f>ROUND(I233*H233,2)</f>
        <v>0</v>
      </c>
      <c r="BL233" s="16" t="s">
        <v>134</v>
      </c>
      <c r="BM233" s="229" t="s">
        <v>374</v>
      </c>
    </row>
    <row r="234" s="13" customFormat="1">
      <c r="A234" s="13"/>
      <c r="B234" s="231"/>
      <c r="C234" s="232"/>
      <c r="D234" s="233" t="s">
        <v>136</v>
      </c>
      <c r="E234" s="234" t="s">
        <v>1</v>
      </c>
      <c r="F234" s="235" t="s">
        <v>375</v>
      </c>
      <c r="G234" s="232"/>
      <c r="H234" s="236">
        <v>16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2" t="s">
        <v>136</v>
      </c>
      <c r="AU234" s="242" t="s">
        <v>88</v>
      </c>
      <c r="AV234" s="13" t="s">
        <v>88</v>
      </c>
      <c r="AW234" s="13" t="s">
        <v>33</v>
      </c>
      <c r="AX234" s="13" t="s">
        <v>86</v>
      </c>
      <c r="AY234" s="242" t="s">
        <v>127</v>
      </c>
    </row>
    <row r="235" s="2" customFormat="1" ht="33" customHeight="1">
      <c r="A235" s="37"/>
      <c r="B235" s="38"/>
      <c r="C235" s="218" t="s">
        <v>376</v>
      </c>
      <c r="D235" s="218" t="s">
        <v>129</v>
      </c>
      <c r="E235" s="219" t="s">
        <v>377</v>
      </c>
      <c r="F235" s="220" t="s">
        <v>378</v>
      </c>
      <c r="G235" s="221" t="s">
        <v>210</v>
      </c>
      <c r="H235" s="222">
        <v>40</v>
      </c>
      <c r="I235" s="223"/>
      <c r="J235" s="224">
        <f>ROUND(I235*H235,2)</f>
        <v>0</v>
      </c>
      <c r="K235" s="220" t="s">
        <v>1</v>
      </c>
      <c r="L235" s="43"/>
      <c r="M235" s="225" t="s">
        <v>1</v>
      </c>
      <c r="N235" s="226" t="s">
        <v>43</v>
      </c>
      <c r="O235" s="90"/>
      <c r="P235" s="227">
        <f>O235*H235</f>
        <v>0</v>
      </c>
      <c r="Q235" s="227">
        <v>0.31108000000000002</v>
      </c>
      <c r="R235" s="227">
        <f>Q235*H235</f>
        <v>12.443200000000001</v>
      </c>
      <c r="S235" s="227">
        <v>0</v>
      </c>
      <c r="T235" s="228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9" t="s">
        <v>134</v>
      </c>
      <c r="AT235" s="229" t="s">
        <v>129</v>
      </c>
      <c r="AU235" s="229" t="s">
        <v>88</v>
      </c>
      <c r="AY235" s="16" t="s">
        <v>127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6" t="s">
        <v>86</v>
      </c>
      <c r="BK235" s="230">
        <f>ROUND(I235*H235,2)</f>
        <v>0</v>
      </c>
      <c r="BL235" s="16" t="s">
        <v>134</v>
      </c>
      <c r="BM235" s="229" t="s">
        <v>379</v>
      </c>
    </row>
    <row r="236" s="13" customFormat="1">
      <c r="A236" s="13"/>
      <c r="B236" s="231"/>
      <c r="C236" s="232"/>
      <c r="D236" s="233" t="s">
        <v>136</v>
      </c>
      <c r="E236" s="234" t="s">
        <v>1</v>
      </c>
      <c r="F236" s="235" t="s">
        <v>380</v>
      </c>
      <c r="G236" s="232"/>
      <c r="H236" s="236">
        <v>40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2" t="s">
        <v>136</v>
      </c>
      <c r="AU236" s="242" t="s">
        <v>88</v>
      </c>
      <c r="AV236" s="13" t="s">
        <v>88</v>
      </c>
      <c r="AW236" s="13" t="s">
        <v>33</v>
      </c>
      <c r="AX236" s="13" t="s">
        <v>86</v>
      </c>
      <c r="AY236" s="242" t="s">
        <v>127</v>
      </c>
    </row>
    <row r="237" s="12" customFormat="1" ht="22.8" customHeight="1">
      <c r="A237" s="12"/>
      <c r="B237" s="202"/>
      <c r="C237" s="203"/>
      <c r="D237" s="204" t="s">
        <v>77</v>
      </c>
      <c r="E237" s="216" t="s">
        <v>381</v>
      </c>
      <c r="F237" s="216" t="s">
        <v>382</v>
      </c>
      <c r="G237" s="203"/>
      <c r="H237" s="203"/>
      <c r="I237" s="206"/>
      <c r="J237" s="217">
        <f>BK237</f>
        <v>0</v>
      </c>
      <c r="K237" s="203"/>
      <c r="L237" s="208"/>
      <c r="M237" s="209"/>
      <c r="N237" s="210"/>
      <c r="O237" s="210"/>
      <c r="P237" s="211">
        <f>SUM(P238:P250)</f>
        <v>0</v>
      </c>
      <c r="Q237" s="210"/>
      <c r="R237" s="211">
        <f>SUM(R238:R250)</f>
        <v>13.632627000000001</v>
      </c>
      <c r="S237" s="210"/>
      <c r="T237" s="212">
        <f>SUM(T238:T250)</f>
        <v>3.7200000000000002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3" t="s">
        <v>86</v>
      </c>
      <c r="AT237" s="214" t="s">
        <v>77</v>
      </c>
      <c r="AU237" s="214" t="s">
        <v>86</v>
      </c>
      <c r="AY237" s="213" t="s">
        <v>127</v>
      </c>
      <c r="BK237" s="215">
        <f>SUM(BK238:BK250)</f>
        <v>0</v>
      </c>
    </row>
    <row r="238" s="2" customFormat="1" ht="16.5" customHeight="1">
      <c r="A238" s="37"/>
      <c r="B238" s="38"/>
      <c r="C238" s="218" t="s">
        <v>383</v>
      </c>
      <c r="D238" s="218" t="s">
        <v>129</v>
      </c>
      <c r="E238" s="219" t="s">
        <v>384</v>
      </c>
      <c r="F238" s="220" t="s">
        <v>385</v>
      </c>
      <c r="G238" s="221" t="s">
        <v>193</v>
      </c>
      <c r="H238" s="222">
        <v>204</v>
      </c>
      <c r="I238" s="223"/>
      <c r="J238" s="224">
        <f>ROUND(I238*H238,2)</f>
        <v>0</v>
      </c>
      <c r="K238" s="220" t="s">
        <v>1</v>
      </c>
      <c r="L238" s="43"/>
      <c r="M238" s="225" t="s">
        <v>1</v>
      </c>
      <c r="N238" s="226" t="s">
        <v>43</v>
      </c>
      <c r="O238" s="90"/>
      <c r="P238" s="227">
        <f>O238*H238</f>
        <v>0</v>
      </c>
      <c r="Q238" s="227">
        <v>0</v>
      </c>
      <c r="R238" s="227">
        <f>Q238*H238</f>
        <v>0</v>
      </c>
      <c r="S238" s="227">
        <v>0</v>
      </c>
      <c r="T238" s="228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29" t="s">
        <v>134</v>
      </c>
      <c r="AT238" s="229" t="s">
        <v>129</v>
      </c>
      <c r="AU238" s="229" t="s">
        <v>88</v>
      </c>
      <c r="AY238" s="16" t="s">
        <v>127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6" t="s">
        <v>86</v>
      </c>
      <c r="BK238" s="230">
        <f>ROUND(I238*H238,2)</f>
        <v>0</v>
      </c>
      <c r="BL238" s="16" t="s">
        <v>134</v>
      </c>
      <c r="BM238" s="229" t="s">
        <v>386</v>
      </c>
    </row>
    <row r="239" s="13" customFormat="1">
      <c r="A239" s="13"/>
      <c r="B239" s="231"/>
      <c r="C239" s="232"/>
      <c r="D239" s="233" t="s">
        <v>136</v>
      </c>
      <c r="E239" s="234" t="s">
        <v>1</v>
      </c>
      <c r="F239" s="235" t="s">
        <v>387</v>
      </c>
      <c r="G239" s="232"/>
      <c r="H239" s="236">
        <v>204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136</v>
      </c>
      <c r="AU239" s="242" t="s">
        <v>88</v>
      </c>
      <c r="AV239" s="13" t="s">
        <v>88</v>
      </c>
      <c r="AW239" s="13" t="s">
        <v>33</v>
      </c>
      <c r="AX239" s="13" t="s">
        <v>86</v>
      </c>
      <c r="AY239" s="242" t="s">
        <v>127</v>
      </c>
    </row>
    <row r="240" s="2" customFormat="1" ht="33" customHeight="1">
      <c r="A240" s="37"/>
      <c r="B240" s="38"/>
      <c r="C240" s="254" t="s">
        <v>388</v>
      </c>
      <c r="D240" s="254" t="s">
        <v>207</v>
      </c>
      <c r="E240" s="255" t="s">
        <v>389</v>
      </c>
      <c r="F240" s="256" t="s">
        <v>390</v>
      </c>
      <c r="G240" s="257" t="s">
        <v>193</v>
      </c>
      <c r="H240" s="258">
        <v>224.40000000000001</v>
      </c>
      <c r="I240" s="259"/>
      <c r="J240" s="260">
        <f>ROUND(I240*H240,2)</f>
        <v>0</v>
      </c>
      <c r="K240" s="256" t="s">
        <v>133</v>
      </c>
      <c r="L240" s="261"/>
      <c r="M240" s="262" t="s">
        <v>1</v>
      </c>
      <c r="N240" s="263" t="s">
        <v>43</v>
      </c>
      <c r="O240" s="90"/>
      <c r="P240" s="227">
        <f>O240*H240</f>
        <v>0</v>
      </c>
      <c r="Q240" s="227">
        <v>0.00077999999999999999</v>
      </c>
      <c r="R240" s="227">
        <f>Q240*H240</f>
        <v>0.17503199999999999</v>
      </c>
      <c r="S240" s="227">
        <v>0</v>
      </c>
      <c r="T240" s="228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9" t="s">
        <v>211</v>
      </c>
      <c r="AT240" s="229" t="s">
        <v>207</v>
      </c>
      <c r="AU240" s="229" t="s">
        <v>88</v>
      </c>
      <c r="AY240" s="16" t="s">
        <v>127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6" t="s">
        <v>86</v>
      </c>
      <c r="BK240" s="230">
        <f>ROUND(I240*H240,2)</f>
        <v>0</v>
      </c>
      <c r="BL240" s="16" t="s">
        <v>134</v>
      </c>
      <c r="BM240" s="229" t="s">
        <v>391</v>
      </c>
    </row>
    <row r="241" s="13" customFormat="1">
      <c r="A241" s="13"/>
      <c r="B241" s="231"/>
      <c r="C241" s="232"/>
      <c r="D241" s="233" t="s">
        <v>136</v>
      </c>
      <c r="E241" s="234" t="s">
        <v>1</v>
      </c>
      <c r="F241" s="235" t="s">
        <v>392</v>
      </c>
      <c r="G241" s="232"/>
      <c r="H241" s="236">
        <v>204</v>
      </c>
      <c r="I241" s="237"/>
      <c r="J241" s="232"/>
      <c r="K241" s="232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136</v>
      </c>
      <c r="AU241" s="242" t="s">
        <v>88</v>
      </c>
      <c r="AV241" s="13" t="s">
        <v>88</v>
      </c>
      <c r="AW241" s="13" t="s">
        <v>33</v>
      </c>
      <c r="AX241" s="13" t="s">
        <v>86</v>
      </c>
      <c r="AY241" s="242" t="s">
        <v>127</v>
      </c>
    </row>
    <row r="242" s="13" customFormat="1">
      <c r="A242" s="13"/>
      <c r="B242" s="231"/>
      <c r="C242" s="232"/>
      <c r="D242" s="233" t="s">
        <v>136</v>
      </c>
      <c r="E242" s="232"/>
      <c r="F242" s="235" t="s">
        <v>393</v>
      </c>
      <c r="G242" s="232"/>
      <c r="H242" s="236">
        <v>224.40000000000001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2" t="s">
        <v>136</v>
      </c>
      <c r="AU242" s="242" t="s">
        <v>88</v>
      </c>
      <c r="AV242" s="13" t="s">
        <v>88</v>
      </c>
      <c r="AW242" s="13" t="s">
        <v>4</v>
      </c>
      <c r="AX242" s="13" t="s">
        <v>86</v>
      </c>
      <c r="AY242" s="242" t="s">
        <v>127</v>
      </c>
    </row>
    <row r="243" s="2" customFormat="1" ht="24.15" customHeight="1">
      <c r="A243" s="37"/>
      <c r="B243" s="38"/>
      <c r="C243" s="218" t="s">
        <v>394</v>
      </c>
      <c r="D243" s="218" t="s">
        <v>129</v>
      </c>
      <c r="E243" s="219" t="s">
        <v>395</v>
      </c>
      <c r="F243" s="220" t="s">
        <v>396</v>
      </c>
      <c r="G243" s="221" t="s">
        <v>235</v>
      </c>
      <c r="H243" s="222">
        <v>2</v>
      </c>
      <c r="I243" s="223"/>
      <c r="J243" s="224">
        <f>ROUND(I243*H243,2)</f>
        <v>0</v>
      </c>
      <c r="K243" s="220" t="s">
        <v>133</v>
      </c>
      <c r="L243" s="43"/>
      <c r="M243" s="225" t="s">
        <v>1</v>
      </c>
      <c r="N243" s="226" t="s">
        <v>43</v>
      </c>
      <c r="O243" s="90"/>
      <c r="P243" s="227">
        <f>O243*H243</f>
        <v>0</v>
      </c>
      <c r="Q243" s="227">
        <v>0</v>
      </c>
      <c r="R243" s="227">
        <f>Q243*H243</f>
        <v>0</v>
      </c>
      <c r="S243" s="227">
        <v>1.76</v>
      </c>
      <c r="T243" s="228">
        <f>S243*H243</f>
        <v>3.52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29" t="s">
        <v>134</v>
      </c>
      <c r="AT243" s="229" t="s">
        <v>129</v>
      </c>
      <c r="AU243" s="229" t="s">
        <v>88</v>
      </c>
      <c r="AY243" s="16" t="s">
        <v>127</v>
      </c>
      <c r="BE243" s="230">
        <f>IF(N243="základní",J243,0)</f>
        <v>0</v>
      </c>
      <c r="BF243" s="230">
        <f>IF(N243="snížená",J243,0)</f>
        <v>0</v>
      </c>
      <c r="BG243" s="230">
        <f>IF(N243="zákl. přenesená",J243,0)</f>
        <v>0</v>
      </c>
      <c r="BH243" s="230">
        <f>IF(N243="sníž. přenesená",J243,0)</f>
        <v>0</v>
      </c>
      <c r="BI243" s="230">
        <f>IF(N243="nulová",J243,0)</f>
        <v>0</v>
      </c>
      <c r="BJ243" s="16" t="s">
        <v>86</v>
      </c>
      <c r="BK243" s="230">
        <f>ROUND(I243*H243,2)</f>
        <v>0</v>
      </c>
      <c r="BL243" s="16" t="s">
        <v>134</v>
      </c>
      <c r="BM243" s="229" t="s">
        <v>397</v>
      </c>
    </row>
    <row r="244" s="13" customFormat="1">
      <c r="A244" s="13"/>
      <c r="B244" s="231"/>
      <c r="C244" s="232"/>
      <c r="D244" s="233" t="s">
        <v>136</v>
      </c>
      <c r="E244" s="234" t="s">
        <v>1</v>
      </c>
      <c r="F244" s="235" t="s">
        <v>398</v>
      </c>
      <c r="G244" s="232"/>
      <c r="H244" s="236">
        <v>2</v>
      </c>
      <c r="I244" s="237"/>
      <c r="J244" s="232"/>
      <c r="K244" s="232"/>
      <c r="L244" s="238"/>
      <c r="M244" s="239"/>
      <c r="N244" s="240"/>
      <c r="O244" s="240"/>
      <c r="P244" s="240"/>
      <c r="Q244" s="240"/>
      <c r="R244" s="240"/>
      <c r="S244" s="240"/>
      <c r="T244" s="24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2" t="s">
        <v>136</v>
      </c>
      <c r="AU244" s="242" t="s">
        <v>88</v>
      </c>
      <c r="AV244" s="13" t="s">
        <v>88</v>
      </c>
      <c r="AW244" s="13" t="s">
        <v>33</v>
      </c>
      <c r="AX244" s="13" t="s">
        <v>86</v>
      </c>
      <c r="AY244" s="242" t="s">
        <v>127</v>
      </c>
    </row>
    <row r="245" s="2" customFormat="1" ht="24.15" customHeight="1">
      <c r="A245" s="37"/>
      <c r="B245" s="38"/>
      <c r="C245" s="218" t="s">
        <v>399</v>
      </c>
      <c r="D245" s="218" t="s">
        <v>129</v>
      </c>
      <c r="E245" s="219" t="s">
        <v>400</v>
      </c>
      <c r="F245" s="220" t="s">
        <v>401</v>
      </c>
      <c r="G245" s="221" t="s">
        <v>210</v>
      </c>
      <c r="H245" s="222">
        <v>4</v>
      </c>
      <c r="I245" s="223"/>
      <c r="J245" s="224">
        <f>ROUND(I245*H245,2)</f>
        <v>0</v>
      </c>
      <c r="K245" s="220" t="s">
        <v>133</v>
      </c>
      <c r="L245" s="43"/>
      <c r="M245" s="225" t="s">
        <v>1</v>
      </c>
      <c r="N245" s="226" t="s">
        <v>43</v>
      </c>
      <c r="O245" s="90"/>
      <c r="P245" s="227">
        <f>O245*H245</f>
        <v>0</v>
      </c>
      <c r="Q245" s="227">
        <v>0</v>
      </c>
      <c r="R245" s="227">
        <f>Q245*H245</f>
        <v>0</v>
      </c>
      <c r="S245" s="227">
        <v>0.050000000000000003</v>
      </c>
      <c r="T245" s="228">
        <f>S245*H245</f>
        <v>0.20000000000000001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29" t="s">
        <v>134</v>
      </c>
      <c r="AT245" s="229" t="s">
        <v>129</v>
      </c>
      <c r="AU245" s="229" t="s">
        <v>88</v>
      </c>
      <c r="AY245" s="16" t="s">
        <v>127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6" t="s">
        <v>86</v>
      </c>
      <c r="BK245" s="230">
        <f>ROUND(I245*H245,2)</f>
        <v>0</v>
      </c>
      <c r="BL245" s="16" t="s">
        <v>134</v>
      </c>
      <c r="BM245" s="229" t="s">
        <v>402</v>
      </c>
    </row>
    <row r="246" s="13" customFormat="1">
      <c r="A246" s="13"/>
      <c r="B246" s="231"/>
      <c r="C246" s="232"/>
      <c r="D246" s="233" t="s">
        <v>136</v>
      </c>
      <c r="E246" s="234" t="s">
        <v>1</v>
      </c>
      <c r="F246" s="235" t="s">
        <v>403</v>
      </c>
      <c r="G246" s="232"/>
      <c r="H246" s="236">
        <v>4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136</v>
      </c>
      <c r="AU246" s="242" t="s">
        <v>88</v>
      </c>
      <c r="AV246" s="13" t="s">
        <v>88</v>
      </c>
      <c r="AW246" s="13" t="s">
        <v>33</v>
      </c>
      <c r="AX246" s="13" t="s">
        <v>86</v>
      </c>
      <c r="AY246" s="242" t="s">
        <v>127</v>
      </c>
    </row>
    <row r="247" s="2" customFormat="1" ht="24.15" customHeight="1">
      <c r="A247" s="37"/>
      <c r="B247" s="38"/>
      <c r="C247" s="218" t="s">
        <v>404</v>
      </c>
      <c r="D247" s="218" t="s">
        <v>129</v>
      </c>
      <c r="E247" s="219" t="s">
        <v>405</v>
      </c>
      <c r="F247" s="220" t="s">
        <v>406</v>
      </c>
      <c r="G247" s="221" t="s">
        <v>193</v>
      </c>
      <c r="H247" s="222">
        <v>43.5</v>
      </c>
      <c r="I247" s="223"/>
      <c r="J247" s="224">
        <f>ROUND(I247*H247,2)</f>
        <v>0</v>
      </c>
      <c r="K247" s="220" t="s">
        <v>133</v>
      </c>
      <c r="L247" s="43"/>
      <c r="M247" s="225" t="s">
        <v>1</v>
      </c>
      <c r="N247" s="226" t="s">
        <v>43</v>
      </c>
      <c r="O247" s="90"/>
      <c r="P247" s="227">
        <f>O247*H247</f>
        <v>0</v>
      </c>
      <c r="Q247" s="227">
        <v>0.29221000000000003</v>
      </c>
      <c r="R247" s="227">
        <f>Q247*H247</f>
        <v>12.711135000000001</v>
      </c>
      <c r="S247" s="227">
        <v>0</v>
      </c>
      <c r="T247" s="228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29" t="s">
        <v>134</v>
      </c>
      <c r="AT247" s="229" t="s">
        <v>129</v>
      </c>
      <c r="AU247" s="229" t="s">
        <v>88</v>
      </c>
      <c r="AY247" s="16" t="s">
        <v>127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6" t="s">
        <v>86</v>
      </c>
      <c r="BK247" s="230">
        <f>ROUND(I247*H247,2)</f>
        <v>0</v>
      </c>
      <c r="BL247" s="16" t="s">
        <v>134</v>
      </c>
      <c r="BM247" s="229" t="s">
        <v>407</v>
      </c>
    </row>
    <row r="248" s="13" customFormat="1">
      <c r="A248" s="13"/>
      <c r="B248" s="231"/>
      <c r="C248" s="232"/>
      <c r="D248" s="233" t="s">
        <v>136</v>
      </c>
      <c r="E248" s="234" t="s">
        <v>1</v>
      </c>
      <c r="F248" s="235" t="s">
        <v>408</v>
      </c>
      <c r="G248" s="232"/>
      <c r="H248" s="236">
        <v>43.5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136</v>
      </c>
      <c r="AU248" s="242" t="s">
        <v>88</v>
      </c>
      <c r="AV248" s="13" t="s">
        <v>88</v>
      </c>
      <c r="AW248" s="13" t="s">
        <v>33</v>
      </c>
      <c r="AX248" s="13" t="s">
        <v>86</v>
      </c>
      <c r="AY248" s="242" t="s">
        <v>127</v>
      </c>
    </row>
    <row r="249" s="2" customFormat="1" ht="24.15" customHeight="1">
      <c r="A249" s="37"/>
      <c r="B249" s="38"/>
      <c r="C249" s="254" t="s">
        <v>409</v>
      </c>
      <c r="D249" s="254" t="s">
        <v>207</v>
      </c>
      <c r="E249" s="255" t="s">
        <v>410</v>
      </c>
      <c r="F249" s="256" t="s">
        <v>411</v>
      </c>
      <c r="G249" s="257" t="s">
        <v>193</v>
      </c>
      <c r="H249" s="258">
        <v>47.850000000000001</v>
      </c>
      <c r="I249" s="259"/>
      <c r="J249" s="260">
        <f>ROUND(I249*H249,2)</f>
        <v>0</v>
      </c>
      <c r="K249" s="256" t="s">
        <v>133</v>
      </c>
      <c r="L249" s="261"/>
      <c r="M249" s="262" t="s">
        <v>1</v>
      </c>
      <c r="N249" s="263" t="s">
        <v>43</v>
      </c>
      <c r="O249" s="90"/>
      <c r="P249" s="227">
        <f>O249*H249</f>
        <v>0</v>
      </c>
      <c r="Q249" s="227">
        <v>0.015599999999999999</v>
      </c>
      <c r="R249" s="227">
        <f>Q249*H249</f>
        <v>0.74646000000000001</v>
      </c>
      <c r="S249" s="227">
        <v>0</v>
      </c>
      <c r="T249" s="228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29" t="s">
        <v>211</v>
      </c>
      <c r="AT249" s="229" t="s">
        <v>207</v>
      </c>
      <c r="AU249" s="229" t="s">
        <v>88</v>
      </c>
      <c r="AY249" s="16" t="s">
        <v>127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6" t="s">
        <v>86</v>
      </c>
      <c r="BK249" s="230">
        <f>ROUND(I249*H249,2)</f>
        <v>0</v>
      </c>
      <c r="BL249" s="16" t="s">
        <v>134</v>
      </c>
      <c r="BM249" s="229" t="s">
        <v>412</v>
      </c>
    </row>
    <row r="250" s="13" customFormat="1">
      <c r="A250" s="13"/>
      <c r="B250" s="231"/>
      <c r="C250" s="232"/>
      <c r="D250" s="233" t="s">
        <v>136</v>
      </c>
      <c r="E250" s="232"/>
      <c r="F250" s="235" t="s">
        <v>413</v>
      </c>
      <c r="G250" s="232"/>
      <c r="H250" s="236">
        <v>47.850000000000001</v>
      </c>
      <c r="I250" s="237"/>
      <c r="J250" s="232"/>
      <c r="K250" s="232"/>
      <c r="L250" s="238"/>
      <c r="M250" s="239"/>
      <c r="N250" s="240"/>
      <c r="O250" s="240"/>
      <c r="P250" s="240"/>
      <c r="Q250" s="240"/>
      <c r="R250" s="240"/>
      <c r="S250" s="240"/>
      <c r="T250" s="24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2" t="s">
        <v>136</v>
      </c>
      <c r="AU250" s="242" t="s">
        <v>88</v>
      </c>
      <c r="AV250" s="13" t="s">
        <v>88</v>
      </c>
      <c r="AW250" s="13" t="s">
        <v>4</v>
      </c>
      <c r="AX250" s="13" t="s">
        <v>86</v>
      </c>
      <c r="AY250" s="242" t="s">
        <v>127</v>
      </c>
    </row>
    <row r="251" s="12" customFormat="1" ht="22.8" customHeight="1">
      <c r="A251" s="12"/>
      <c r="B251" s="202"/>
      <c r="C251" s="203"/>
      <c r="D251" s="204" t="s">
        <v>77</v>
      </c>
      <c r="E251" s="216" t="s">
        <v>414</v>
      </c>
      <c r="F251" s="216" t="s">
        <v>415</v>
      </c>
      <c r="G251" s="203"/>
      <c r="H251" s="203"/>
      <c r="I251" s="206"/>
      <c r="J251" s="217">
        <f>BK251</f>
        <v>0</v>
      </c>
      <c r="K251" s="203"/>
      <c r="L251" s="208"/>
      <c r="M251" s="209"/>
      <c r="N251" s="210"/>
      <c r="O251" s="210"/>
      <c r="P251" s="211">
        <f>SUM(P252:P265)</f>
        <v>0</v>
      </c>
      <c r="Q251" s="210"/>
      <c r="R251" s="211">
        <f>SUM(R252:R265)</f>
        <v>0</v>
      </c>
      <c r="S251" s="210"/>
      <c r="T251" s="212">
        <f>SUM(T252:T265)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3" t="s">
        <v>86</v>
      </c>
      <c r="AT251" s="214" t="s">
        <v>77</v>
      </c>
      <c r="AU251" s="214" t="s">
        <v>86</v>
      </c>
      <c r="AY251" s="213" t="s">
        <v>127</v>
      </c>
      <c r="BK251" s="215">
        <f>SUM(BK252:BK265)</f>
        <v>0</v>
      </c>
    </row>
    <row r="252" s="2" customFormat="1" ht="21.75" customHeight="1">
      <c r="A252" s="37"/>
      <c r="B252" s="38"/>
      <c r="C252" s="218" t="s">
        <v>416</v>
      </c>
      <c r="D252" s="218" t="s">
        <v>129</v>
      </c>
      <c r="E252" s="219" t="s">
        <v>417</v>
      </c>
      <c r="F252" s="220" t="s">
        <v>418</v>
      </c>
      <c r="G252" s="221" t="s">
        <v>223</v>
      </c>
      <c r="H252" s="222">
        <v>1996.2660000000001</v>
      </c>
      <c r="I252" s="223"/>
      <c r="J252" s="224">
        <f>ROUND(I252*H252,2)</f>
        <v>0</v>
      </c>
      <c r="K252" s="220" t="s">
        <v>133</v>
      </c>
      <c r="L252" s="43"/>
      <c r="M252" s="225" t="s">
        <v>1</v>
      </c>
      <c r="N252" s="226" t="s">
        <v>43</v>
      </c>
      <c r="O252" s="90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9" t="s">
        <v>134</v>
      </c>
      <c r="AT252" s="229" t="s">
        <v>129</v>
      </c>
      <c r="AU252" s="229" t="s">
        <v>88</v>
      </c>
      <c r="AY252" s="16" t="s">
        <v>127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6" t="s">
        <v>86</v>
      </c>
      <c r="BK252" s="230">
        <f>ROUND(I252*H252,2)</f>
        <v>0</v>
      </c>
      <c r="BL252" s="16" t="s">
        <v>134</v>
      </c>
      <c r="BM252" s="229" t="s">
        <v>419</v>
      </c>
    </row>
    <row r="253" s="13" customFormat="1">
      <c r="A253" s="13"/>
      <c r="B253" s="231"/>
      <c r="C253" s="232"/>
      <c r="D253" s="233" t="s">
        <v>136</v>
      </c>
      <c r="E253" s="234" t="s">
        <v>1</v>
      </c>
      <c r="F253" s="235" t="s">
        <v>420</v>
      </c>
      <c r="G253" s="232"/>
      <c r="H253" s="236">
        <v>1996.2660000000001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2" t="s">
        <v>136</v>
      </c>
      <c r="AU253" s="242" t="s">
        <v>88</v>
      </c>
      <c r="AV253" s="13" t="s">
        <v>88</v>
      </c>
      <c r="AW253" s="13" t="s">
        <v>33</v>
      </c>
      <c r="AX253" s="13" t="s">
        <v>86</v>
      </c>
      <c r="AY253" s="242" t="s">
        <v>127</v>
      </c>
    </row>
    <row r="254" s="2" customFormat="1" ht="24.15" customHeight="1">
      <c r="A254" s="37"/>
      <c r="B254" s="38"/>
      <c r="C254" s="218" t="s">
        <v>421</v>
      </c>
      <c r="D254" s="218" t="s">
        <v>129</v>
      </c>
      <c r="E254" s="219" t="s">
        <v>422</v>
      </c>
      <c r="F254" s="220" t="s">
        <v>423</v>
      </c>
      <c r="G254" s="221" t="s">
        <v>223</v>
      </c>
      <c r="H254" s="222">
        <v>7985.0640000000003</v>
      </c>
      <c r="I254" s="223"/>
      <c r="J254" s="224">
        <f>ROUND(I254*H254,2)</f>
        <v>0</v>
      </c>
      <c r="K254" s="220" t="s">
        <v>133</v>
      </c>
      <c r="L254" s="43"/>
      <c r="M254" s="225" t="s">
        <v>1</v>
      </c>
      <c r="N254" s="226" t="s">
        <v>43</v>
      </c>
      <c r="O254" s="90"/>
      <c r="P254" s="227">
        <f>O254*H254</f>
        <v>0</v>
      </c>
      <c r="Q254" s="227">
        <v>0</v>
      </c>
      <c r="R254" s="227">
        <f>Q254*H254</f>
        <v>0</v>
      </c>
      <c r="S254" s="227">
        <v>0</v>
      </c>
      <c r="T254" s="228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29" t="s">
        <v>134</v>
      </c>
      <c r="AT254" s="229" t="s">
        <v>129</v>
      </c>
      <c r="AU254" s="229" t="s">
        <v>88</v>
      </c>
      <c r="AY254" s="16" t="s">
        <v>127</v>
      </c>
      <c r="BE254" s="230">
        <f>IF(N254="základní",J254,0)</f>
        <v>0</v>
      </c>
      <c r="BF254" s="230">
        <f>IF(N254="snížená",J254,0)</f>
        <v>0</v>
      </c>
      <c r="BG254" s="230">
        <f>IF(N254="zákl. přenesená",J254,0)</f>
        <v>0</v>
      </c>
      <c r="BH254" s="230">
        <f>IF(N254="sníž. přenesená",J254,0)</f>
        <v>0</v>
      </c>
      <c r="BI254" s="230">
        <f>IF(N254="nulová",J254,0)</f>
        <v>0</v>
      </c>
      <c r="BJ254" s="16" t="s">
        <v>86</v>
      </c>
      <c r="BK254" s="230">
        <f>ROUND(I254*H254,2)</f>
        <v>0</v>
      </c>
      <c r="BL254" s="16" t="s">
        <v>134</v>
      </c>
      <c r="BM254" s="229" t="s">
        <v>424</v>
      </c>
    </row>
    <row r="255" s="13" customFormat="1">
      <c r="A255" s="13"/>
      <c r="B255" s="231"/>
      <c r="C255" s="232"/>
      <c r="D255" s="233" t="s">
        <v>136</v>
      </c>
      <c r="E255" s="234" t="s">
        <v>1</v>
      </c>
      <c r="F255" s="235" t="s">
        <v>425</v>
      </c>
      <c r="G255" s="232"/>
      <c r="H255" s="236">
        <v>7985.0640000000003</v>
      </c>
      <c r="I255" s="237"/>
      <c r="J255" s="232"/>
      <c r="K255" s="232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136</v>
      </c>
      <c r="AU255" s="242" t="s">
        <v>88</v>
      </c>
      <c r="AV255" s="13" t="s">
        <v>88</v>
      </c>
      <c r="AW255" s="13" t="s">
        <v>33</v>
      </c>
      <c r="AX255" s="13" t="s">
        <v>86</v>
      </c>
      <c r="AY255" s="242" t="s">
        <v>127</v>
      </c>
    </row>
    <row r="256" s="2" customFormat="1" ht="16.5" customHeight="1">
      <c r="A256" s="37"/>
      <c r="B256" s="38"/>
      <c r="C256" s="218" t="s">
        <v>426</v>
      </c>
      <c r="D256" s="218" t="s">
        <v>129</v>
      </c>
      <c r="E256" s="219" t="s">
        <v>427</v>
      </c>
      <c r="F256" s="220" t="s">
        <v>428</v>
      </c>
      <c r="G256" s="221" t="s">
        <v>223</v>
      </c>
      <c r="H256" s="222">
        <v>1155.75</v>
      </c>
      <c r="I256" s="223"/>
      <c r="J256" s="224">
        <f>ROUND(I256*H256,2)</f>
        <v>0</v>
      </c>
      <c r="K256" s="220" t="s">
        <v>133</v>
      </c>
      <c r="L256" s="43"/>
      <c r="M256" s="225" t="s">
        <v>1</v>
      </c>
      <c r="N256" s="226" t="s">
        <v>43</v>
      </c>
      <c r="O256" s="90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9" t="s">
        <v>134</v>
      </c>
      <c r="AT256" s="229" t="s">
        <v>129</v>
      </c>
      <c r="AU256" s="229" t="s">
        <v>88</v>
      </c>
      <c r="AY256" s="16" t="s">
        <v>127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6" t="s">
        <v>86</v>
      </c>
      <c r="BK256" s="230">
        <f>ROUND(I256*H256,2)</f>
        <v>0</v>
      </c>
      <c r="BL256" s="16" t="s">
        <v>134</v>
      </c>
      <c r="BM256" s="229" t="s">
        <v>429</v>
      </c>
    </row>
    <row r="257" s="13" customFormat="1">
      <c r="A257" s="13"/>
      <c r="B257" s="231"/>
      <c r="C257" s="232"/>
      <c r="D257" s="233" t="s">
        <v>136</v>
      </c>
      <c r="E257" s="234" t="s">
        <v>1</v>
      </c>
      <c r="F257" s="235" t="s">
        <v>430</v>
      </c>
      <c r="G257" s="232"/>
      <c r="H257" s="236">
        <v>1155.75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2" t="s">
        <v>136</v>
      </c>
      <c r="AU257" s="242" t="s">
        <v>88</v>
      </c>
      <c r="AV257" s="13" t="s">
        <v>88</v>
      </c>
      <c r="AW257" s="13" t="s">
        <v>33</v>
      </c>
      <c r="AX257" s="13" t="s">
        <v>86</v>
      </c>
      <c r="AY257" s="242" t="s">
        <v>127</v>
      </c>
    </row>
    <row r="258" s="2" customFormat="1" ht="24.15" customHeight="1">
      <c r="A258" s="37"/>
      <c r="B258" s="38"/>
      <c r="C258" s="218" t="s">
        <v>431</v>
      </c>
      <c r="D258" s="218" t="s">
        <v>129</v>
      </c>
      <c r="E258" s="219" t="s">
        <v>432</v>
      </c>
      <c r="F258" s="220" t="s">
        <v>433</v>
      </c>
      <c r="G258" s="221" t="s">
        <v>223</v>
      </c>
      <c r="H258" s="222">
        <v>4623</v>
      </c>
      <c r="I258" s="223"/>
      <c r="J258" s="224">
        <f>ROUND(I258*H258,2)</f>
        <v>0</v>
      </c>
      <c r="K258" s="220" t="s">
        <v>133</v>
      </c>
      <c r="L258" s="43"/>
      <c r="M258" s="225" t="s">
        <v>1</v>
      </c>
      <c r="N258" s="226" t="s">
        <v>43</v>
      </c>
      <c r="O258" s="90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9" t="s">
        <v>134</v>
      </c>
      <c r="AT258" s="229" t="s">
        <v>129</v>
      </c>
      <c r="AU258" s="229" t="s">
        <v>88</v>
      </c>
      <c r="AY258" s="16" t="s">
        <v>127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6" t="s">
        <v>86</v>
      </c>
      <c r="BK258" s="230">
        <f>ROUND(I258*H258,2)</f>
        <v>0</v>
      </c>
      <c r="BL258" s="16" t="s">
        <v>134</v>
      </c>
      <c r="BM258" s="229" t="s">
        <v>434</v>
      </c>
    </row>
    <row r="259" s="13" customFormat="1">
      <c r="A259" s="13"/>
      <c r="B259" s="231"/>
      <c r="C259" s="232"/>
      <c r="D259" s="233" t="s">
        <v>136</v>
      </c>
      <c r="E259" s="234" t="s">
        <v>1</v>
      </c>
      <c r="F259" s="235" t="s">
        <v>435</v>
      </c>
      <c r="G259" s="232"/>
      <c r="H259" s="236">
        <v>4623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2" t="s">
        <v>136</v>
      </c>
      <c r="AU259" s="242" t="s">
        <v>88</v>
      </c>
      <c r="AV259" s="13" t="s">
        <v>88</v>
      </c>
      <c r="AW259" s="13" t="s">
        <v>33</v>
      </c>
      <c r="AX259" s="13" t="s">
        <v>86</v>
      </c>
      <c r="AY259" s="242" t="s">
        <v>127</v>
      </c>
    </row>
    <row r="260" s="2" customFormat="1" ht="37.8" customHeight="1">
      <c r="A260" s="37"/>
      <c r="B260" s="38"/>
      <c r="C260" s="218" t="s">
        <v>436</v>
      </c>
      <c r="D260" s="218" t="s">
        <v>129</v>
      </c>
      <c r="E260" s="219" t="s">
        <v>437</v>
      </c>
      <c r="F260" s="220" t="s">
        <v>438</v>
      </c>
      <c r="G260" s="221" t="s">
        <v>223</v>
      </c>
      <c r="H260" s="222">
        <v>429.04599999999999</v>
      </c>
      <c r="I260" s="223"/>
      <c r="J260" s="224">
        <f>ROUND(I260*H260,2)</f>
        <v>0</v>
      </c>
      <c r="K260" s="220" t="s">
        <v>133</v>
      </c>
      <c r="L260" s="43"/>
      <c r="M260" s="225" t="s">
        <v>1</v>
      </c>
      <c r="N260" s="226" t="s">
        <v>43</v>
      </c>
      <c r="O260" s="90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9" t="s">
        <v>134</v>
      </c>
      <c r="AT260" s="229" t="s">
        <v>129</v>
      </c>
      <c r="AU260" s="229" t="s">
        <v>88</v>
      </c>
      <c r="AY260" s="16" t="s">
        <v>127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6" t="s">
        <v>86</v>
      </c>
      <c r="BK260" s="230">
        <f>ROUND(I260*H260,2)</f>
        <v>0</v>
      </c>
      <c r="BL260" s="16" t="s">
        <v>134</v>
      </c>
      <c r="BM260" s="229" t="s">
        <v>439</v>
      </c>
    </row>
    <row r="261" s="13" customFormat="1">
      <c r="A261" s="13"/>
      <c r="B261" s="231"/>
      <c r="C261" s="232"/>
      <c r="D261" s="233" t="s">
        <v>136</v>
      </c>
      <c r="E261" s="234" t="s">
        <v>1</v>
      </c>
      <c r="F261" s="235" t="s">
        <v>440</v>
      </c>
      <c r="G261" s="232"/>
      <c r="H261" s="236">
        <v>429.04599999999999</v>
      </c>
      <c r="I261" s="237"/>
      <c r="J261" s="232"/>
      <c r="K261" s="232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136</v>
      </c>
      <c r="AU261" s="242" t="s">
        <v>88</v>
      </c>
      <c r="AV261" s="13" t="s">
        <v>88</v>
      </c>
      <c r="AW261" s="13" t="s">
        <v>33</v>
      </c>
      <c r="AX261" s="13" t="s">
        <v>86</v>
      </c>
      <c r="AY261" s="242" t="s">
        <v>127</v>
      </c>
    </row>
    <row r="262" s="2" customFormat="1" ht="44.25" customHeight="1">
      <c r="A262" s="37"/>
      <c r="B262" s="38"/>
      <c r="C262" s="218" t="s">
        <v>441</v>
      </c>
      <c r="D262" s="218" t="s">
        <v>129</v>
      </c>
      <c r="E262" s="219" t="s">
        <v>442</v>
      </c>
      <c r="F262" s="220" t="s">
        <v>443</v>
      </c>
      <c r="G262" s="221" t="s">
        <v>223</v>
      </c>
      <c r="H262" s="222">
        <v>1996.2660000000001</v>
      </c>
      <c r="I262" s="223"/>
      <c r="J262" s="224">
        <f>ROUND(I262*H262,2)</f>
        <v>0</v>
      </c>
      <c r="K262" s="220" t="s">
        <v>133</v>
      </c>
      <c r="L262" s="43"/>
      <c r="M262" s="225" t="s">
        <v>1</v>
      </c>
      <c r="N262" s="226" t="s">
        <v>43</v>
      </c>
      <c r="O262" s="90"/>
      <c r="P262" s="227">
        <f>O262*H262</f>
        <v>0</v>
      </c>
      <c r="Q262" s="227">
        <v>0</v>
      </c>
      <c r="R262" s="227">
        <f>Q262*H262</f>
        <v>0</v>
      </c>
      <c r="S262" s="227">
        <v>0</v>
      </c>
      <c r="T262" s="228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29" t="s">
        <v>134</v>
      </c>
      <c r="AT262" s="229" t="s">
        <v>129</v>
      </c>
      <c r="AU262" s="229" t="s">
        <v>88</v>
      </c>
      <c r="AY262" s="16" t="s">
        <v>127</v>
      </c>
      <c r="BE262" s="230">
        <f>IF(N262="základní",J262,0)</f>
        <v>0</v>
      </c>
      <c r="BF262" s="230">
        <f>IF(N262="snížená",J262,0)</f>
        <v>0</v>
      </c>
      <c r="BG262" s="230">
        <f>IF(N262="zákl. přenesená",J262,0)</f>
        <v>0</v>
      </c>
      <c r="BH262" s="230">
        <f>IF(N262="sníž. přenesená",J262,0)</f>
        <v>0</v>
      </c>
      <c r="BI262" s="230">
        <f>IF(N262="nulová",J262,0)</f>
        <v>0</v>
      </c>
      <c r="BJ262" s="16" t="s">
        <v>86</v>
      </c>
      <c r="BK262" s="230">
        <f>ROUND(I262*H262,2)</f>
        <v>0</v>
      </c>
      <c r="BL262" s="16" t="s">
        <v>134</v>
      </c>
      <c r="BM262" s="229" t="s">
        <v>444</v>
      </c>
    </row>
    <row r="263" s="13" customFormat="1">
      <c r="A263" s="13"/>
      <c r="B263" s="231"/>
      <c r="C263" s="232"/>
      <c r="D263" s="233" t="s">
        <v>136</v>
      </c>
      <c r="E263" s="234" t="s">
        <v>1</v>
      </c>
      <c r="F263" s="235" t="s">
        <v>420</v>
      </c>
      <c r="G263" s="232"/>
      <c r="H263" s="236">
        <v>1996.2660000000001</v>
      </c>
      <c r="I263" s="237"/>
      <c r="J263" s="232"/>
      <c r="K263" s="232"/>
      <c r="L263" s="238"/>
      <c r="M263" s="239"/>
      <c r="N263" s="240"/>
      <c r="O263" s="240"/>
      <c r="P263" s="240"/>
      <c r="Q263" s="240"/>
      <c r="R263" s="240"/>
      <c r="S263" s="240"/>
      <c r="T263" s="24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2" t="s">
        <v>136</v>
      </c>
      <c r="AU263" s="242" t="s">
        <v>88</v>
      </c>
      <c r="AV263" s="13" t="s">
        <v>88</v>
      </c>
      <c r="AW263" s="13" t="s">
        <v>33</v>
      </c>
      <c r="AX263" s="13" t="s">
        <v>86</v>
      </c>
      <c r="AY263" s="242" t="s">
        <v>127</v>
      </c>
    </row>
    <row r="264" s="2" customFormat="1" ht="44.25" customHeight="1">
      <c r="A264" s="37"/>
      <c r="B264" s="38"/>
      <c r="C264" s="218" t="s">
        <v>445</v>
      </c>
      <c r="D264" s="218" t="s">
        <v>129</v>
      </c>
      <c r="E264" s="219" t="s">
        <v>446</v>
      </c>
      <c r="F264" s="220" t="s">
        <v>447</v>
      </c>
      <c r="G264" s="221" t="s">
        <v>223</v>
      </c>
      <c r="H264" s="222">
        <v>726.70399999999995</v>
      </c>
      <c r="I264" s="223"/>
      <c r="J264" s="224">
        <f>ROUND(I264*H264,2)</f>
        <v>0</v>
      </c>
      <c r="K264" s="220" t="s">
        <v>133</v>
      </c>
      <c r="L264" s="43"/>
      <c r="M264" s="225" t="s">
        <v>1</v>
      </c>
      <c r="N264" s="226" t="s">
        <v>43</v>
      </c>
      <c r="O264" s="90"/>
      <c r="P264" s="227">
        <f>O264*H264</f>
        <v>0</v>
      </c>
      <c r="Q264" s="227">
        <v>0</v>
      </c>
      <c r="R264" s="227">
        <f>Q264*H264</f>
        <v>0</v>
      </c>
      <c r="S264" s="227">
        <v>0</v>
      </c>
      <c r="T264" s="228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29" t="s">
        <v>134</v>
      </c>
      <c r="AT264" s="229" t="s">
        <v>129</v>
      </c>
      <c r="AU264" s="229" t="s">
        <v>88</v>
      </c>
      <c r="AY264" s="16" t="s">
        <v>127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6" t="s">
        <v>86</v>
      </c>
      <c r="BK264" s="230">
        <f>ROUND(I264*H264,2)</f>
        <v>0</v>
      </c>
      <c r="BL264" s="16" t="s">
        <v>134</v>
      </c>
      <c r="BM264" s="229" t="s">
        <v>448</v>
      </c>
    </row>
    <row r="265" s="13" customFormat="1">
      <c r="A265" s="13"/>
      <c r="B265" s="231"/>
      <c r="C265" s="232"/>
      <c r="D265" s="233" t="s">
        <v>136</v>
      </c>
      <c r="E265" s="234" t="s">
        <v>1</v>
      </c>
      <c r="F265" s="235" t="s">
        <v>449</v>
      </c>
      <c r="G265" s="232"/>
      <c r="H265" s="236">
        <v>726.70399999999995</v>
      </c>
      <c r="I265" s="237"/>
      <c r="J265" s="232"/>
      <c r="K265" s="232"/>
      <c r="L265" s="238"/>
      <c r="M265" s="239"/>
      <c r="N265" s="240"/>
      <c r="O265" s="240"/>
      <c r="P265" s="240"/>
      <c r="Q265" s="240"/>
      <c r="R265" s="240"/>
      <c r="S265" s="240"/>
      <c r="T265" s="24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2" t="s">
        <v>136</v>
      </c>
      <c r="AU265" s="242" t="s">
        <v>88</v>
      </c>
      <c r="AV265" s="13" t="s">
        <v>88</v>
      </c>
      <c r="AW265" s="13" t="s">
        <v>33</v>
      </c>
      <c r="AX265" s="13" t="s">
        <v>86</v>
      </c>
      <c r="AY265" s="242" t="s">
        <v>127</v>
      </c>
    </row>
    <row r="266" s="12" customFormat="1" ht="22.8" customHeight="1">
      <c r="A266" s="12"/>
      <c r="B266" s="202"/>
      <c r="C266" s="203"/>
      <c r="D266" s="204" t="s">
        <v>77</v>
      </c>
      <c r="E266" s="216" t="s">
        <v>450</v>
      </c>
      <c r="F266" s="216" t="s">
        <v>451</v>
      </c>
      <c r="G266" s="203"/>
      <c r="H266" s="203"/>
      <c r="I266" s="206"/>
      <c r="J266" s="217">
        <f>BK266</f>
        <v>0</v>
      </c>
      <c r="K266" s="203"/>
      <c r="L266" s="208"/>
      <c r="M266" s="209"/>
      <c r="N266" s="210"/>
      <c r="O266" s="210"/>
      <c r="P266" s="211">
        <f>P267</f>
        <v>0</v>
      </c>
      <c r="Q266" s="210"/>
      <c r="R266" s="211">
        <f>R267</f>
        <v>0</v>
      </c>
      <c r="S266" s="210"/>
      <c r="T266" s="212">
        <f>T267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3" t="s">
        <v>86</v>
      </c>
      <c r="AT266" s="214" t="s">
        <v>77</v>
      </c>
      <c r="AU266" s="214" t="s">
        <v>86</v>
      </c>
      <c r="AY266" s="213" t="s">
        <v>127</v>
      </c>
      <c r="BK266" s="215">
        <f>BK267</f>
        <v>0</v>
      </c>
    </row>
    <row r="267" s="2" customFormat="1" ht="33" customHeight="1">
      <c r="A267" s="37"/>
      <c r="B267" s="38"/>
      <c r="C267" s="218" t="s">
        <v>452</v>
      </c>
      <c r="D267" s="218" t="s">
        <v>129</v>
      </c>
      <c r="E267" s="219" t="s">
        <v>453</v>
      </c>
      <c r="F267" s="220" t="s">
        <v>454</v>
      </c>
      <c r="G267" s="221" t="s">
        <v>223</v>
      </c>
      <c r="H267" s="222">
        <v>4291.2690000000002</v>
      </c>
      <c r="I267" s="223"/>
      <c r="J267" s="224">
        <f>ROUND(I267*H267,2)</f>
        <v>0</v>
      </c>
      <c r="K267" s="220" t="s">
        <v>133</v>
      </c>
      <c r="L267" s="43"/>
      <c r="M267" s="225" t="s">
        <v>1</v>
      </c>
      <c r="N267" s="226" t="s">
        <v>43</v>
      </c>
      <c r="O267" s="90"/>
      <c r="P267" s="227">
        <f>O267*H267</f>
        <v>0</v>
      </c>
      <c r="Q267" s="227">
        <v>0</v>
      </c>
      <c r="R267" s="227">
        <f>Q267*H267</f>
        <v>0</v>
      </c>
      <c r="S267" s="227">
        <v>0</v>
      </c>
      <c r="T267" s="228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9" t="s">
        <v>134</v>
      </c>
      <c r="AT267" s="229" t="s">
        <v>129</v>
      </c>
      <c r="AU267" s="229" t="s">
        <v>88</v>
      </c>
      <c r="AY267" s="16" t="s">
        <v>127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6" t="s">
        <v>86</v>
      </c>
      <c r="BK267" s="230">
        <f>ROUND(I267*H267,2)</f>
        <v>0</v>
      </c>
      <c r="BL267" s="16" t="s">
        <v>134</v>
      </c>
      <c r="BM267" s="229" t="s">
        <v>455</v>
      </c>
    </row>
    <row r="268" s="12" customFormat="1" ht="25.92" customHeight="1">
      <c r="A268" s="12"/>
      <c r="B268" s="202"/>
      <c r="C268" s="203"/>
      <c r="D268" s="204" t="s">
        <v>77</v>
      </c>
      <c r="E268" s="205" t="s">
        <v>456</v>
      </c>
      <c r="F268" s="205" t="s">
        <v>457</v>
      </c>
      <c r="G268" s="203"/>
      <c r="H268" s="203"/>
      <c r="I268" s="206"/>
      <c r="J268" s="207">
        <f>BK268</f>
        <v>0</v>
      </c>
      <c r="K268" s="203"/>
      <c r="L268" s="208"/>
      <c r="M268" s="209"/>
      <c r="N268" s="210"/>
      <c r="O268" s="210"/>
      <c r="P268" s="211">
        <f>P269</f>
        <v>0</v>
      </c>
      <c r="Q268" s="210"/>
      <c r="R268" s="211">
        <f>R269</f>
        <v>0.1139061</v>
      </c>
      <c r="S268" s="210"/>
      <c r="T268" s="212">
        <f>T269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3" t="s">
        <v>88</v>
      </c>
      <c r="AT268" s="214" t="s">
        <v>77</v>
      </c>
      <c r="AU268" s="214" t="s">
        <v>78</v>
      </c>
      <c r="AY268" s="213" t="s">
        <v>127</v>
      </c>
      <c r="BK268" s="215">
        <f>BK269</f>
        <v>0</v>
      </c>
    </row>
    <row r="269" s="12" customFormat="1" ht="22.8" customHeight="1">
      <c r="A269" s="12"/>
      <c r="B269" s="202"/>
      <c r="C269" s="203"/>
      <c r="D269" s="204" t="s">
        <v>77</v>
      </c>
      <c r="E269" s="216" t="s">
        <v>458</v>
      </c>
      <c r="F269" s="216" t="s">
        <v>459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SUM(P270:P275)</f>
        <v>0</v>
      </c>
      <c r="Q269" s="210"/>
      <c r="R269" s="211">
        <f>SUM(R270:R275)</f>
        <v>0.1139061</v>
      </c>
      <c r="S269" s="210"/>
      <c r="T269" s="212">
        <f>SUM(T270:T275)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88</v>
      </c>
      <c r="AT269" s="214" t="s">
        <v>77</v>
      </c>
      <c r="AU269" s="214" t="s">
        <v>86</v>
      </c>
      <c r="AY269" s="213" t="s">
        <v>127</v>
      </c>
      <c r="BK269" s="215">
        <f>SUM(BK270:BK275)</f>
        <v>0</v>
      </c>
    </row>
    <row r="270" s="2" customFormat="1" ht="24.15" customHeight="1">
      <c r="A270" s="37"/>
      <c r="B270" s="38"/>
      <c r="C270" s="218" t="s">
        <v>460</v>
      </c>
      <c r="D270" s="218" t="s">
        <v>129</v>
      </c>
      <c r="E270" s="219" t="s">
        <v>461</v>
      </c>
      <c r="F270" s="220" t="s">
        <v>462</v>
      </c>
      <c r="G270" s="221" t="s">
        <v>132</v>
      </c>
      <c r="H270" s="222">
        <v>280.35000000000002</v>
      </c>
      <c r="I270" s="223"/>
      <c r="J270" s="224">
        <f>ROUND(I270*H270,2)</f>
        <v>0</v>
      </c>
      <c r="K270" s="220" t="s">
        <v>133</v>
      </c>
      <c r="L270" s="43"/>
      <c r="M270" s="225" t="s">
        <v>1</v>
      </c>
      <c r="N270" s="226" t="s">
        <v>43</v>
      </c>
      <c r="O270" s="90"/>
      <c r="P270" s="227">
        <f>O270*H270</f>
        <v>0</v>
      </c>
      <c r="Q270" s="227">
        <v>4.0000000000000003E-05</v>
      </c>
      <c r="R270" s="227">
        <f>Q270*H270</f>
        <v>0.011214000000000002</v>
      </c>
      <c r="S270" s="227">
        <v>0</v>
      </c>
      <c r="T270" s="228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29" t="s">
        <v>261</v>
      </c>
      <c r="AT270" s="229" t="s">
        <v>129</v>
      </c>
      <c r="AU270" s="229" t="s">
        <v>88</v>
      </c>
      <c r="AY270" s="16" t="s">
        <v>127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6" t="s">
        <v>86</v>
      </c>
      <c r="BK270" s="230">
        <f>ROUND(I270*H270,2)</f>
        <v>0</v>
      </c>
      <c r="BL270" s="16" t="s">
        <v>261</v>
      </c>
      <c r="BM270" s="229" t="s">
        <v>463</v>
      </c>
    </row>
    <row r="271" s="13" customFormat="1">
      <c r="A271" s="13"/>
      <c r="B271" s="231"/>
      <c r="C271" s="232"/>
      <c r="D271" s="233" t="s">
        <v>136</v>
      </c>
      <c r="E271" s="234" t="s">
        <v>1</v>
      </c>
      <c r="F271" s="235" t="s">
        <v>464</v>
      </c>
      <c r="G271" s="232"/>
      <c r="H271" s="236">
        <v>280.35000000000002</v>
      </c>
      <c r="I271" s="237"/>
      <c r="J271" s="232"/>
      <c r="K271" s="232"/>
      <c r="L271" s="238"/>
      <c r="M271" s="239"/>
      <c r="N271" s="240"/>
      <c r="O271" s="240"/>
      <c r="P271" s="240"/>
      <c r="Q271" s="240"/>
      <c r="R271" s="240"/>
      <c r="S271" s="240"/>
      <c r="T271" s="24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2" t="s">
        <v>136</v>
      </c>
      <c r="AU271" s="242" t="s">
        <v>88</v>
      </c>
      <c r="AV271" s="13" t="s">
        <v>88</v>
      </c>
      <c r="AW271" s="13" t="s">
        <v>33</v>
      </c>
      <c r="AX271" s="13" t="s">
        <v>86</v>
      </c>
      <c r="AY271" s="242" t="s">
        <v>127</v>
      </c>
    </row>
    <row r="272" s="2" customFormat="1" ht="24.15" customHeight="1">
      <c r="A272" s="37"/>
      <c r="B272" s="38"/>
      <c r="C272" s="254" t="s">
        <v>465</v>
      </c>
      <c r="D272" s="254" t="s">
        <v>207</v>
      </c>
      <c r="E272" s="255" t="s">
        <v>466</v>
      </c>
      <c r="F272" s="256" t="s">
        <v>467</v>
      </c>
      <c r="G272" s="257" t="s">
        <v>132</v>
      </c>
      <c r="H272" s="258">
        <v>342.30700000000002</v>
      </c>
      <c r="I272" s="259"/>
      <c r="J272" s="260">
        <f>ROUND(I272*H272,2)</f>
        <v>0</v>
      </c>
      <c r="K272" s="256" t="s">
        <v>133</v>
      </c>
      <c r="L272" s="261"/>
      <c r="M272" s="262" t="s">
        <v>1</v>
      </c>
      <c r="N272" s="263" t="s">
        <v>43</v>
      </c>
      <c r="O272" s="90"/>
      <c r="P272" s="227">
        <f>O272*H272</f>
        <v>0</v>
      </c>
      <c r="Q272" s="227">
        <v>0.00029999999999999997</v>
      </c>
      <c r="R272" s="227">
        <f>Q272*H272</f>
        <v>0.10269209999999999</v>
      </c>
      <c r="S272" s="227">
        <v>0</v>
      </c>
      <c r="T272" s="228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9" t="s">
        <v>338</v>
      </c>
      <c r="AT272" s="229" t="s">
        <v>207</v>
      </c>
      <c r="AU272" s="229" t="s">
        <v>88</v>
      </c>
      <c r="AY272" s="16" t="s">
        <v>127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6" t="s">
        <v>86</v>
      </c>
      <c r="BK272" s="230">
        <f>ROUND(I272*H272,2)</f>
        <v>0</v>
      </c>
      <c r="BL272" s="16" t="s">
        <v>261</v>
      </c>
      <c r="BM272" s="229" t="s">
        <v>468</v>
      </c>
    </row>
    <row r="273" s="13" customFormat="1">
      <c r="A273" s="13"/>
      <c r="B273" s="231"/>
      <c r="C273" s="232"/>
      <c r="D273" s="233" t="s">
        <v>136</v>
      </c>
      <c r="E273" s="234" t="s">
        <v>1</v>
      </c>
      <c r="F273" s="235" t="s">
        <v>469</v>
      </c>
      <c r="G273" s="232"/>
      <c r="H273" s="236">
        <v>280.35000000000002</v>
      </c>
      <c r="I273" s="237"/>
      <c r="J273" s="232"/>
      <c r="K273" s="232"/>
      <c r="L273" s="238"/>
      <c r="M273" s="239"/>
      <c r="N273" s="240"/>
      <c r="O273" s="240"/>
      <c r="P273" s="240"/>
      <c r="Q273" s="240"/>
      <c r="R273" s="240"/>
      <c r="S273" s="240"/>
      <c r="T273" s="24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2" t="s">
        <v>136</v>
      </c>
      <c r="AU273" s="242" t="s">
        <v>88</v>
      </c>
      <c r="AV273" s="13" t="s">
        <v>88</v>
      </c>
      <c r="AW273" s="13" t="s">
        <v>33</v>
      </c>
      <c r="AX273" s="13" t="s">
        <v>86</v>
      </c>
      <c r="AY273" s="242" t="s">
        <v>127</v>
      </c>
    </row>
    <row r="274" s="13" customFormat="1">
      <c r="A274" s="13"/>
      <c r="B274" s="231"/>
      <c r="C274" s="232"/>
      <c r="D274" s="233" t="s">
        <v>136</v>
      </c>
      <c r="E274" s="232"/>
      <c r="F274" s="235" t="s">
        <v>470</v>
      </c>
      <c r="G274" s="232"/>
      <c r="H274" s="236">
        <v>342.30700000000002</v>
      </c>
      <c r="I274" s="237"/>
      <c r="J274" s="232"/>
      <c r="K274" s="232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136</v>
      </c>
      <c r="AU274" s="242" t="s">
        <v>88</v>
      </c>
      <c r="AV274" s="13" t="s">
        <v>88</v>
      </c>
      <c r="AW274" s="13" t="s">
        <v>4</v>
      </c>
      <c r="AX274" s="13" t="s">
        <v>86</v>
      </c>
      <c r="AY274" s="242" t="s">
        <v>127</v>
      </c>
    </row>
    <row r="275" s="2" customFormat="1" ht="24.15" customHeight="1">
      <c r="A275" s="37"/>
      <c r="B275" s="38"/>
      <c r="C275" s="218" t="s">
        <v>471</v>
      </c>
      <c r="D275" s="218" t="s">
        <v>129</v>
      </c>
      <c r="E275" s="219" t="s">
        <v>472</v>
      </c>
      <c r="F275" s="220" t="s">
        <v>473</v>
      </c>
      <c r="G275" s="221" t="s">
        <v>223</v>
      </c>
      <c r="H275" s="222">
        <v>0.114</v>
      </c>
      <c r="I275" s="223"/>
      <c r="J275" s="224">
        <f>ROUND(I275*H275,2)</f>
        <v>0</v>
      </c>
      <c r="K275" s="220" t="s">
        <v>133</v>
      </c>
      <c r="L275" s="43"/>
      <c r="M275" s="264" t="s">
        <v>1</v>
      </c>
      <c r="N275" s="265" t="s">
        <v>43</v>
      </c>
      <c r="O275" s="266"/>
      <c r="P275" s="267">
        <f>O275*H275</f>
        <v>0</v>
      </c>
      <c r="Q275" s="267">
        <v>0</v>
      </c>
      <c r="R275" s="267">
        <f>Q275*H275</f>
        <v>0</v>
      </c>
      <c r="S275" s="267">
        <v>0</v>
      </c>
      <c r="T275" s="268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29" t="s">
        <v>261</v>
      </c>
      <c r="AT275" s="229" t="s">
        <v>129</v>
      </c>
      <c r="AU275" s="229" t="s">
        <v>88</v>
      </c>
      <c r="AY275" s="16" t="s">
        <v>127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6" t="s">
        <v>86</v>
      </c>
      <c r="BK275" s="230">
        <f>ROUND(I275*H275,2)</f>
        <v>0</v>
      </c>
      <c r="BL275" s="16" t="s">
        <v>261</v>
      </c>
      <c r="BM275" s="229" t="s">
        <v>474</v>
      </c>
    </row>
    <row r="276" s="2" customFormat="1" ht="6.96" customHeight="1">
      <c r="A276" s="37"/>
      <c r="B276" s="65"/>
      <c r="C276" s="66"/>
      <c r="D276" s="66"/>
      <c r="E276" s="66"/>
      <c r="F276" s="66"/>
      <c r="G276" s="66"/>
      <c r="H276" s="66"/>
      <c r="I276" s="66"/>
      <c r="J276" s="66"/>
      <c r="K276" s="66"/>
      <c r="L276" s="43"/>
      <c r="M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</row>
  </sheetData>
  <sheetProtection sheet="1" autoFilter="0" formatColumns="0" formatRows="0" objects="1" scenarios="1" spinCount="100000" saltValue="U97Db9bI+UeHPcdAbG6n4xg+U06hM196XqaJlIqQxCyrCcJJms89kyT+/JJ+uGMZewJGDG8+kRdoB1xxnatWmA==" hashValue="4tDcMT8VVN1SaxoyPFLU83B2CzTWSBN1cArO7ftTXZADSeOoOxma1XT84Opfff/qpEehghj2f9w9W75qYqLM9A==" algorithmName="SHA-512" password="CC35"/>
  <autoFilter ref="C125:K275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9"/>
      <c r="AT3" s="16" t="s">
        <v>88</v>
      </c>
    </row>
    <row r="4" s="1" customFormat="1" ht="24.96" customHeight="1">
      <c r="B4" s="19"/>
      <c r="D4" s="138" t="s">
        <v>94</v>
      </c>
      <c r="L4" s="19"/>
      <c r="M4" s="139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0" t="s">
        <v>16</v>
      </c>
      <c r="L6" s="19"/>
    </row>
    <row r="7" s="1" customFormat="1" ht="16.5" customHeight="1">
      <c r="B7" s="19"/>
      <c r="E7" s="141" t="str">
        <f>'Rekapitulace stavby'!K6</f>
        <v>Rekonstrukce komunikace a chodníků - VIII. ulice, Vinařice</v>
      </c>
      <c r="F7" s="140"/>
      <c r="G7" s="140"/>
      <c r="H7" s="140"/>
      <c r="L7" s="19"/>
    </row>
    <row r="8" s="2" customFormat="1" ht="12" customHeight="1">
      <c r="A8" s="37"/>
      <c r="B8" s="43"/>
      <c r="C8" s="37"/>
      <c r="D8" s="140" t="s">
        <v>95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2" t="s">
        <v>475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0" t="s">
        <v>18</v>
      </c>
      <c r="E11" s="37"/>
      <c r="F11" s="143" t="s">
        <v>1</v>
      </c>
      <c r="G11" s="37"/>
      <c r="H11" s="37"/>
      <c r="I11" s="140" t="s">
        <v>19</v>
      </c>
      <c r="J11" s="143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0" t="s">
        <v>20</v>
      </c>
      <c r="E12" s="37"/>
      <c r="F12" s="143" t="s">
        <v>21</v>
      </c>
      <c r="G12" s="37"/>
      <c r="H12" s="37"/>
      <c r="I12" s="140" t="s">
        <v>22</v>
      </c>
      <c r="J12" s="144" t="str">
        <f>'Rekapitulace stavby'!AN8</f>
        <v>22. 11. 2023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0" t="s">
        <v>24</v>
      </c>
      <c r="E14" s="37"/>
      <c r="F14" s="37"/>
      <c r="G14" s="37"/>
      <c r="H14" s="37"/>
      <c r="I14" s="140" t="s">
        <v>25</v>
      </c>
      <c r="J14" s="143" t="s">
        <v>26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3" t="s">
        <v>476</v>
      </c>
      <c r="F15" s="37"/>
      <c r="G15" s="37"/>
      <c r="H15" s="37"/>
      <c r="I15" s="140" t="s">
        <v>28</v>
      </c>
      <c r="J15" s="143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0" t="s">
        <v>29</v>
      </c>
      <c r="E17" s="37"/>
      <c r="F17" s="37"/>
      <c r="G17" s="37"/>
      <c r="H17" s="37"/>
      <c r="I17" s="140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3"/>
      <c r="G18" s="143"/>
      <c r="H18" s="143"/>
      <c r="I18" s="140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0" t="s">
        <v>31</v>
      </c>
      <c r="E20" s="37"/>
      <c r="F20" s="37"/>
      <c r="G20" s="37"/>
      <c r="H20" s="37"/>
      <c r="I20" s="140" t="s">
        <v>25</v>
      </c>
      <c r="J20" s="143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3" t="str">
        <f>IF('Rekapitulace stavby'!E17="","",'Rekapitulace stavby'!E17)</f>
        <v xml:space="preserve"> </v>
      </c>
      <c r="F21" s="37"/>
      <c r="G21" s="37"/>
      <c r="H21" s="37"/>
      <c r="I21" s="140" t="s">
        <v>28</v>
      </c>
      <c r="J21" s="143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0" t="s">
        <v>34</v>
      </c>
      <c r="E23" s="37"/>
      <c r="F23" s="37"/>
      <c r="G23" s="37"/>
      <c r="H23" s="37"/>
      <c r="I23" s="140" t="s">
        <v>25</v>
      </c>
      <c r="J23" s="143" t="s">
        <v>35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3" t="s">
        <v>36</v>
      </c>
      <c r="F24" s="37"/>
      <c r="G24" s="37"/>
      <c r="H24" s="37"/>
      <c r="I24" s="140" t="s">
        <v>28</v>
      </c>
      <c r="J24" s="143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0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9"/>
      <c r="E29" s="149"/>
      <c r="F29" s="149"/>
      <c r="G29" s="149"/>
      <c r="H29" s="149"/>
      <c r="I29" s="149"/>
      <c r="J29" s="149"/>
      <c r="K29" s="149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0" t="s">
        <v>38</v>
      </c>
      <c r="E30" s="37"/>
      <c r="F30" s="37"/>
      <c r="G30" s="37"/>
      <c r="H30" s="37"/>
      <c r="I30" s="37"/>
      <c r="J30" s="151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9"/>
      <c r="E31" s="149"/>
      <c r="F31" s="149"/>
      <c r="G31" s="149"/>
      <c r="H31" s="149"/>
      <c r="I31" s="149"/>
      <c r="J31" s="149"/>
      <c r="K31" s="149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2" t="s">
        <v>40</v>
      </c>
      <c r="G32" s="37"/>
      <c r="H32" s="37"/>
      <c r="I32" s="152" t="s">
        <v>39</v>
      </c>
      <c r="J32" s="152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3" t="s">
        <v>42</v>
      </c>
      <c r="E33" s="140" t="s">
        <v>43</v>
      </c>
      <c r="F33" s="154">
        <f>ROUND((SUM(BE119:BE132)),  2)</f>
        <v>0</v>
      </c>
      <c r="G33" s="37"/>
      <c r="H33" s="37"/>
      <c r="I33" s="155">
        <v>0.20999999999999999</v>
      </c>
      <c r="J33" s="154">
        <f>ROUND(((SUM(BE119:BE132))*I33),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0" t="s">
        <v>44</v>
      </c>
      <c r="F34" s="154">
        <f>ROUND((SUM(BF119:BF132)),  2)</f>
        <v>0</v>
      </c>
      <c r="G34" s="37"/>
      <c r="H34" s="37"/>
      <c r="I34" s="155">
        <v>0.14999999999999999</v>
      </c>
      <c r="J34" s="154">
        <f>ROUND(((SUM(BF119:BF132))*I34),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0" t="s">
        <v>45</v>
      </c>
      <c r="F35" s="154">
        <f>ROUND((SUM(BG119:BG132)),  2)</f>
        <v>0</v>
      </c>
      <c r="G35" s="37"/>
      <c r="H35" s="37"/>
      <c r="I35" s="155">
        <v>0.20999999999999999</v>
      </c>
      <c r="J35" s="154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0" t="s">
        <v>46</v>
      </c>
      <c r="F36" s="154">
        <f>ROUND((SUM(BH119:BH132)),  2)</f>
        <v>0</v>
      </c>
      <c r="G36" s="37"/>
      <c r="H36" s="37"/>
      <c r="I36" s="155">
        <v>0.14999999999999999</v>
      </c>
      <c r="J36" s="154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0" t="s">
        <v>47</v>
      </c>
      <c r="F37" s="154">
        <f>ROUND((SUM(BI119:BI132)),  2)</f>
        <v>0</v>
      </c>
      <c r="G37" s="37"/>
      <c r="H37" s="37"/>
      <c r="I37" s="155">
        <v>0</v>
      </c>
      <c r="J37" s="154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6"/>
      <c r="D39" s="157" t="s">
        <v>48</v>
      </c>
      <c r="E39" s="158"/>
      <c r="F39" s="158"/>
      <c r="G39" s="159" t="s">
        <v>49</v>
      </c>
      <c r="H39" s="160" t="s">
        <v>50</v>
      </c>
      <c r="I39" s="158"/>
      <c r="J39" s="161">
        <f>SUM(J30:J37)</f>
        <v>0</v>
      </c>
      <c r="K39" s="162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63" t="s">
        <v>51</v>
      </c>
      <c r="E50" s="164"/>
      <c r="F50" s="164"/>
      <c r="G50" s="163" t="s">
        <v>52</v>
      </c>
      <c r="H50" s="164"/>
      <c r="I50" s="164"/>
      <c r="J50" s="164"/>
      <c r="K50" s="164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65" t="s">
        <v>53</v>
      </c>
      <c r="E61" s="166"/>
      <c r="F61" s="167" t="s">
        <v>54</v>
      </c>
      <c r="G61" s="165" t="s">
        <v>53</v>
      </c>
      <c r="H61" s="166"/>
      <c r="I61" s="166"/>
      <c r="J61" s="168" t="s">
        <v>54</v>
      </c>
      <c r="K61" s="166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63" t="s">
        <v>55</v>
      </c>
      <c r="E65" s="169"/>
      <c r="F65" s="169"/>
      <c r="G65" s="163" t="s">
        <v>56</v>
      </c>
      <c r="H65" s="169"/>
      <c r="I65" s="169"/>
      <c r="J65" s="169"/>
      <c r="K65" s="169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65" t="s">
        <v>53</v>
      </c>
      <c r="E76" s="166"/>
      <c r="F76" s="167" t="s">
        <v>54</v>
      </c>
      <c r="G76" s="165" t="s">
        <v>53</v>
      </c>
      <c r="H76" s="166"/>
      <c r="I76" s="166"/>
      <c r="J76" s="168" t="s">
        <v>54</v>
      </c>
      <c r="K76" s="166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97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74" t="str">
        <f>E7</f>
        <v>Rekonstrukce komunikace a chodníků - VIII. ulice, Vinařice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95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OST - Ostatní a vedlejší náklady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Vinařice</v>
      </c>
      <c r="G89" s="39"/>
      <c r="H89" s="39"/>
      <c r="I89" s="31" t="s">
        <v>22</v>
      </c>
      <c r="J89" s="78" t="str">
        <f>IF(J12="","",J12)</f>
        <v>22. 11. 2023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Vinařice</v>
      </c>
      <c r="G91" s="39"/>
      <c r="H91" s="39"/>
      <c r="I91" s="31" t="s">
        <v>31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34</v>
      </c>
      <c r="J92" s="35" t="str">
        <f>E24</f>
        <v>TIMAO s.r.o.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75" t="s">
        <v>98</v>
      </c>
      <c r="D94" s="176"/>
      <c r="E94" s="176"/>
      <c r="F94" s="176"/>
      <c r="G94" s="176"/>
      <c r="H94" s="176"/>
      <c r="I94" s="176"/>
      <c r="J94" s="177" t="s">
        <v>99</v>
      </c>
      <c r="K94" s="176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78" t="s">
        <v>100</v>
      </c>
      <c r="D96" s="39"/>
      <c r="E96" s="39"/>
      <c r="F96" s="39"/>
      <c r="G96" s="39"/>
      <c r="H96" s="39"/>
      <c r="I96" s="39"/>
      <c r="J96" s="109">
        <f>J119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101</v>
      </c>
    </row>
    <row r="97" s="9" customFormat="1" ht="24.96" customHeight="1">
      <c r="A97" s="9"/>
      <c r="B97" s="179"/>
      <c r="C97" s="180"/>
      <c r="D97" s="181" t="s">
        <v>477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478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479</v>
      </c>
      <c r="E99" s="188"/>
      <c r="F99" s="188"/>
      <c r="G99" s="188"/>
      <c r="H99" s="188"/>
      <c r="I99" s="188"/>
      <c r="J99" s="189">
        <f>J129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2" t="s">
        <v>112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4" t="str">
        <f>E7</f>
        <v>Rekonstrukce komunikace a chodníků - VIII. ulice, Vinařice</v>
      </c>
      <c r="F109" s="31"/>
      <c r="G109" s="31"/>
      <c r="H109" s="31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95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>OST - Ostatní a vedlejší náklady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20</v>
      </c>
      <c r="D113" s="39"/>
      <c r="E113" s="39"/>
      <c r="F113" s="26" t="str">
        <f>F12</f>
        <v>Vinařice</v>
      </c>
      <c r="G113" s="39"/>
      <c r="H113" s="39"/>
      <c r="I113" s="31" t="s">
        <v>22</v>
      </c>
      <c r="J113" s="78" t="str">
        <f>IF(J12="","",J12)</f>
        <v>22. 11. 2023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24</v>
      </c>
      <c r="D115" s="39"/>
      <c r="E115" s="39"/>
      <c r="F115" s="26" t="str">
        <f>E15</f>
        <v>Obec Vinařice</v>
      </c>
      <c r="G115" s="39"/>
      <c r="H115" s="39"/>
      <c r="I115" s="31" t="s">
        <v>31</v>
      </c>
      <c r="J115" s="35" t="str">
        <f>E21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29</v>
      </c>
      <c r="D116" s="39"/>
      <c r="E116" s="39"/>
      <c r="F116" s="26" t="str">
        <f>IF(E18="","",E18)</f>
        <v>Vyplň údaj</v>
      </c>
      <c r="G116" s="39"/>
      <c r="H116" s="39"/>
      <c r="I116" s="31" t="s">
        <v>34</v>
      </c>
      <c r="J116" s="35" t="str">
        <f>E24</f>
        <v>TIMAO s.r.o.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1"/>
      <c r="B118" s="192"/>
      <c r="C118" s="193" t="s">
        <v>113</v>
      </c>
      <c r="D118" s="194" t="s">
        <v>63</v>
      </c>
      <c r="E118" s="194" t="s">
        <v>59</v>
      </c>
      <c r="F118" s="194" t="s">
        <v>60</v>
      </c>
      <c r="G118" s="194" t="s">
        <v>114</v>
      </c>
      <c r="H118" s="194" t="s">
        <v>115</v>
      </c>
      <c r="I118" s="194" t="s">
        <v>116</v>
      </c>
      <c r="J118" s="194" t="s">
        <v>99</v>
      </c>
      <c r="K118" s="195" t="s">
        <v>117</v>
      </c>
      <c r="L118" s="196"/>
      <c r="M118" s="99" t="s">
        <v>1</v>
      </c>
      <c r="N118" s="100" t="s">
        <v>42</v>
      </c>
      <c r="O118" s="100" t="s">
        <v>118</v>
      </c>
      <c r="P118" s="100" t="s">
        <v>119</v>
      </c>
      <c r="Q118" s="100" t="s">
        <v>120</v>
      </c>
      <c r="R118" s="100" t="s">
        <v>121</v>
      </c>
      <c r="S118" s="100" t="s">
        <v>122</v>
      </c>
      <c r="T118" s="101" t="s">
        <v>123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7"/>
      <c r="B119" s="38"/>
      <c r="C119" s="106" t="s">
        <v>124</v>
      </c>
      <c r="D119" s="39"/>
      <c r="E119" s="39"/>
      <c r="F119" s="39"/>
      <c r="G119" s="39"/>
      <c r="H119" s="39"/>
      <c r="I119" s="39"/>
      <c r="J119" s="197">
        <f>BK119</f>
        <v>0</v>
      </c>
      <c r="K119" s="39"/>
      <c r="L119" s="43"/>
      <c r="M119" s="102"/>
      <c r="N119" s="198"/>
      <c r="O119" s="103"/>
      <c r="P119" s="199">
        <f>P120</f>
        <v>0</v>
      </c>
      <c r="Q119" s="103"/>
      <c r="R119" s="199">
        <f>R120</f>
        <v>0</v>
      </c>
      <c r="S119" s="103"/>
      <c r="T119" s="200">
        <f>T120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77</v>
      </c>
      <c r="AU119" s="16" t="s">
        <v>101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77</v>
      </c>
      <c r="E120" s="205" t="s">
        <v>89</v>
      </c>
      <c r="F120" s="205" t="s">
        <v>480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P121+P129</f>
        <v>0</v>
      </c>
      <c r="Q120" s="210"/>
      <c r="R120" s="211">
        <f>R121+R129</f>
        <v>0</v>
      </c>
      <c r="S120" s="210"/>
      <c r="T120" s="212">
        <f>T121+T129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134</v>
      </c>
      <c r="AT120" s="214" t="s">
        <v>77</v>
      </c>
      <c r="AU120" s="214" t="s">
        <v>78</v>
      </c>
      <c r="AY120" s="213" t="s">
        <v>127</v>
      </c>
      <c r="BK120" s="215">
        <f>BK121+BK129</f>
        <v>0</v>
      </c>
    </row>
    <row r="121" s="12" customFormat="1" ht="22.8" customHeight="1">
      <c r="A121" s="12"/>
      <c r="B121" s="202"/>
      <c r="C121" s="203"/>
      <c r="D121" s="204" t="s">
        <v>77</v>
      </c>
      <c r="E121" s="216" t="s">
        <v>481</v>
      </c>
      <c r="F121" s="216" t="s">
        <v>482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SUM(P122:P128)</f>
        <v>0</v>
      </c>
      <c r="Q121" s="210"/>
      <c r="R121" s="211">
        <f>SUM(R122:R128)</f>
        <v>0</v>
      </c>
      <c r="S121" s="210"/>
      <c r="T121" s="212">
        <f>SUM(T122:T128)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143</v>
      </c>
      <c r="AT121" s="214" t="s">
        <v>77</v>
      </c>
      <c r="AU121" s="214" t="s">
        <v>86</v>
      </c>
      <c r="AY121" s="213" t="s">
        <v>127</v>
      </c>
      <c r="BK121" s="215">
        <f>SUM(BK122:BK128)</f>
        <v>0</v>
      </c>
    </row>
    <row r="122" s="2" customFormat="1" ht="16.5" customHeight="1">
      <c r="A122" s="37"/>
      <c r="B122" s="38"/>
      <c r="C122" s="218" t="s">
        <v>86</v>
      </c>
      <c r="D122" s="218" t="s">
        <v>129</v>
      </c>
      <c r="E122" s="219" t="s">
        <v>483</v>
      </c>
      <c r="F122" s="220" t="s">
        <v>484</v>
      </c>
      <c r="G122" s="221" t="s">
        <v>485</v>
      </c>
      <c r="H122" s="222">
        <v>1</v>
      </c>
      <c r="I122" s="223"/>
      <c r="J122" s="224">
        <f>ROUND(I122*H122,2)</f>
        <v>0</v>
      </c>
      <c r="K122" s="220" t="s">
        <v>1</v>
      </c>
      <c r="L122" s="43"/>
      <c r="M122" s="225" t="s">
        <v>1</v>
      </c>
      <c r="N122" s="226" t="s">
        <v>43</v>
      </c>
      <c r="O122" s="90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29" t="s">
        <v>486</v>
      </c>
      <c r="AT122" s="229" t="s">
        <v>129</v>
      </c>
      <c r="AU122" s="229" t="s">
        <v>88</v>
      </c>
      <c r="AY122" s="16" t="s">
        <v>127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6" t="s">
        <v>86</v>
      </c>
      <c r="BK122" s="230">
        <f>ROUND(I122*H122,2)</f>
        <v>0</v>
      </c>
      <c r="BL122" s="16" t="s">
        <v>486</v>
      </c>
      <c r="BM122" s="229" t="s">
        <v>487</v>
      </c>
    </row>
    <row r="123" s="2" customFormat="1" ht="16.5" customHeight="1">
      <c r="A123" s="37"/>
      <c r="B123" s="38"/>
      <c r="C123" s="218" t="s">
        <v>88</v>
      </c>
      <c r="D123" s="218" t="s">
        <v>129</v>
      </c>
      <c r="E123" s="219" t="s">
        <v>488</v>
      </c>
      <c r="F123" s="220" t="s">
        <v>489</v>
      </c>
      <c r="G123" s="221" t="s">
        <v>485</v>
      </c>
      <c r="H123" s="222">
        <v>1</v>
      </c>
      <c r="I123" s="223"/>
      <c r="J123" s="224">
        <f>ROUND(I123*H123,2)</f>
        <v>0</v>
      </c>
      <c r="K123" s="220" t="s">
        <v>1</v>
      </c>
      <c r="L123" s="43"/>
      <c r="M123" s="225" t="s">
        <v>1</v>
      </c>
      <c r="N123" s="226" t="s">
        <v>43</v>
      </c>
      <c r="O123" s="90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29" t="s">
        <v>486</v>
      </c>
      <c r="AT123" s="229" t="s">
        <v>129</v>
      </c>
      <c r="AU123" s="229" t="s">
        <v>88</v>
      </c>
      <c r="AY123" s="16" t="s">
        <v>127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6" t="s">
        <v>86</v>
      </c>
      <c r="BK123" s="230">
        <f>ROUND(I123*H123,2)</f>
        <v>0</v>
      </c>
      <c r="BL123" s="16" t="s">
        <v>486</v>
      </c>
      <c r="BM123" s="229" t="s">
        <v>490</v>
      </c>
    </row>
    <row r="124" s="2" customFormat="1" ht="24.15" customHeight="1">
      <c r="A124" s="37"/>
      <c r="B124" s="38"/>
      <c r="C124" s="218" t="s">
        <v>217</v>
      </c>
      <c r="D124" s="218" t="s">
        <v>129</v>
      </c>
      <c r="E124" s="219" t="s">
        <v>491</v>
      </c>
      <c r="F124" s="220" t="s">
        <v>492</v>
      </c>
      <c r="G124" s="221" t="s">
        <v>485</v>
      </c>
      <c r="H124" s="222">
        <v>1</v>
      </c>
      <c r="I124" s="223"/>
      <c r="J124" s="224">
        <f>ROUND(I124*H124,2)</f>
        <v>0</v>
      </c>
      <c r="K124" s="220" t="s">
        <v>1</v>
      </c>
      <c r="L124" s="43"/>
      <c r="M124" s="225" t="s">
        <v>1</v>
      </c>
      <c r="N124" s="226" t="s">
        <v>43</v>
      </c>
      <c r="O124" s="90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29" t="s">
        <v>486</v>
      </c>
      <c r="AT124" s="229" t="s">
        <v>129</v>
      </c>
      <c r="AU124" s="229" t="s">
        <v>88</v>
      </c>
      <c r="AY124" s="16" t="s">
        <v>127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6" t="s">
        <v>86</v>
      </c>
      <c r="BK124" s="230">
        <f>ROUND(I124*H124,2)</f>
        <v>0</v>
      </c>
      <c r="BL124" s="16" t="s">
        <v>486</v>
      </c>
      <c r="BM124" s="229" t="s">
        <v>493</v>
      </c>
    </row>
    <row r="125" s="2" customFormat="1" ht="16.5" customHeight="1">
      <c r="A125" s="37"/>
      <c r="B125" s="38"/>
      <c r="C125" s="218" t="s">
        <v>134</v>
      </c>
      <c r="D125" s="218" t="s">
        <v>129</v>
      </c>
      <c r="E125" s="219" t="s">
        <v>494</v>
      </c>
      <c r="F125" s="220" t="s">
        <v>495</v>
      </c>
      <c r="G125" s="221" t="s">
        <v>485</v>
      </c>
      <c r="H125" s="222">
        <v>1</v>
      </c>
      <c r="I125" s="223"/>
      <c r="J125" s="224">
        <f>ROUND(I125*H125,2)</f>
        <v>0</v>
      </c>
      <c r="K125" s="220" t="s">
        <v>1</v>
      </c>
      <c r="L125" s="43"/>
      <c r="M125" s="225" t="s">
        <v>1</v>
      </c>
      <c r="N125" s="226" t="s">
        <v>43</v>
      </c>
      <c r="O125" s="90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29" t="s">
        <v>486</v>
      </c>
      <c r="AT125" s="229" t="s">
        <v>129</v>
      </c>
      <c r="AU125" s="229" t="s">
        <v>88</v>
      </c>
      <c r="AY125" s="16" t="s">
        <v>127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6" t="s">
        <v>86</v>
      </c>
      <c r="BK125" s="230">
        <f>ROUND(I125*H125,2)</f>
        <v>0</v>
      </c>
      <c r="BL125" s="16" t="s">
        <v>486</v>
      </c>
      <c r="BM125" s="229" t="s">
        <v>496</v>
      </c>
    </row>
    <row r="126" s="2" customFormat="1" ht="24.15" customHeight="1">
      <c r="A126" s="37"/>
      <c r="B126" s="38"/>
      <c r="C126" s="218" t="s">
        <v>143</v>
      </c>
      <c r="D126" s="218" t="s">
        <v>129</v>
      </c>
      <c r="E126" s="219" t="s">
        <v>497</v>
      </c>
      <c r="F126" s="220" t="s">
        <v>498</v>
      </c>
      <c r="G126" s="221" t="s">
        <v>485</v>
      </c>
      <c r="H126" s="222">
        <v>1</v>
      </c>
      <c r="I126" s="223"/>
      <c r="J126" s="224">
        <f>ROUND(I126*H126,2)</f>
        <v>0</v>
      </c>
      <c r="K126" s="220" t="s">
        <v>1</v>
      </c>
      <c r="L126" s="43"/>
      <c r="M126" s="225" t="s">
        <v>1</v>
      </c>
      <c r="N126" s="226" t="s">
        <v>43</v>
      </c>
      <c r="O126" s="90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29" t="s">
        <v>486</v>
      </c>
      <c r="AT126" s="229" t="s">
        <v>129</v>
      </c>
      <c r="AU126" s="229" t="s">
        <v>88</v>
      </c>
      <c r="AY126" s="16" t="s">
        <v>127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6" t="s">
        <v>86</v>
      </c>
      <c r="BK126" s="230">
        <f>ROUND(I126*H126,2)</f>
        <v>0</v>
      </c>
      <c r="BL126" s="16" t="s">
        <v>486</v>
      </c>
      <c r="BM126" s="229" t="s">
        <v>499</v>
      </c>
    </row>
    <row r="127" s="2" customFormat="1" ht="16.5" customHeight="1">
      <c r="A127" s="37"/>
      <c r="B127" s="38"/>
      <c r="C127" s="218" t="s">
        <v>500</v>
      </c>
      <c r="D127" s="218" t="s">
        <v>129</v>
      </c>
      <c r="E127" s="219" t="s">
        <v>501</v>
      </c>
      <c r="F127" s="220" t="s">
        <v>502</v>
      </c>
      <c r="G127" s="221" t="s">
        <v>485</v>
      </c>
      <c r="H127" s="222">
        <v>1</v>
      </c>
      <c r="I127" s="223"/>
      <c r="J127" s="224">
        <f>ROUND(I127*H127,2)</f>
        <v>0</v>
      </c>
      <c r="K127" s="220" t="s">
        <v>1</v>
      </c>
      <c r="L127" s="43"/>
      <c r="M127" s="225" t="s">
        <v>1</v>
      </c>
      <c r="N127" s="226" t="s">
        <v>43</v>
      </c>
      <c r="O127" s="90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29" t="s">
        <v>486</v>
      </c>
      <c r="AT127" s="229" t="s">
        <v>129</v>
      </c>
      <c r="AU127" s="229" t="s">
        <v>88</v>
      </c>
      <c r="AY127" s="16" t="s">
        <v>127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6" t="s">
        <v>86</v>
      </c>
      <c r="BK127" s="230">
        <f>ROUND(I127*H127,2)</f>
        <v>0</v>
      </c>
      <c r="BL127" s="16" t="s">
        <v>486</v>
      </c>
      <c r="BM127" s="229" t="s">
        <v>503</v>
      </c>
    </row>
    <row r="128" s="2" customFormat="1" ht="16.5" customHeight="1">
      <c r="A128" s="37"/>
      <c r="B128" s="38"/>
      <c r="C128" s="218" t="s">
        <v>153</v>
      </c>
      <c r="D128" s="218" t="s">
        <v>129</v>
      </c>
      <c r="E128" s="219" t="s">
        <v>504</v>
      </c>
      <c r="F128" s="220" t="s">
        <v>505</v>
      </c>
      <c r="G128" s="221" t="s">
        <v>485</v>
      </c>
      <c r="H128" s="222">
        <v>1</v>
      </c>
      <c r="I128" s="223"/>
      <c r="J128" s="224">
        <f>ROUND(I128*H128,2)</f>
        <v>0</v>
      </c>
      <c r="K128" s="220" t="s">
        <v>1</v>
      </c>
      <c r="L128" s="43"/>
      <c r="M128" s="225" t="s">
        <v>1</v>
      </c>
      <c r="N128" s="226" t="s">
        <v>43</v>
      </c>
      <c r="O128" s="90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9" t="s">
        <v>486</v>
      </c>
      <c r="AT128" s="229" t="s">
        <v>129</v>
      </c>
      <c r="AU128" s="229" t="s">
        <v>88</v>
      </c>
      <c r="AY128" s="16" t="s">
        <v>127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6" t="s">
        <v>86</v>
      </c>
      <c r="BK128" s="230">
        <f>ROUND(I128*H128,2)</f>
        <v>0</v>
      </c>
      <c r="BL128" s="16" t="s">
        <v>486</v>
      </c>
      <c r="BM128" s="229" t="s">
        <v>506</v>
      </c>
    </row>
    <row r="129" s="12" customFormat="1" ht="22.8" customHeight="1">
      <c r="A129" s="12"/>
      <c r="B129" s="202"/>
      <c r="C129" s="203"/>
      <c r="D129" s="204" t="s">
        <v>77</v>
      </c>
      <c r="E129" s="216" t="s">
        <v>507</v>
      </c>
      <c r="F129" s="216" t="s">
        <v>508</v>
      </c>
      <c r="G129" s="203"/>
      <c r="H129" s="203"/>
      <c r="I129" s="206"/>
      <c r="J129" s="217">
        <f>BK129</f>
        <v>0</v>
      </c>
      <c r="K129" s="203"/>
      <c r="L129" s="208"/>
      <c r="M129" s="209"/>
      <c r="N129" s="210"/>
      <c r="O129" s="210"/>
      <c r="P129" s="211">
        <f>SUM(P130:P132)</f>
        <v>0</v>
      </c>
      <c r="Q129" s="210"/>
      <c r="R129" s="211">
        <f>SUM(R130:R132)</f>
        <v>0</v>
      </c>
      <c r="S129" s="210"/>
      <c r="T129" s="212">
        <f>SUM(T130:T132)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3" t="s">
        <v>134</v>
      </c>
      <c r="AT129" s="214" t="s">
        <v>77</v>
      </c>
      <c r="AU129" s="214" t="s">
        <v>86</v>
      </c>
      <c r="AY129" s="213" t="s">
        <v>127</v>
      </c>
      <c r="BK129" s="215">
        <f>SUM(BK130:BK132)</f>
        <v>0</v>
      </c>
    </row>
    <row r="130" s="2" customFormat="1" ht="55.5" customHeight="1">
      <c r="A130" s="37"/>
      <c r="B130" s="38"/>
      <c r="C130" s="218" t="s">
        <v>211</v>
      </c>
      <c r="D130" s="218" t="s">
        <v>129</v>
      </c>
      <c r="E130" s="219" t="s">
        <v>509</v>
      </c>
      <c r="F130" s="220" t="s">
        <v>510</v>
      </c>
      <c r="G130" s="221" t="s">
        <v>485</v>
      </c>
      <c r="H130" s="222">
        <v>1</v>
      </c>
      <c r="I130" s="223"/>
      <c r="J130" s="224">
        <f>ROUND(I130*H130,2)</f>
        <v>0</v>
      </c>
      <c r="K130" s="220" t="s">
        <v>1</v>
      </c>
      <c r="L130" s="43"/>
      <c r="M130" s="225" t="s">
        <v>1</v>
      </c>
      <c r="N130" s="226" t="s">
        <v>43</v>
      </c>
      <c r="O130" s="90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9" t="s">
        <v>511</v>
      </c>
      <c r="AT130" s="229" t="s">
        <v>129</v>
      </c>
      <c r="AU130" s="229" t="s">
        <v>88</v>
      </c>
      <c r="AY130" s="16" t="s">
        <v>127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6" t="s">
        <v>86</v>
      </c>
      <c r="BK130" s="230">
        <f>ROUND(I130*H130,2)</f>
        <v>0</v>
      </c>
      <c r="BL130" s="16" t="s">
        <v>511</v>
      </c>
      <c r="BM130" s="229" t="s">
        <v>512</v>
      </c>
    </row>
    <row r="131" s="2" customFormat="1" ht="24.15" customHeight="1">
      <c r="A131" s="37"/>
      <c r="B131" s="38"/>
      <c r="C131" s="218" t="s">
        <v>381</v>
      </c>
      <c r="D131" s="218" t="s">
        <v>129</v>
      </c>
      <c r="E131" s="219" t="s">
        <v>513</v>
      </c>
      <c r="F131" s="220" t="s">
        <v>514</v>
      </c>
      <c r="G131" s="221" t="s">
        <v>485</v>
      </c>
      <c r="H131" s="222">
        <v>1</v>
      </c>
      <c r="I131" s="223"/>
      <c r="J131" s="224">
        <f>ROUND(I131*H131,2)</f>
        <v>0</v>
      </c>
      <c r="K131" s="220" t="s">
        <v>1</v>
      </c>
      <c r="L131" s="43"/>
      <c r="M131" s="225" t="s">
        <v>1</v>
      </c>
      <c r="N131" s="226" t="s">
        <v>43</v>
      </c>
      <c r="O131" s="90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9" t="s">
        <v>511</v>
      </c>
      <c r="AT131" s="229" t="s">
        <v>129</v>
      </c>
      <c r="AU131" s="229" t="s">
        <v>88</v>
      </c>
      <c r="AY131" s="16" t="s">
        <v>127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6" t="s">
        <v>86</v>
      </c>
      <c r="BK131" s="230">
        <f>ROUND(I131*H131,2)</f>
        <v>0</v>
      </c>
      <c r="BL131" s="16" t="s">
        <v>511</v>
      </c>
      <c r="BM131" s="229" t="s">
        <v>515</v>
      </c>
    </row>
    <row r="132" s="2" customFormat="1" ht="33" customHeight="1">
      <c r="A132" s="37"/>
      <c r="B132" s="38"/>
      <c r="C132" s="218" t="s">
        <v>190</v>
      </c>
      <c r="D132" s="218" t="s">
        <v>129</v>
      </c>
      <c r="E132" s="219" t="s">
        <v>516</v>
      </c>
      <c r="F132" s="220" t="s">
        <v>517</v>
      </c>
      <c r="G132" s="221" t="s">
        <v>485</v>
      </c>
      <c r="H132" s="222">
        <v>1</v>
      </c>
      <c r="I132" s="223"/>
      <c r="J132" s="224">
        <f>ROUND(I132*H132,2)</f>
        <v>0</v>
      </c>
      <c r="K132" s="220" t="s">
        <v>1</v>
      </c>
      <c r="L132" s="43"/>
      <c r="M132" s="264" t="s">
        <v>1</v>
      </c>
      <c r="N132" s="265" t="s">
        <v>43</v>
      </c>
      <c r="O132" s="266"/>
      <c r="P132" s="267">
        <f>O132*H132</f>
        <v>0</v>
      </c>
      <c r="Q132" s="267">
        <v>0</v>
      </c>
      <c r="R132" s="267">
        <f>Q132*H132</f>
        <v>0</v>
      </c>
      <c r="S132" s="267">
        <v>0</v>
      </c>
      <c r="T132" s="26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29" t="s">
        <v>511</v>
      </c>
      <c r="AT132" s="229" t="s">
        <v>129</v>
      </c>
      <c r="AU132" s="229" t="s">
        <v>88</v>
      </c>
      <c r="AY132" s="16" t="s">
        <v>127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6" t="s">
        <v>86</v>
      </c>
      <c r="BK132" s="230">
        <f>ROUND(I132*H132,2)</f>
        <v>0</v>
      </c>
      <c r="BL132" s="16" t="s">
        <v>511</v>
      </c>
      <c r="BM132" s="229" t="s">
        <v>518</v>
      </c>
    </row>
    <row r="133" s="2" customFormat="1" ht="6.96" customHeight="1">
      <c r="A133" s="37"/>
      <c r="B133" s="65"/>
      <c r="C133" s="66"/>
      <c r="D133" s="66"/>
      <c r="E133" s="66"/>
      <c r="F133" s="66"/>
      <c r="G133" s="66"/>
      <c r="H133" s="66"/>
      <c r="I133" s="66"/>
      <c r="J133" s="66"/>
      <c r="K133" s="66"/>
      <c r="L133" s="43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sheetProtection sheet="1" autoFilter="0" formatColumns="0" formatRows="0" objects="1" scenarios="1" spinCount="100000" saltValue="1NQHgBkHWs7dPZWvEmmFUic8kOl8jWC45y+Qstn/h60wceZ30o/4k14Wo4vIzTD6q2bR8eJd4Aj3LUCLVhOCCw==" hashValue="scsIv3vAIjzH0IMey78442Ff9XqRBiqnyVNq7or2tum2UUoZ54adAcLXIXqbqAgx3eRzBcQhTdji0CbENaQPjg==" algorithmName="SHA-512" password="CC35"/>
  <autoFilter ref="C118:K13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19"/>
    </row>
    <row r="4" s="1" customFormat="1" ht="24.96" customHeight="1">
      <c r="B4" s="19"/>
      <c r="C4" s="138" t="s">
        <v>519</v>
      </c>
      <c r="H4" s="19"/>
    </row>
    <row r="5" s="1" customFormat="1" ht="12" customHeight="1">
      <c r="B5" s="19"/>
      <c r="C5" s="269" t="s">
        <v>13</v>
      </c>
      <c r="D5" s="147" t="s">
        <v>14</v>
      </c>
      <c r="E5" s="1"/>
      <c r="F5" s="1"/>
      <c r="H5" s="19"/>
    </row>
    <row r="6" s="1" customFormat="1" ht="36.96" customHeight="1">
      <c r="B6" s="19"/>
      <c r="C6" s="270" t="s">
        <v>16</v>
      </c>
      <c r="D6" s="271" t="s">
        <v>17</v>
      </c>
      <c r="E6" s="1"/>
      <c r="F6" s="1"/>
      <c r="H6" s="19"/>
    </row>
    <row r="7" s="1" customFormat="1" ht="16.5" customHeight="1">
      <c r="B7" s="19"/>
      <c r="C7" s="140" t="s">
        <v>22</v>
      </c>
      <c r="D7" s="144" t="str">
        <f>'Rekapitulace stavby'!AN8</f>
        <v>22. 11. 2023</v>
      </c>
      <c r="H7" s="19"/>
    </row>
    <row r="8" s="2" customFormat="1" ht="10.8" customHeight="1">
      <c r="A8" s="37"/>
      <c r="B8" s="43"/>
      <c r="C8" s="37"/>
      <c r="D8" s="37"/>
      <c r="E8" s="37"/>
      <c r="F8" s="37"/>
      <c r="G8" s="37"/>
      <c r="H8" s="43"/>
    </row>
    <row r="9" s="11" customFormat="1" ht="29.28" customHeight="1">
      <c r="A9" s="191"/>
      <c r="B9" s="272"/>
      <c r="C9" s="273" t="s">
        <v>59</v>
      </c>
      <c r="D9" s="274" t="s">
        <v>60</v>
      </c>
      <c r="E9" s="274" t="s">
        <v>114</v>
      </c>
      <c r="F9" s="275" t="s">
        <v>520</v>
      </c>
      <c r="G9" s="191"/>
      <c r="H9" s="272"/>
    </row>
    <row r="10" s="2" customFormat="1" ht="26.4" customHeight="1">
      <c r="A10" s="37"/>
      <c r="B10" s="43"/>
      <c r="C10" s="276" t="s">
        <v>521</v>
      </c>
      <c r="D10" s="276" t="s">
        <v>84</v>
      </c>
      <c r="E10" s="37"/>
      <c r="F10" s="37"/>
      <c r="G10" s="37"/>
      <c r="H10" s="43"/>
    </row>
    <row r="11" s="2" customFormat="1" ht="16.8" customHeight="1">
      <c r="A11" s="37"/>
      <c r="B11" s="43"/>
      <c r="C11" s="277" t="s">
        <v>92</v>
      </c>
      <c r="D11" s="278" t="s">
        <v>1</v>
      </c>
      <c r="E11" s="279" t="s">
        <v>1</v>
      </c>
      <c r="F11" s="280">
        <v>3244.5999999999999</v>
      </c>
      <c r="G11" s="37"/>
      <c r="H11" s="43"/>
    </row>
    <row r="12" s="2" customFormat="1" ht="16.8" customHeight="1">
      <c r="A12" s="37"/>
      <c r="B12" s="43"/>
      <c r="C12" s="281" t="s">
        <v>92</v>
      </c>
      <c r="D12" s="281" t="s">
        <v>237</v>
      </c>
      <c r="E12" s="16" t="s">
        <v>1</v>
      </c>
      <c r="F12" s="282">
        <v>3244.5999999999999</v>
      </c>
      <c r="G12" s="37"/>
      <c r="H12" s="43"/>
    </row>
    <row r="13" s="2" customFormat="1" ht="16.8" customHeight="1">
      <c r="A13" s="37"/>
      <c r="B13" s="43"/>
      <c r="C13" s="283" t="s">
        <v>522</v>
      </c>
      <c r="D13" s="37"/>
      <c r="E13" s="37"/>
      <c r="F13" s="37"/>
      <c r="G13" s="37"/>
      <c r="H13" s="43"/>
    </row>
    <row r="14" s="2" customFormat="1" ht="16.8" customHeight="1">
      <c r="A14" s="37"/>
      <c r="B14" s="43"/>
      <c r="C14" s="281" t="s">
        <v>233</v>
      </c>
      <c r="D14" s="281" t="s">
        <v>234</v>
      </c>
      <c r="E14" s="16" t="s">
        <v>235</v>
      </c>
      <c r="F14" s="282">
        <v>811.14999999999998</v>
      </c>
      <c r="G14" s="37"/>
      <c r="H14" s="43"/>
    </row>
    <row r="15" s="2" customFormat="1" ht="16.8" customHeight="1">
      <c r="A15" s="37"/>
      <c r="B15" s="43"/>
      <c r="C15" s="281" t="s">
        <v>243</v>
      </c>
      <c r="D15" s="281" t="s">
        <v>244</v>
      </c>
      <c r="E15" s="16" t="s">
        <v>132</v>
      </c>
      <c r="F15" s="282">
        <v>3244.5999999999999</v>
      </c>
      <c r="G15" s="37"/>
      <c r="H15" s="43"/>
    </row>
    <row r="16" s="2" customFormat="1" ht="16.8" customHeight="1">
      <c r="A16" s="37"/>
      <c r="B16" s="43"/>
      <c r="C16" s="281" t="s">
        <v>247</v>
      </c>
      <c r="D16" s="281" t="s">
        <v>248</v>
      </c>
      <c r="E16" s="16" t="s">
        <v>132</v>
      </c>
      <c r="F16" s="282">
        <v>3244.5999999999999</v>
      </c>
      <c r="G16" s="37"/>
      <c r="H16" s="43"/>
    </row>
    <row r="17" s="2" customFormat="1" ht="16.8" customHeight="1">
      <c r="A17" s="37"/>
      <c r="B17" s="43"/>
      <c r="C17" s="281" t="s">
        <v>240</v>
      </c>
      <c r="D17" s="281" t="s">
        <v>241</v>
      </c>
      <c r="E17" s="16" t="s">
        <v>223</v>
      </c>
      <c r="F17" s="282">
        <v>18.495000000000001</v>
      </c>
      <c r="G17" s="37"/>
      <c r="H17" s="43"/>
    </row>
    <row r="18" s="2" customFormat="1" ht="7.44" customHeight="1">
      <c r="A18" s="37"/>
      <c r="B18" s="170"/>
      <c r="C18" s="171"/>
      <c r="D18" s="171"/>
      <c r="E18" s="171"/>
      <c r="F18" s="171"/>
      <c r="G18" s="171"/>
      <c r="H18" s="43"/>
    </row>
    <row r="19" s="2" customFormat="1">
      <c r="A19" s="37"/>
      <c r="B19" s="37"/>
      <c r="C19" s="37"/>
      <c r="D19" s="37"/>
      <c r="E19" s="37"/>
      <c r="F19" s="37"/>
      <c r="G19" s="37"/>
      <c r="H19" s="37"/>
    </row>
  </sheetData>
  <sheetProtection sheet="1" formatColumns="0" formatRows="0" objects="1" scenarios="1" spinCount="100000" saltValue="cVUSgy6uxOUwwLLv4FDYS+NPvizbiF6y4efJfkaK2m0VRbVjR6svAz/4J2ll6wKQ36zE82a9DSVj7P6UAcvIDg==" hashValue="K5LfYL6Ddavmmfjsz6GpD9hLeSjffj6Y/r1VIc/y1kd74pI9ptqV7X/XpQ5EBZvR+o+sSxaFhJ1KWfrh9eNZGQ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TIM005\TIM005</dc:creator>
  <cp:lastModifiedBy>TIM005\TIM005</cp:lastModifiedBy>
  <dcterms:created xsi:type="dcterms:W3CDTF">2023-11-22T10:45:04Z</dcterms:created>
  <dcterms:modified xsi:type="dcterms:W3CDTF">2023-11-22T10:45:08Z</dcterms:modified>
</cp:coreProperties>
</file>