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NV_architekti\ZAKAZKY_a_KLIENTI\24_05_PODEBRADY\2024_07_IROP 2024 REVITALIZACE\06_DPS\02_DPS_ETAPA1-3\"/>
    </mc:Choice>
  </mc:AlternateContent>
  <xr:revisionPtr revIDLastSave="0" documentId="13_ncr:1_{B41DC658-3DAB-4B3D-8B90-045C732D624F}" xr6:coauthVersionLast="47" xr6:coauthVersionMax="47" xr10:uidLastSave="{00000000-0000-0000-0000-000000000000}"/>
  <bookViews>
    <workbookView xWindow="7185" yWindow="1305" windowWidth="28740" windowHeight="17250" tabRatio="723" activeTab="1" xr2:uid="{00000000-000D-0000-FFFF-FFFF00000000}"/>
  </bookViews>
  <sheets>
    <sheet name="Rekapitulace stavby" sheetId="1" r:id="rId1"/>
    <sheet name="00 - Doprovodné stavební ..." sheetId="2" r:id="rId2"/>
    <sheet name="SO-01 - Příprava území, d..." sheetId="3" r:id="rId3"/>
    <sheet name="SO-01 - Příprava území, d..._01" sheetId="4" r:id="rId4"/>
    <sheet name="SO-02 - Vegetační prvky" sheetId="5" r:id="rId5"/>
    <sheet name="Pokyny pro vyplnění" sheetId="6" r:id="rId6"/>
  </sheets>
  <definedNames>
    <definedName name="_xlnm._FilterDatabase" localSheetId="1" hidden="1">'00 - Doprovodné stavební ...'!$C$83:$K$123</definedName>
    <definedName name="_xlnm._FilterDatabase" localSheetId="2" hidden="1">'SO-01 - Příprava území, d...'!$C$88:$K$149</definedName>
    <definedName name="_xlnm._FilterDatabase" localSheetId="3" hidden="1">'SO-01 - Příprava území, d..._01'!$C$88:$K$128</definedName>
    <definedName name="_xlnm._FilterDatabase" localSheetId="4" hidden="1">'SO-02 - Vegetační prvky'!$C$87:$K$126</definedName>
    <definedName name="_xlnm.Print_Titles" localSheetId="1">'00 - Doprovodné stavební ...'!$83:$83</definedName>
    <definedName name="_xlnm.Print_Titles" localSheetId="0">'Rekapitulace stavby'!$52:$52</definedName>
    <definedName name="_xlnm.Print_Titles" localSheetId="2">'SO-01 - Příprava území, d...'!$88:$88</definedName>
    <definedName name="_xlnm.Print_Titles" localSheetId="3">'SO-01 - Příprava území, d..._01'!$88:$88</definedName>
    <definedName name="_xlnm.Print_Titles" localSheetId="4">'SO-02 - Vegetační prvky'!$87:$87</definedName>
    <definedName name="_xlnm.Print_Area" localSheetId="1">'00 - Doprovodné stavební ...'!$C$4:$J$39,'00 - Doprovodné stavební ...'!$C$45:$J$65,'00 - Doprovodné stavební ...'!$C$71:$K$123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2">'SO-01 - Příprava území, d...'!$C$4:$J$41,'SO-01 - Příprava území, d...'!$C$47:$J$68,'SO-01 - Příprava území, d...'!$C$74:$K$149</definedName>
    <definedName name="_xlnm.Print_Area" localSheetId="3">'SO-01 - Příprava území, d..._01'!$C$4:$J$41,'SO-01 - Příprava území, d..._01'!$C$47:$J$68,'SO-01 - Příprava území, d..._01'!$C$74:$K$128</definedName>
    <definedName name="_xlnm.Print_Area" localSheetId="4">'SO-02 - Vegetační prvky'!$C$4:$J$41,'SO-02 - Vegetační prvky'!$C$47:$J$67,'SO-02 - Vegetační prvky'!$C$73:$K$126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5" l="1"/>
  <c r="J38" i="5"/>
  <c r="AY61" i="1" s="1"/>
  <c r="J37" i="5"/>
  <c r="AX61" i="1" s="1"/>
  <c r="BI125" i="5"/>
  <c r="BH125" i="5"/>
  <c r="BG125" i="5"/>
  <c r="BF125" i="5"/>
  <c r="T125" i="5"/>
  <c r="T124" i="5" s="1"/>
  <c r="R125" i="5"/>
  <c r="R124" i="5"/>
  <c r="P125" i="5"/>
  <c r="P124" i="5"/>
  <c r="BI121" i="5"/>
  <c r="BH121" i="5"/>
  <c r="BG121" i="5"/>
  <c r="BF121" i="5"/>
  <c r="T121" i="5"/>
  <c r="R121" i="5"/>
  <c r="P121" i="5"/>
  <c r="BI118" i="5"/>
  <c r="BH118" i="5"/>
  <c r="BG118" i="5"/>
  <c r="BF118" i="5"/>
  <c r="T118" i="5"/>
  <c r="R118" i="5"/>
  <c r="P118" i="5"/>
  <c r="BI116" i="5"/>
  <c r="BH116" i="5"/>
  <c r="BG116" i="5"/>
  <c r="BF116" i="5"/>
  <c r="T116" i="5"/>
  <c r="R116" i="5"/>
  <c r="P116" i="5"/>
  <c r="BI114" i="5"/>
  <c r="BH114" i="5"/>
  <c r="BG114" i="5"/>
  <c r="BF114" i="5"/>
  <c r="T114" i="5"/>
  <c r="R114" i="5"/>
  <c r="P114" i="5"/>
  <c r="BI112" i="5"/>
  <c r="BH112" i="5"/>
  <c r="BG112" i="5"/>
  <c r="BF112" i="5"/>
  <c r="T112" i="5"/>
  <c r="R112" i="5"/>
  <c r="P112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6" i="5"/>
  <c r="BH96" i="5"/>
  <c r="BG96" i="5"/>
  <c r="BF96" i="5"/>
  <c r="T96" i="5"/>
  <c r="R96" i="5"/>
  <c r="P96" i="5"/>
  <c r="BI94" i="5"/>
  <c r="BH94" i="5"/>
  <c r="BG94" i="5"/>
  <c r="BF94" i="5"/>
  <c r="T94" i="5"/>
  <c r="R94" i="5"/>
  <c r="P94" i="5"/>
  <c r="BI91" i="5"/>
  <c r="BH91" i="5"/>
  <c r="BG91" i="5"/>
  <c r="BF91" i="5"/>
  <c r="T91" i="5"/>
  <c r="R91" i="5"/>
  <c r="P91" i="5"/>
  <c r="F82" i="5"/>
  <c r="E80" i="5"/>
  <c r="F56" i="5"/>
  <c r="E54" i="5"/>
  <c r="J26" i="5"/>
  <c r="E26" i="5"/>
  <c r="J59" i="5" s="1"/>
  <c r="J25" i="5"/>
  <c r="J23" i="5"/>
  <c r="E23" i="5"/>
  <c r="J58" i="5" s="1"/>
  <c r="J22" i="5"/>
  <c r="J20" i="5"/>
  <c r="E20" i="5"/>
  <c r="F59" i="5" s="1"/>
  <c r="J19" i="5"/>
  <c r="J17" i="5"/>
  <c r="E17" i="5"/>
  <c r="F58" i="5"/>
  <c r="J16" i="5"/>
  <c r="J14" i="5"/>
  <c r="J82" i="5"/>
  <c r="E7" i="5"/>
  <c r="E76" i="5" s="1"/>
  <c r="J39" i="4"/>
  <c r="J38" i="4"/>
  <c r="AY59" i="1"/>
  <c r="J37" i="4"/>
  <c r="AX59" i="1"/>
  <c r="BI127" i="4"/>
  <c r="BH127" i="4"/>
  <c r="BG127" i="4"/>
  <c r="BF127" i="4"/>
  <c r="T127" i="4"/>
  <c r="T126" i="4" s="1"/>
  <c r="R127" i="4"/>
  <c r="R126" i="4"/>
  <c r="P127" i="4"/>
  <c r="P126" i="4"/>
  <c r="BI123" i="4"/>
  <c r="BH123" i="4"/>
  <c r="BG123" i="4"/>
  <c r="BF123" i="4"/>
  <c r="T123" i="4"/>
  <c r="R123" i="4"/>
  <c r="P123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4" i="4"/>
  <c r="BH114" i="4"/>
  <c r="BG114" i="4"/>
  <c r="BF114" i="4"/>
  <c r="T114" i="4"/>
  <c r="R114" i="4"/>
  <c r="P114" i="4"/>
  <c r="BI112" i="4"/>
  <c r="BH112" i="4"/>
  <c r="BG112" i="4"/>
  <c r="BF112" i="4"/>
  <c r="T112" i="4"/>
  <c r="R112" i="4"/>
  <c r="P112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4" i="4"/>
  <c r="BH104" i="4"/>
  <c r="BG104" i="4"/>
  <c r="BF104" i="4"/>
  <c r="T104" i="4"/>
  <c r="R104" i="4"/>
  <c r="P104" i="4"/>
  <c r="BI101" i="4"/>
  <c r="BH101" i="4"/>
  <c r="BG101" i="4"/>
  <c r="BF101" i="4"/>
  <c r="T101" i="4"/>
  <c r="R101" i="4"/>
  <c r="P101" i="4"/>
  <c r="BI98" i="4"/>
  <c r="BH98" i="4"/>
  <c r="BG98" i="4"/>
  <c r="BF98" i="4"/>
  <c r="T98" i="4"/>
  <c r="R98" i="4"/>
  <c r="P98" i="4"/>
  <c r="BI95" i="4"/>
  <c r="BH95" i="4"/>
  <c r="BG95" i="4"/>
  <c r="BF95" i="4"/>
  <c r="T95" i="4"/>
  <c r="R95" i="4"/>
  <c r="P95" i="4"/>
  <c r="BI92" i="4"/>
  <c r="BH92" i="4"/>
  <c r="BG92" i="4"/>
  <c r="BF92" i="4"/>
  <c r="T92" i="4"/>
  <c r="R92" i="4"/>
  <c r="P92" i="4"/>
  <c r="F83" i="4"/>
  <c r="E81" i="4"/>
  <c r="F56" i="4"/>
  <c r="E54" i="4"/>
  <c r="J26" i="4"/>
  <c r="E26" i="4"/>
  <c r="J59" i="4" s="1"/>
  <c r="J25" i="4"/>
  <c r="J23" i="4"/>
  <c r="E23" i="4"/>
  <c r="J85" i="4" s="1"/>
  <c r="J22" i="4"/>
  <c r="J20" i="4"/>
  <c r="E20" i="4"/>
  <c r="F86" i="4" s="1"/>
  <c r="J19" i="4"/>
  <c r="J17" i="4"/>
  <c r="E17" i="4"/>
  <c r="F58" i="4"/>
  <c r="J16" i="4"/>
  <c r="J14" i="4"/>
  <c r="J83" i="4" s="1"/>
  <c r="E7" i="4"/>
  <c r="E77" i="4"/>
  <c r="J39" i="3"/>
  <c r="J38" i="3"/>
  <c r="AY57" i="1" s="1"/>
  <c r="J37" i="3"/>
  <c r="AX57" i="1"/>
  <c r="BI148" i="3"/>
  <c r="BH148" i="3"/>
  <c r="BG148" i="3"/>
  <c r="BF148" i="3"/>
  <c r="T148" i="3"/>
  <c r="T147" i="3" s="1"/>
  <c r="R148" i="3"/>
  <c r="R147" i="3" s="1"/>
  <c r="P148" i="3"/>
  <c r="P147" i="3"/>
  <c r="BI142" i="3"/>
  <c r="BH142" i="3"/>
  <c r="BG142" i="3"/>
  <c r="BF142" i="3"/>
  <c r="T142" i="3"/>
  <c r="R142" i="3"/>
  <c r="P142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5" i="3"/>
  <c r="BH115" i="3"/>
  <c r="BG115" i="3"/>
  <c r="BF115" i="3"/>
  <c r="T115" i="3"/>
  <c r="R115" i="3"/>
  <c r="P115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1" i="3"/>
  <c r="BH101" i="3"/>
  <c r="BG101" i="3"/>
  <c r="BF101" i="3"/>
  <c r="T101" i="3"/>
  <c r="R101" i="3"/>
  <c r="P101" i="3"/>
  <c r="BI98" i="3"/>
  <c r="BH98" i="3"/>
  <c r="BG98" i="3"/>
  <c r="BF98" i="3"/>
  <c r="T98" i="3"/>
  <c r="R98" i="3"/>
  <c r="P98" i="3"/>
  <c r="BI95" i="3"/>
  <c r="BH95" i="3"/>
  <c r="BG95" i="3"/>
  <c r="BF95" i="3"/>
  <c r="T95" i="3"/>
  <c r="R95" i="3"/>
  <c r="P95" i="3"/>
  <c r="BI92" i="3"/>
  <c r="BH92" i="3"/>
  <c r="BG92" i="3"/>
  <c r="BF92" i="3"/>
  <c r="T92" i="3"/>
  <c r="R92" i="3"/>
  <c r="P92" i="3"/>
  <c r="F83" i="3"/>
  <c r="E81" i="3"/>
  <c r="F56" i="3"/>
  <c r="E54" i="3"/>
  <c r="J26" i="3"/>
  <c r="E26" i="3"/>
  <c r="J59" i="3"/>
  <c r="J25" i="3"/>
  <c r="J23" i="3"/>
  <c r="E23" i="3"/>
  <c r="J58" i="3"/>
  <c r="J22" i="3"/>
  <c r="J20" i="3"/>
  <c r="E20" i="3"/>
  <c r="F86" i="3"/>
  <c r="J19" i="3"/>
  <c r="J17" i="3"/>
  <c r="E17" i="3"/>
  <c r="F58" i="3" s="1"/>
  <c r="J16" i="3"/>
  <c r="J14" i="3"/>
  <c r="J56" i="3" s="1"/>
  <c r="E7" i="3"/>
  <c r="E77" i="3"/>
  <c r="J37" i="2"/>
  <c r="J36" i="2"/>
  <c r="AY55" i="1" s="1"/>
  <c r="J35" i="2"/>
  <c r="AX55" i="1" s="1"/>
  <c r="BI121" i="2"/>
  <c r="BH121" i="2"/>
  <c r="BG121" i="2"/>
  <c r="BF121" i="2"/>
  <c r="T121" i="2"/>
  <c r="T120" i="2"/>
  <c r="R121" i="2"/>
  <c r="R120" i="2"/>
  <c r="P121" i="2"/>
  <c r="P120" i="2" s="1"/>
  <c r="BI117" i="2"/>
  <c r="BH117" i="2"/>
  <c r="BG117" i="2"/>
  <c r="BF117" i="2"/>
  <c r="T117" i="2"/>
  <c r="T116" i="2"/>
  <c r="R117" i="2"/>
  <c r="R116" i="2"/>
  <c r="P117" i="2"/>
  <c r="P116" i="2" s="1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5" i="2"/>
  <c r="BH95" i="2"/>
  <c r="BG95" i="2"/>
  <c r="BF95" i="2"/>
  <c r="T95" i="2"/>
  <c r="R95" i="2"/>
  <c r="P95" i="2"/>
  <c r="BI93" i="2"/>
  <c r="BH93" i="2"/>
  <c r="BG93" i="2"/>
  <c r="BF93" i="2"/>
  <c r="T93" i="2"/>
  <c r="R93" i="2"/>
  <c r="P93" i="2"/>
  <c r="BI91" i="2"/>
  <c r="BH91" i="2"/>
  <c r="BG91" i="2"/>
  <c r="BF91" i="2"/>
  <c r="T91" i="2"/>
  <c r="R91" i="2"/>
  <c r="P91" i="2"/>
  <c r="BI89" i="2"/>
  <c r="BH89" i="2"/>
  <c r="BG89" i="2"/>
  <c r="BF89" i="2"/>
  <c r="T89" i="2"/>
  <c r="R89" i="2"/>
  <c r="P89" i="2"/>
  <c r="BI87" i="2"/>
  <c r="BH87" i="2"/>
  <c r="BG87" i="2"/>
  <c r="BF87" i="2"/>
  <c r="T87" i="2"/>
  <c r="R87" i="2"/>
  <c r="P87" i="2"/>
  <c r="F78" i="2"/>
  <c r="E76" i="2"/>
  <c r="F52" i="2"/>
  <c r="E50" i="2"/>
  <c r="J24" i="2"/>
  <c r="E24" i="2"/>
  <c r="J81" i="2" s="1"/>
  <c r="J23" i="2"/>
  <c r="J21" i="2"/>
  <c r="E21" i="2"/>
  <c r="J54" i="2"/>
  <c r="J20" i="2"/>
  <c r="J18" i="2"/>
  <c r="E18" i="2"/>
  <c r="F55" i="2"/>
  <c r="J17" i="2"/>
  <c r="J15" i="2"/>
  <c r="E15" i="2"/>
  <c r="F80" i="2"/>
  <c r="J14" i="2"/>
  <c r="J12" i="2"/>
  <c r="J52" i="2" s="1"/>
  <c r="E7" i="2"/>
  <c r="E74" i="2"/>
  <c r="L50" i="1"/>
  <c r="AM50" i="1"/>
  <c r="AM49" i="1"/>
  <c r="L49" i="1"/>
  <c r="AM47" i="1"/>
  <c r="L47" i="1"/>
  <c r="L45" i="1"/>
  <c r="L44" i="1"/>
  <c r="BK107" i="4"/>
  <c r="J109" i="4"/>
  <c r="BK125" i="5"/>
  <c r="BK96" i="5"/>
  <c r="J114" i="4"/>
  <c r="J95" i="4"/>
  <c r="BK101" i="3"/>
  <c r="J118" i="5"/>
  <c r="BK104" i="4"/>
  <c r="AS60" i="1"/>
  <c r="BK98" i="4"/>
  <c r="J102" i="5"/>
  <c r="BK92" i="4"/>
  <c r="J101" i="4"/>
  <c r="BK123" i="4"/>
  <c r="J92" i="3"/>
  <c r="BK115" i="3"/>
  <c r="J117" i="2"/>
  <c r="J115" i="3"/>
  <c r="J104" i="3"/>
  <c r="J87" i="2"/>
  <c r="J98" i="5"/>
  <c r="J98" i="3"/>
  <c r="BK111" i="2"/>
  <c r="BK120" i="3"/>
  <c r="BK109" i="5"/>
  <c r="J123" i="4"/>
  <c r="J120" i="4"/>
  <c r="J91" i="5"/>
  <c r="BK142" i="3"/>
  <c r="J114" i="2"/>
  <c r="BK87" i="2"/>
  <c r="J91" i="2"/>
  <c r="BK112" i="5"/>
  <c r="J93" i="2"/>
  <c r="J137" i="3"/>
  <c r="BK125" i="3"/>
  <c r="BK99" i="2"/>
  <c r="BK117" i="2"/>
  <c r="J104" i="4"/>
  <c r="BK123" i="3"/>
  <c r="BK121" i="2"/>
  <c r="BK98" i="5"/>
  <c r="BK91" i="5"/>
  <c r="J108" i="3"/>
  <c r="BK108" i="3"/>
  <c r="J96" i="5"/>
  <c r="J118" i="3"/>
  <c r="BK118" i="5"/>
  <c r="BK94" i="5"/>
  <c r="J89" i="2"/>
  <c r="BK98" i="3"/>
  <c r="BK130" i="3"/>
  <c r="J95" i="2"/>
  <c r="AS56" i="1"/>
  <c r="J105" i="5"/>
  <c r="BK89" i="2"/>
  <c r="BK120" i="4"/>
  <c r="BK104" i="5"/>
  <c r="BK148" i="3"/>
  <c r="BK92" i="3"/>
  <c r="BK95" i="2"/>
  <c r="BK99" i="5"/>
  <c r="J120" i="3"/>
  <c r="BK127" i="4"/>
  <c r="BK109" i="4"/>
  <c r="J121" i="5"/>
  <c r="J112" i="4"/>
  <c r="J113" i="3"/>
  <c r="BK114" i="5"/>
  <c r="BK111" i="3"/>
  <c r="BK108" i="5"/>
  <c r="J107" i="4"/>
  <c r="J123" i="3"/>
  <c r="J101" i="2"/>
  <c r="J127" i="3"/>
  <c r="BK95" i="4"/>
  <c r="BK137" i="3"/>
  <c r="BK117" i="4"/>
  <c r="BK101" i="5"/>
  <c r="BK104" i="3"/>
  <c r="BK102" i="5"/>
  <c r="J101" i="3"/>
  <c r="BK106" i="2"/>
  <c r="J104" i="5"/>
  <c r="J112" i="5"/>
  <c r="J92" i="4"/>
  <c r="BK114" i="2"/>
  <c r="J125" i="5"/>
  <c r="J109" i="5"/>
  <c r="BK105" i="5"/>
  <c r="J99" i="5"/>
  <c r="BK114" i="4"/>
  <c r="BK95" i="3"/>
  <c r="J98" i="4"/>
  <c r="BK113" i="3"/>
  <c r="BK106" i="3"/>
  <c r="BK91" i="2"/>
  <c r="J94" i="5"/>
  <c r="J132" i="3"/>
  <c r="J121" i="2"/>
  <c r="J95" i="3"/>
  <c r="J130" i="3"/>
  <c r="J114" i="5"/>
  <c r="BK112" i="4"/>
  <c r="J117" i="4"/>
  <c r="J127" i="4"/>
  <c r="J142" i="3"/>
  <c r="BK116" i="5"/>
  <c r="J111" i="2"/>
  <c r="J106" i="2"/>
  <c r="BK118" i="3"/>
  <c r="J111" i="3"/>
  <c r="BK93" i="2"/>
  <c r="J108" i="5"/>
  <c r="BK127" i="3"/>
  <c r="J101" i="5"/>
  <c r="J99" i="2"/>
  <c r="J106" i="3"/>
  <c r="J116" i="5"/>
  <c r="BK134" i="3"/>
  <c r="BK121" i="5"/>
  <c r="J109" i="2"/>
  <c r="BK109" i="2"/>
  <c r="BK101" i="4"/>
  <c r="BK132" i="3"/>
  <c r="BK101" i="2"/>
  <c r="J125" i="3"/>
  <c r="AS58" i="1"/>
  <c r="J134" i="3"/>
  <c r="J148" i="3"/>
  <c r="F35" i="2" l="1"/>
  <c r="BB55" i="1" s="1"/>
  <c r="F36" i="2"/>
  <c r="BC55" i="1" s="1"/>
  <c r="F37" i="2"/>
  <c r="BD55" i="1" s="1"/>
  <c r="J34" i="2"/>
  <c r="AW55" i="1" s="1"/>
  <c r="T86" i="2"/>
  <c r="R136" i="3"/>
  <c r="BK98" i="2"/>
  <c r="J98" i="2" s="1"/>
  <c r="J62" i="2" s="1"/>
  <c r="T91" i="3"/>
  <c r="P119" i="4"/>
  <c r="P91" i="3"/>
  <c r="T98" i="2"/>
  <c r="R119" i="4"/>
  <c r="T136" i="3"/>
  <c r="BK119" i="4"/>
  <c r="J119" i="4" s="1"/>
  <c r="J66" i="4" s="1"/>
  <c r="R98" i="2"/>
  <c r="P91" i="4"/>
  <c r="P90" i="4" s="1"/>
  <c r="P89" i="4" s="1"/>
  <c r="AU59" i="1" s="1"/>
  <c r="AU58" i="1" s="1"/>
  <c r="BK136" i="3"/>
  <c r="J136" i="3" s="1"/>
  <c r="J66" i="3" s="1"/>
  <c r="BK86" i="2"/>
  <c r="J86" i="2" s="1"/>
  <c r="J61" i="2" s="1"/>
  <c r="R86" i="2"/>
  <c r="R85" i="2" s="1"/>
  <c r="R84" i="2" s="1"/>
  <c r="BK91" i="3"/>
  <c r="J91" i="3" s="1"/>
  <c r="J65" i="3" s="1"/>
  <c r="R91" i="4"/>
  <c r="R90" i="4" s="1"/>
  <c r="R89" i="4" s="1"/>
  <c r="P98" i="2"/>
  <c r="R90" i="5"/>
  <c r="R89" i="5"/>
  <c r="R88" i="5" s="1"/>
  <c r="R91" i="3"/>
  <c r="R90" i="3"/>
  <c r="R89" i="3" s="1"/>
  <c r="BK91" i="4"/>
  <c r="J91" i="4" s="1"/>
  <c r="J65" i="4" s="1"/>
  <c r="T90" i="5"/>
  <c r="T89" i="5"/>
  <c r="T88" i="5"/>
  <c r="P86" i="2"/>
  <c r="T91" i="4"/>
  <c r="BK90" i="5"/>
  <c r="J90" i="5" s="1"/>
  <c r="J65" i="5" s="1"/>
  <c r="P136" i="3"/>
  <c r="T119" i="4"/>
  <c r="P90" i="5"/>
  <c r="P89" i="5"/>
  <c r="P88" i="5"/>
  <c r="AU61" i="1" s="1"/>
  <c r="AU60" i="1" s="1"/>
  <c r="BK116" i="2"/>
  <c r="J116" i="2" s="1"/>
  <c r="J63" i="2" s="1"/>
  <c r="BK147" i="3"/>
  <c r="J147" i="3" s="1"/>
  <c r="J67" i="3" s="1"/>
  <c r="BK120" i="2"/>
  <c r="J120" i="2"/>
  <c r="J64" i="2"/>
  <c r="BK126" i="4"/>
  <c r="J126" i="4" s="1"/>
  <c r="J67" i="4" s="1"/>
  <c r="BK124" i="5"/>
  <c r="J124" i="5" s="1"/>
  <c r="J66" i="5" s="1"/>
  <c r="F84" i="5"/>
  <c r="E50" i="5"/>
  <c r="J84" i="5"/>
  <c r="BE91" i="5"/>
  <c r="BE101" i="5"/>
  <c r="J56" i="5"/>
  <c r="J85" i="5"/>
  <c r="BE98" i="5"/>
  <c r="BE108" i="5"/>
  <c r="F85" i="5"/>
  <c r="BE125" i="5"/>
  <c r="BE118" i="5"/>
  <c r="BE104" i="5"/>
  <c r="BE94" i="5"/>
  <c r="BE109" i="5"/>
  <c r="BE112" i="5"/>
  <c r="BE105" i="5"/>
  <c r="BE114" i="5"/>
  <c r="BE116" i="5"/>
  <c r="BE121" i="5"/>
  <c r="BE96" i="5"/>
  <c r="BE99" i="5"/>
  <c r="BE102" i="5"/>
  <c r="J58" i="4"/>
  <c r="F85" i="4"/>
  <c r="BE114" i="4"/>
  <c r="J86" i="4"/>
  <c r="BE109" i="4"/>
  <c r="BE117" i="4"/>
  <c r="J56" i="4"/>
  <c r="BE98" i="4"/>
  <c r="BE95" i="4"/>
  <c r="BE104" i="4"/>
  <c r="BE120" i="4"/>
  <c r="F59" i="4"/>
  <c r="BE92" i="4"/>
  <c r="BE127" i="4"/>
  <c r="E50" i="4"/>
  <c r="BE107" i="4"/>
  <c r="BE101" i="4"/>
  <c r="BE112" i="4"/>
  <c r="BE123" i="4"/>
  <c r="E50" i="3"/>
  <c r="F85" i="3"/>
  <c r="J83" i="3"/>
  <c r="J86" i="3"/>
  <c r="BE95" i="3"/>
  <c r="BE98" i="3"/>
  <c r="BE106" i="3"/>
  <c r="BE120" i="3"/>
  <c r="F59" i="3"/>
  <c r="BE115" i="3"/>
  <c r="BE104" i="3"/>
  <c r="BE118" i="3"/>
  <c r="BE134" i="3"/>
  <c r="BE137" i="3"/>
  <c r="BE142" i="3"/>
  <c r="BE148" i="3"/>
  <c r="BE123" i="3"/>
  <c r="BE125" i="3"/>
  <c r="BE130" i="3"/>
  <c r="BE92" i="3"/>
  <c r="J85" i="3"/>
  <c r="BE101" i="3"/>
  <c r="BE111" i="3"/>
  <c r="BE127" i="3"/>
  <c r="BE132" i="3"/>
  <c r="BE108" i="3"/>
  <c r="BE113" i="3"/>
  <c r="E48" i="2"/>
  <c r="F54" i="2"/>
  <c r="J80" i="2"/>
  <c r="BE89" i="2"/>
  <c r="BE99" i="2"/>
  <c r="BE106" i="2"/>
  <c r="BE109" i="2"/>
  <c r="F81" i="2"/>
  <c r="BE101" i="2"/>
  <c r="BE117" i="2"/>
  <c r="J55" i="2"/>
  <c r="J78" i="2"/>
  <c r="BE91" i="2"/>
  <c r="BE87" i="2"/>
  <c r="BE93" i="2"/>
  <c r="BE95" i="2"/>
  <c r="BE114" i="2"/>
  <c r="BE111" i="2"/>
  <c r="BE121" i="2"/>
  <c r="F37" i="4"/>
  <c r="BB59" i="1" s="1"/>
  <c r="BB58" i="1" s="1"/>
  <c r="AX58" i="1" s="1"/>
  <c r="F34" i="2"/>
  <c r="F36" i="3"/>
  <c r="BA57" i="1" s="1"/>
  <c r="BA56" i="1" s="1"/>
  <c r="AW56" i="1" s="1"/>
  <c r="J36" i="5"/>
  <c r="AW61" i="1" s="1"/>
  <c r="F36" i="4"/>
  <c r="BA59" i="1" s="1"/>
  <c r="BA58" i="1" s="1"/>
  <c r="AW58" i="1" s="1"/>
  <c r="F37" i="5"/>
  <c r="BB61" i="1" s="1"/>
  <c r="BB60" i="1" s="1"/>
  <c r="AX60" i="1" s="1"/>
  <c r="F38" i="5"/>
  <c r="BC61" i="1" s="1"/>
  <c r="BC60" i="1" s="1"/>
  <c r="AY60" i="1" s="1"/>
  <c r="F39" i="3"/>
  <c r="BD57" i="1" s="1"/>
  <c r="BD56" i="1" s="1"/>
  <c r="F39" i="5"/>
  <c r="BD61" i="1" s="1"/>
  <c r="BD60" i="1" s="1"/>
  <c r="AS54" i="1"/>
  <c r="F36" i="5"/>
  <c r="BA61" i="1" s="1"/>
  <c r="BA60" i="1" s="1"/>
  <c r="AW60" i="1" s="1"/>
  <c r="F39" i="4"/>
  <c r="BD59" i="1" s="1"/>
  <c r="BD58" i="1" s="1"/>
  <c r="F37" i="3"/>
  <c r="BB57" i="1" s="1"/>
  <c r="BB56" i="1" s="1"/>
  <c r="F38" i="4"/>
  <c r="BC59" i="1" s="1"/>
  <c r="BC58" i="1" s="1"/>
  <c r="AY58" i="1" s="1"/>
  <c r="F38" i="3"/>
  <c r="BC57" i="1" s="1"/>
  <c r="BC56" i="1" s="1"/>
  <c r="AY56" i="1" s="1"/>
  <c r="J36" i="3"/>
  <c r="AW57" i="1" s="1"/>
  <c r="J36" i="4"/>
  <c r="AW59" i="1" s="1"/>
  <c r="BK85" i="2" l="1"/>
  <c r="J85" i="2" s="1"/>
  <c r="J60" i="2" s="1"/>
  <c r="BK90" i="3"/>
  <c r="BK89" i="3" s="1"/>
  <c r="J89" i="3" s="1"/>
  <c r="J63" i="3" s="1"/>
  <c r="T90" i="4"/>
  <c r="T89" i="4" s="1"/>
  <c r="T85" i="2"/>
  <c r="T84" i="2"/>
  <c r="P90" i="3"/>
  <c r="P89" i="3" s="1"/>
  <c r="AU57" i="1" s="1"/>
  <c r="AU56" i="1" s="1"/>
  <c r="BK90" i="4"/>
  <c r="BK89" i="4" s="1"/>
  <c r="J89" i="4" s="1"/>
  <c r="J63" i="4" s="1"/>
  <c r="T90" i="3"/>
  <c r="T89" i="3"/>
  <c r="P85" i="2"/>
  <c r="P84" i="2" s="1"/>
  <c r="AU55" i="1" s="1"/>
  <c r="BA55" i="1"/>
  <c r="BA54" i="1" s="1"/>
  <c r="W30" i="1" s="1"/>
  <c r="BK89" i="5"/>
  <c r="BK88" i="5" s="1"/>
  <c r="J88" i="5" s="1"/>
  <c r="J63" i="5" s="1"/>
  <c r="AX56" i="1"/>
  <c r="F35" i="3"/>
  <c r="AZ57" i="1" s="1"/>
  <c r="AZ56" i="1" s="1"/>
  <c r="AV56" i="1" s="1"/>
  <c r="AT56" i="1" s="1"/>
  <c r="J35" i="3"/>
  <c r="AV57" i="1" s="1"/>
  <c r="AT57" i="1" s="1"/>
  <c r="BD54" i="1"/>
  <c r="W33" i="1" s="1"/>
  <c r="J33" i="2"/>
  <c r="AV55" i="1" s="1"/>
  <c r="AT55" i="1" s="1"/>
  <c r="BC54" i="1"/>
  <c r="AY54" i="1" s="1"/>
  <c r="J35" i="5"/>
  <c r="AV61" i="1" s="1"/>
  <c r="AT61" i="1" s="1"/>
  <c r="F33" i="2"/>
  <c r="AZ55" i="1" s="1"/>
  <c r="F35" i="5"/>
  <c r="AZ61" i="1" s="1"/>
  <c r="AZ60" i="1" s="1"/>
  <c r="AV60" i="1" s="1"/>
  <c r="AT60" i="1" s="1"/>
  <c r="BB54" i="1"/>
  <c r="W31" i="1" s="1"/>
  <c r="F35" i="4"/>
  <c r="AZ59" i="1" s="1"/>
  <c r="AZ58" i="1" s="1"/>
  <c r="AV58" i="1" s="1"/>
  <c r="AT58" i="1" s="1"/>
  <c r="J35" i="4"/>
  <c r="AV59" i="1" s="1"/>
  <c r="AT59" i="1" s="1"/>
  <c r="BK84" i="2" l="1"/>
  <c r="J84" i="2" s="1"/>
  <c r="J30" i="2" s="1"/>
  <c r="AG55" i="1" s="1"/>
  <c r="AN55" i="1" s="1"/>
  <c r="J32" i="3"/>
  <c r="AG57" i="1" s="1"/>
  <c r="AG56" i="1" s="1"/>
  <c r="AN56" i="1" s="1"/>
  <c r="J90" i="3"/>
  <c r="J64" i="3" s="1"/>
  <c r="J90" i="4"/>
  <c r="J64" i="4" s="1"/>
  <c r="J89" i="5"/>
  <c r="J64" i="5" s="1"/>
  <c r="AU54" i="1"/>
  <c r="AX54" i="1"/>
  <c r="W32" i="1"/>
  <c r="J32" i="5"/>
  <c r="AG61" i="1" s="1"/>
  <c r="AG60" i="1" s="1"/>
  <c r="AZ54" i="1"/>
  <c r="AV54" i="1" s="1"/>
  <c r="AK29" i="1" s="1"/>
  <c r="J32" i="4"/>
  <c r="AG59" i="1" s="1"/>
  <c r="AG58" i="1" s="1"/>
  <c r="AW54" i="1"/>
  <c r="AK30" i="1" s="1"/>
  <c r="J41" i="3" l="1"/>
  <c r="AN57" i="1"/>
  <c r="J39" i="2"/>
  <c r="J59" i="2"/>
  <c r="AG54" i="1"/>
  <c r="AK26" i="1" s="1"/>
  <c r="AK35" i="1" s="1"/>
  <c r="J41" i="4"/>
  <c r="AN58" i="1"/>
  <c r="J41" i="5"/>
  <c r="AN60" i="1"/>
  <c r="AN61" i="1"/>
  <c r="AN59" i="1"/>
  <c r="W29" i="1"/>
  <c r="AT54" i="1"/>
  <c r="AN54" i="1" l="1"/>
</calcChain>
</file>

<file path=xl/sharedStrings.xml><?xml version="1.0" encoding="utf-8"?>
<sst xmlns="http://schemas.openxmlformats.org/spreadsheetml/2006/main" count="2719" uniqueCount="601">
  <si>
    <t>Export Komplet</t>
  </si>
  <si>
    <t>VZ</t>
  </si>
  <si>
    <t>2.0</t>
  </si>
  <si>
    <t>ZAMOK</t>
  </si>
  <si>
    <t>False</t>
  </si>
  <si>
    <t>{f34c65aa-5193-4ff3-a2ec-cdcdaae55412}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</si>
  <si>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</si>
  <si>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</si>
  <si>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</si>
  <si>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</si>
  <si>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</si>
  <si>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</si>
  <si>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</si>
  <si>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2024</t>
  </si>
  <si>
    <t>Stavba:</t>
  </si>
  <si>
    <t>CENTRÁLNÍ LÁZEŇSKÝ PARK PODĚBRADY - etapa 1 až 3 - adaptační obnova zelené infrastruktury</t>
  </si>
  <si>
    <t>KSO:</t>
  </si>
  <si>
    <t/>
  </si>
  <si>
    <t>CC-CZ:</t>
  </si>
  <si>
    <t>Místo:</t>
  </si>
  <si>
    <t xml:space="preserve"> </t>
  </si>
  <si>
    <t>Datum:</t>
  </si>
  <si>
    <t>3. 10. 2024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</si>
  <si>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</si>
  <si>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</si>
  <si>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</si>
  <si>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</si>
  <si>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</si>
  <si>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</si>
  <si>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</si>
  <si>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</si>
  <si>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</si>
  <si>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</si>
  <si>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</si>
  <si>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</si>
  <si>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</si>
  <si>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</si>
  <si>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</si>
  <si>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</si>
  <si>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</si>
  <si>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</si>
  <si>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</si>
  <si>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</si>
  <si>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</si>
  <si>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</si>
  <si>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</si>
  <si>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</si>
  <si>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</si>
  <si>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</si>
  <si>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</si>
  <si>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</si>
  <si>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</si>
  <si>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</si>
  <si>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</si>
  <si>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</si>
  <si>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</si>
  <si>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</si>
  <si>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</si>
  <si>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</si>
  <si>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</si>
  <si>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</si>
  <si>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</si>
  <si>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</si>
  <si>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</si>
  <si>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</si>
  <si>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</si>
  <si>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</si>
  <si>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</si>
  <si>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</si>
  <si>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</si>
  <si>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</si>
  <si>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</si>
  <si>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Doprovodné stavební položky</t>
  </si>
  <si>
    <t>STA</t>
  </si>
  <si>
    <t>1</t>
  </si>
  <si>
    <t>{2ff7473f-fb01-406c-bb04-ba029908049f}</t>
  </si>
  <si>
    <t>2</t>
  </si>
  <si>
    <t>01</t>
  </si>
  <si>
    <t>Etapa 1</t>
  </si>
  <si>
    <t>{c81a95e5-1c59-47b5-9d2e-da68bdf9ee66}</t>
  </si>
  <si>
    <t>SO-01</t>
  </si>
  <si>
    <t>Příprava území, demolice</t>
  </si>
  <si>
    <t>Soupis</t>
  </si>
  <si>
    <t>{0f0388fa-f4f1-4b29-b1b9-47e3b429f7cd}</t>
  </si>
  <si>
    <t>02</t>
  </si>
  <si>
    <t>Etapa 2</t>
  </si>
  <si>
    <t>{0344d964-c86b-423f-bfe7-6b030335c80f}</t>
  </si>
  <si>
    <t>{77e435ab-f6b9-4d89-badf-4225cfc7f81b}</t>
  </si>
  <si>
    <t>03</t>
  </si>
  <si>
    <t>Etapa 3</t>
  </si>
  <si>
    <t>{3d13743b-a3e6-4ac9-a7e9-b537b0131718}</t>
  </si>
  <si>
    <t>SO-02</t>
  </si>
  <si>
    <t>Vegetační prvky</t>
  </si>
  <si>
    <t>{d15d3ba7-c8b6-4095-8b5f-965ee4b3655e}</t>
  </si>
  <si>
    <t>KRYCÍ LIST SOUPISU PRACÍ</t>
  </si>
  <si>
    <t>Objekt:</t>
  </si>
  <si>
    <t>00 - Doprovodné stavební položky</t>
  </si>
  <si>
    <t>REKAPITULACE ČLENĚNÍ SOUPISU PRACÍ</t>
  </si>
  <si>
    <t>Kód dílu - Popis</t>
  </si>
  <si>
    <t>Cena celkem [CZK]</t>
  </si>
  <si>
    <t>-1</t>
  </si>
  <si>
    <t>VRN - Doprovodné stavební položky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</si>
  <si>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</si>
  <si>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</si>
  <si>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</si>
  <si>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</si>
  <si>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</si>
  <si>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</si>
  <si>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</si>
  <si>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</si>
  <si>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</si>
  <si>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</si>
  <si>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</si>
  <si>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</si>
  <si>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</si>
  <si>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</si>
  <si>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</si>
  <si>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</si>
  <si>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</si>
  <si>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</si>
  <si>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</si>
  <si>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</si>
  <si>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</si>
  <si>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</si>
  <si>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</si>
  <si>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012103000</t>
  </si>
  <si>
    <t>Geodetické práce před výstavbou</t>
  </si>
  <si>
    <t>…</t>
  </si>
  <si>
    <t>CS ÚRS 2024 01</t>
  </si>
  <si>
    <t>1024</t>
  </si>
  <si>
    <t>741738648</t>
  </si>
  <si>
    <t>Online PSC</t>
  </si>
  <si>
    <t>https://podminky.urs.cz/item/CS_URS_2024_01/012103000</t>
  </si>
  <si>
    <t>012203000</t>
  </si>
  <si>
    <t>Geodetické práce při provádění stavby</t>
  </si>
  <si>
    <t>1521137675</t>
  </si>
  <si>
    <t>https://podminky.urs.cz/item/CS_URS_2024_01/012203000</t>
  </si>
  <si>
    <t>3</t>
  </si>
  <si>
    <t>012303000</t>
  </si>
  <si>
    <t>Geodetické práce po výstavbě</t>
  </si>
  <si>
    <t>-397749369</t>
  </si>
  <si>
    <t>https://podminky.urs.cz/item/CS_URS_2024_01/012303000</t>
  </si>
  <si>
    <t>4</t>
  </si>
  <si>
    <t>013254000</t>
  </si>
  <si>
    <t>Dokumentace skutečného provedení stavby</t>
  </si>
  <si>
    <t>-1519535238</t>
  </si>
  <si>
    <t>https://podminky.urs.cz/item/CS_URS_2024_01/013254000</t>
  </si>
  <si>
    <t>013294000</t>
  </si>
  <si>
    <t>Ostatní dokumentace</t>
  </si>
  <si>
    <t>-1627104669</t>
  </si>
  <si>
    <t>https://podminky.urs.cz/item/CS_URS_2024_01/013294000</t>
  </si>
  <si>
    <t>VV</t>
  </si>
  <si>
    <t>"Dílenská dokumentace, fotodokumentace provádění stavby" 1</t>
  </si>
  <si>
    <t>VRN3</t>
  </si>
  <si>
    <t>Zařízení staveniště</t>
  </si>
  <si>
    <t>6</t>
  </si>
  <si>
    <t>032002000</t>
  </si>
  <si>
    <t>Vybavení staveniště</t>
  </si>
  <si>
    <t>-359472074</t>
  </si>
  <si>
    <t>https://podminky.urs.cz/item/CS_URS_2024_01/032002000</t>
  </si>
  <si>
    <t>034103000</t>
  </si>
  <si>
    <t>Oplocení staveniště</t>
  </si>
  <si>
    <t>-1807173556</t>
  </si>
  <si>
    <t>https://podminky.urs.cz/item/CS_URS_2024_01/034103000</t>
  </si>
  <si>
    <t xml:space="preserve">"Oplocení prostoru provádění prací, zamezení vjezdu a vstupu nepovolaných osob." 1 </t>
  </si>
  <si>
    <t>"Každý den bude vymezena plocha na které budou probíhat práce, každý večer bude tato plocha zrušena, vyčištěna - zrušeno omezení vstupu, vjezdu"</t>
  </si>
  <si>
    <t>"Přilehlá komunikace nebude užavřena plošně po celou dobu výstavby ale jen po úsecích na kterých bude v ten den probíhat stavební činnost"</t>
  </si>
  <si>
    <t>8</t>
  </si>
  <si>
    <t>034303000</t>
  </si>
  <si>
    <t>Dopravní značení na staveništi</t>
  </si>
  <si>
    <t>-263776303</t>
  </si>
  <si>
    <t>https://podminky.urs.cz/item/CS_URS_2024_01/034303000</t>
  </si>
  <si>
    <t>" Dopravní značení po dobu kácení, omezení vjezdu a vstupu" 1</t>
  </si>
  <si>
    <t>9</t>
  </si>
  <si>
    <t>034503000</t>
  </si>
  <si>
    <t>Informační tabule na staveništi</t>
  </si>
  <si>
    <t>-942574235</t>
  </si>
  <si>
    <t>https://podminky.urs.cz/item/CS_URS_2024_01/034503000</t>
  </si>
  <si>
    <t>10</t>
  </si>
  <si>
    <t>035002000</t>
  </si>
  <si>
    <t>Pronájmy ploch, objektů</t>
  </si>
  <si>
    <t>96244431</t>
  </si>
  <si>
    <t>https://podminky.urs.cz/item/CS_URS_2024_01/035002000</t>
  </si>
  <si>
    <t>"Pronájem vybavení staveniště, dopravního značení, plochy" 1</t>
  </si>
  <si>
    <t>7</t>
  </si>
  <si>
    <t>039002000</t>
  </si>
  <si>
    <t>Zrušení zařízení staveniště</t>
  </si>
  <si>
    <t>-881001528</t>
  </si>
  <si>
    <t>https://podminky.urs.cz/item/CS_URS_2024_01/039002000</t>
  </si>
  <si>
    <t>VRN4</t>
  </si>
  <si>
    <t>Inženýrská činnost</t>
  </si>
  <si>
    <t>11</t>
  </si>
  <si>
    <t>043002000</t>
  </si>
  <si>
    <t>Zkoušky a ostatní měření</t>
  </si>
  <si>
    <t>-711966802</t>
  </si>
  <si>
    <t>https://podminky.urs.cz/item/CS_URS_2024_01/043002000</t>
  </si>
  <si>
    <t>"všechny zkoušky dle PD a ČSN, doložení kvality prací a materiálů" 1</t>
  </si>
  <si>
    <t>VRN9</t>
  </si>
  <si>
    <t>Ostatní náklady</t>
  </si>
  <si>
    <t>13</t>
  </si>
  <si>
    <t>091003000</t>
  </si>
  <si>
    <t>Ostatní náklady související s objektem</t>
  </si>
  <si>
    <t>1896199822</t>
  </si>
  <si>
    <t>"Vytyčení inženýrských sítí před demolicemi" 1</t>
  </si>
  <si>
    <t>" Úklid ploch po stavební činnosti"</t>
  </si>
  <si>
    <t>01 - Etapa 1</t>
  </si>
  <si>
    <t>Soupis:</t>
  </si>
  <si>
    <t>SO-01 - Příprava území, demolice</t>
  </si>
  <si>
    <t>HSV - Práce a dodávky HSV</t>
  </si>
  <si>
    <t xml:space="preserve">    1 - Zemní práce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</si>
  <si>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</si>
  <si>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</si>
  <si>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</si>
  <si>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</si>
  <si>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</si>
  <si>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112151354</t>
  </si>
  <si>
    <t>Pokácení stromu postupné se spouštěním částí kmene a koruny o průměru na řezné ploše pařezu přes 400 do 500 mm</t>
  </si>
  <si>
    <t>kus</t>
  </si>
  <si>
    <t>1072285939</t>
  </si>
  <si>
    <t>https://podminky.urs.cz/item/CS_URS_2024_01/112151354</t>
  </si>
  <si>
    <t>"odečteno z výkresu kácení a inventarizační tabulky - č.i. 1004, 1002, 999, 966, 994, 989, 986" 7</t>
  </si>
  <si>
    <t>112151355</t>
  </si>
  <si>
    <t>Pokácení stromu postupné se spouštěním částí kmene a koruny o průměru na řezné ploše pařezu přes 500 do 600 mm</t>
  </si>
  <si>
    <t>-362858906</t>
  </si>
  <si>
    <t>https://podminky.urs.cz/item/CS_URS_2024_01/112151355</t>
  </si>
  <si>
    <t>"odečteno z výkresu kácení a inventarizační tabulky - č.i. 1001, 993, 985, 980, 978, 976, 973, 970, 968, 967, 966, 965" 12</t>
  </si>
  <si>
    <t>112151356</t>
  </si>
  <si>
    <t>Pokácení stromu postupné se spouštěním částí kmene a koruny o průměru na řezné ploše pařezu přes 600 do 700 mm</t>
  </si>
  <si>
    <t>167925535</t>
  </si>
  <si>
    <t>https://podminky.urs.cz/item/CS_URS_2024_01/112151356</t>
  </si>
  <si>
    <t>"odečteno z výkresu kácení a inventarizační tabulky - č.i. 1005, 1003, 988, 983, 979, 977, 975, 974, 969" 9</t>
  </si>
  <si>
    <t>112151357</t>
  </si>
  <si>
    <t>Pokácení stromu postupné se spouštěním částí kmene a koruny o průměru na řezné ploše pařezu přes 700 do 800 mm</t>
  </si>
  <si>
    <t>-492732562</t>
  </si>
  <si>
    <t>https://podminky.urs.cz/item/CS_URS_2024_01/112151357</t>
  </si>
  <si>
    <t>"odečteno z výkresu kácení a inventarizační tabulky - č.i. 1000, 995, 990, 987, 982, 981, 964, 963" 8</t>
  </si>
  <si>
    <t>25</t>
  </si>
  <si>
    <t>112155221</t>
  </si>
  <si>
    <t>Štěpkování s naložením na dopravní prostředek a odvozem do 20 km stromků a větví solitérů, průměru kmene přes 300 do 500 mm</t>
  </si>
  <si>
    <t>1187036041</t>
  </si>
  <si>
    <t>https://podminky.urs.cz/item/CS_URS_2024_01/112155221</t>
  </si>
  <si>
    <t>112155225</t>
  </si>
  <si>
    <t>Štěpkování s naložením na dopravní prostředek a odvozem do 20 km stromků a větví solitérů, průměru kmene přes 500 do 700 mm</t>
  </si>
  <si>
    <t>-1763971842</t>
  </si>
  <si>
    <t>https://podminky.urs.cz/item/CS_URS_2024_01/112155225</t>
  </si>
  <si>
    <t>112251221</t>
  </si>
  <si>
    <t>Odstranění pařezu odfrézováním nebo odvrtáním hloubky přes 200 do 500 mm v rovině nebo na svahu do 1:5</t>
  </si>
  <si>
    <t>m2</t>
  </si>
  <si>
    <t>-562032361</t>
  </si>
  <si>
    <t>https://podminky.urs.cz/item/CS_URS_2024_01/112251221</t>
  </si>
  <si>
    <t>"viz. inventarizační tabulky" 13,87</t>
  </si>
  <si>
    <t>122911121</t>
  </si>
  <si>
    <t>Odstranění vyfrézované dřevní hmoty hloubky přes 200 do 500 mm v rovině nebo na svahu do 1:5</t>
  </si>
  <si>
    <t>-1477259912</t>
  </si>
  <si>
    <t>https://podminky.urs.cz/item/CS_URS_2024_01/122911121</t>
  </si>
  <si>
    <t>174111121</t>
  </si>
  <si>
    <t>Zásyp jam po vyfrézovaných pařezech hloubky přes 200 do 500 mm v rovině nebo na svahu do 1:5</t>
  </si>
  <si>
    <t>-1735698887</t>
  </si>
  <si>
    <t>https://podminky.urs.cz/item/CS_URS_2024_01/174111121</t>
  </si>
  <si>
    <t>17</t>
  </si>
  <si>
    <t>184401113</t>
  </si>
  <si>
    <t>Příprava dřeviny k přesazení v rovině nebo na svahu do 1:5 s balem, při průměru balu přes 1 do 1,2 m</t>
  </si>
  <si>
    <t>276822136</t>
  </si>
  <si>
    <t>https://podminky.urs.cz/item/CS_URS_2024_01/184401113</t>
  </si>
  <si>
    <t>"odečteno z výkresu kácení a inventarizační tabulky" 7</t>
  </si>
  <si>
    <t>24</t>
  </si>
  <si>
    <t>184852434</t>
  </si>
  <si>
    <t>Řez stromů prováděný lezeckou technikou redukční obvodový (S-RO), plocha koruny stromu přes 30 do 60 m2</t>
  </si>
  <si>
    <t>-130930776</t>
  </si>
  <si>
    <t>https://podminky.urs.cz/item/CS_URS_2024_01/184852434</t>
  </si>
  <si>
    <t>18</t>
  </si>
  <si>
    <t>184502116</t>
  </si>
  <si>
    <t>Vyzvednutí dřeviny k přesazení s balem v rovině nebo na svahu do 1:5, při průměru balu přes 1000 do 1200 mm</t>
  </si>
  <si>
    <t>470830839</t>
  </si>
  <si>
    <t>https://podminky.urs.cz/item/CS_URS_2024_01/184502116</t>
  </si>
  <si>
    <t>14</t>
  </si>
  <si>
    <t>183101224</t>
  </si>
  <si>
    <t>Hloubení jamek pro vysazování rostlin v zemině skupiny 1 až 4 s výměnou půdy z 50% v rovině nebo na svahu do 1:5, objemu přes 3,00 do 4,00 m3</t>
  </si>
  <si>
    <t>-1209962530</t>
  </si>
  <si>
    <t>https://podminky.urs.cz/item/CS_URS_2024_01/183101224</t>
  </si>
  <si>
    <t>15</t>
  </si>
  <si>
    <t>M</t>
  </si>
  <si>
    <t>10321100</t>
  </si>
  <si>
    <t>zahradní substrát pro výsadbu VL</t>
  </si>
  <si>
    <t>m3</t>
  </si>
  <si>
    <t>391237621</t>
  </si>
  <si>
    <t>7*2 'Přepočtené koeficientem množství</t>
  </si>
  <si>
    <t>19</t>
  </si>
  <si>
    <t>184102118</t>
  </si>
  <si>
    <t>Výsadba dřeviny s balem do předem vyhloubené jamky se zalitím v rovině nebo na svahu do 1:5, při průměru balu přes 1000 do 1200 mm</t>
  </si>
  <si>
    <t>-469184679</t>
  </si>
  <si>
    <t>https://podminky.urs.cz/item/CS_URS_2024_01/184102118</t>
  </si>
  <si>
    <t>"výsadba vyzvednutých stromů" 7</t>
  </si>
  <si>
    <t>20</t>
  </si>
  <si>
    <t>184215133</t>
  </si>
  <si>
    <t>Ukotvení dřeviny kůly v rovině nebo na svahu do 1:5 třemi kůly, délky přes 2 do 3 m</t>
  </si>
  <si>
    <t>4258918</t>
  </si>
  <si>
    <t>https://podminky.urs.cz/item/CS_URS_2024_01/184215133</t>
  </si>
  <si>
    <t>60591257</t>
  </si>
  <si>
    <t>kůl vyvazovací dřevěný impregnovaný D 8cm dl 3m</t>
  </si>
  <si>
    <t>-2125835116</t>
  </si>
  <si>
    <t>7*3 'Přepočtené koeficientem množství</t>
  </si>
  <si>
    <t>22</t>
  </si>
  <si>
    <t>184215413</t>
  </si>
  <si>
    <t>Zhotovení závlahové mísy u solitérních dřevin v rovině nebo na svahu do 1:5, o průměru mísy přes 1 m</t>
  </si>
  <si>
    <t>595057153</t>
  </si>
  <si>
    <t>https://podminky.urs.cz/item/CS_URS_2024_01/184215413</t>
  </si>
  <si>
    <t>997</t>
  </si>
  <si>
    <t>Přesun sutě</t>
  </si>
  <si>
    <t>997231111</t>
  </si>
  <si>
    <t>Vodorovná doprava suti a vybouraných hmot s vyložením a hrubým urovnáním na vzdálenost do 1 km</t>
  </si>
  <si>
    <t>t</t>
  </si>
  <si>
    <t>471103727</t>
  </si>
  <si>
    <t>https://podminky.urs.cz/item/CS_URS_2024_01/997231111</t>
  </si>
  <si>
    <t>"Transport přesazovaných stromů cca4t /kus"   4*7</t>
  </si>
  <si>
    <t xml:space="preserve">"Transport dřevbní hmoty do skladu Technických služeb pro další využití dřeva cca 4,4t /kus" 4,4*36 </t>
  </si>
  <si>
    <t>Součet</t>
  </si>
  <si>
    <t>997231119</t>
  </si>
  <si>
    <t>Vodorovná doprava suti a vybouraných hmot s vyložením a hrubým urovnáním na vzdálenost Příplatek k cenám za každý další započatý 1 km</t>
  </si>
  <si>
    <t>-473947716</t>
  </si>
  <si>
    <t>https://podminky.urs.cz/item/CS_URS_2024_01/997231119</t>
  </si>
  <si>
    <t>9*28</t>
  </si>
  <si>
    <t>2*158,7</t>
  </si>
  <si>
    <t>998</t>
  </si>
  <si>
    <t>Přesun hmot</t>
  </si>
  <si>
    <t>26</t>
  </si>
  <si>
    <t>998231311</t>
  </si>
  <si>
    <t>Přesun hmot pro sadovnické a krajinářské úpravy strojně dopravní vzdálenost do 5000 m</t>
  </si>
  <si>
    <t>-1185539853</t>
  </si>
  <si>
    <t>https://podminky.urs.cz/item/CS_URS_2024_01/998231311</t>
  </si>
  <si>
    <t>02 - Etapa 2</t>
  </si>
  <si>
    <t>"odečteno z výkresu kácení a inventarizační tabulky - č.i. 16, 1007, 278, 581" 4</t>
  </si>
  <si>
    <t>"odečteno z výkresu kácení a inventarizační tabulky - č.i. 493" 1</t>
  </si>
  <si>
    <t>"odečteno z výkresu kácení a inventarizační tabulky - č.i. 198, 522" 2</t>
  </si>
  <si>
    <t>-632131159</t>
  </si>
  <si>
    <t>"odečteno z výkresu kácení a inventarizační tabulky - č.i. 2, 48, 153" 3</t>
  </si>
  <si>
    <t>112151358</t>
  </si>
  <si>
    <t>Pokácení stromu postupné se spouštěním částí kmene a koruny o průměru na řezné ploše pařezu přes 800 do 900 mm</t>
  </si>
  <si>
    <t>689130458</t>
  </si>
  <si>
    <t>https://podminky.urs.cz/item/CS_URS_2024_01/112151358</t>
  </si>
  <si>
    <t>"odečteno z výkresu kácení a inventarizační tabulky - č.i. 44" 1</t>
  </si>
  <si>
    <t>"viz. inventarizační tabulky" 2,1+1,49+1,04</t>
  </si>
  <si>
    <t>-967667915</t>
  </si>
  <si>
    <t>1*1*11</t>
  </si>
  <si>
    <t>10364100</t>
  </si>
  <si>
    <t>zemina pro terénní úpravy - tříděná</t>
  </si>
  <si>
    <t>-16568310</t>
  </si>
  <si>
    <t>11*0,23 'Přepočtené koeficientem množství</t>
  </si>
  <si>
    <t>"Transport dřevbní hmoty do skladu Technických služeb pro další využití dřeva cca 4,4t /kus" 4,4*11</t>
  </si>
  <si>
    <t>2*48,4</t>
  </si>
  <si>
    <t>16</t>
  </si>
  <si>
    <t>-1923919230</t>
  </si>
  <si>
    <t>03 - Etapa 3</t>
  </si>
  <si>
    <t>SO-02 - Vegetační prvky</t>
  </si>
  <si>
    <t>183101222</t>
  </si>
  <si>
    <t>Hloubení jamek pro vysazování rostlin v zemině skupiny 1 až 4 s výměnou půdy z 50% v rovině nebo na svahu do 1:5, objemu přes 1,00 do 2,00 m3</t>
  </si>
  <si>
    <t>2025281631</t>
  </si>
  <si>
    <t>https://podminky.urs.cz/item/CS_URS_2024_01/183101222</t>
  </si>
  <si>
    <t>"odečteno z výkresu SO-02" 48</t>
  </si>
  <si>
    <t>2007348012</t>
  </si>
  <si>
    <t>48*0,4</t>
  </si>
  <si>
    <t>39988238</t>
  </si>
  <si>
    <t>026503601</t>
  </si>
  <si>
    <t>Tilia cordata 'Greenspire', vel. 25-30, bal.</t>
  </si>
  <si>
    <t>-1428505305</t>
  </si>
  <si>
    <t>184215113</t>
  </si>
  <si>
    <t>Ukotvení dřeviny kůly v rovině nebo na svahu do 1:5 jedním kůlem, délky přes 2 do 3 m</t>
  </si>
  <si>
    <t>1160517301</t>
  </si>
  <si>
    <t>https://podminky.urs.cz/item/CS_URS_2024_01/184215113</t>
  </si>
  <si>
    <t>990616290</t>
  </si>
  <si>
    <t>184215212</t>
  </si>
  <si>
    <t>Ukotvení dřeviny podzemním kotvením do volné zeminy skupiny 1 až 4, obvodu kmene přes 250 do 400 mm</t>
  </si>
  <si>
    <t>2017833270</t>
  </si>
  <si>
    <t>https://podminky.urs.cz/item/CS_URS_2024_01/184215212</t>
  </si>
  <si>
    <t>67587001</t>
  </si>
  <si>
    <t>sada pro podzemní kotvení stromu za kořenový bal do volné zeminy obvodu kmene do 400mm výšky kmene do 8m</t>
  </si>
  <si>
    <t>sada</t>
  </si>
  <si>
    <t>-288260460</t>
  </si>
  <si>
    <t>184501141</t>
  </si>
  <si>
    <t>Zhotovení obalu kmene z rákosové nebo kokosové rohože v rovině nebo na svahu do 1:5</t>
  </si>
  <si>
    <t>236510427</t>
  </si>
  <si>
    <t>https://podminky.urs.cz/item/CS_URS_2024_01/184501141</t>
  </si>
  <si>
    <t>48*1*2</t>
  </si>
  <si>
    <t>61894003</t>
  </si>
  <si>
    <t>rákos ohradový neloupaný 60x200cm</t>
  </si>
  <si>
    <t>-1269116842</t>
  </si>
  <si>
    <t>185802114</t>
  </si>
  <si>
    <t>Hnojení půdy nebo trávníku v rovině nebo na svahu do 1:5 umělým hnojivem s rozdělením k jednotlivým rostlinám</t>
  </si>
  <si>
    <t>856755037</t>
  </si>
  <si>
    <t>https://podminky.urs.cz/item/CS_URS_2024_01/185802114</t>
  </si>
  <si>
    <t>48*0,15*0,001</t>
  </si>
  <si>
    <t>25191155</t>
  </si>
  <si>
    <t>hnojivo průmyslové pro stromy, zásobní</t>
  </si>
  <si>
    <t>kg</t>
  </si>
  <si>
    <t>1707563291</t>
  </si>
  <si>
    <t>233,333*0,03 'Přepočtené koeficientem množství</t>
  </si>
  <si>
    <t>184911421</t>
  </si>
  <si>
    <t>Mulčování vysazených rostlin mulčovací kůrou, tl. do 100 mm v rovině nebo na svahu do 1:5</t>
  </si>
  <si>
    <t>222966365</t>
  </si>
  <si>
    <t>https://podminky.urs.cz/item/CS_URS_2024_01/184911421</t>
  </si>
  <si>
    <t>10391100</t>
  </si>
  <si>
    <t>kůra mulčovací VL</t>
  </si>
  <si>
    <t>2105410186</t>
  </si>
  <si>
    <t>48*0,103 'Přepočtené koeficientem množství</t>
  </si>
  <si>
    <t>184102113</t>
  </si>
  <si>
    <t>Výsadba dřeviny s balem do předem vyhloubené jamky se zalitím v rovině nebo na svahu do 1:5, při průměru balu přes 300 do 400 mm</t>
  </si>
  <si>
    <t>-982574059</t>
  </si>
  <si>
    <t>https://podminky.urs.cz/item/CS_URS_2024_01/184102113</t>
  </si>
  <si>
    <t>"viz. Technická zpráva - přesadba stávajících keřů vyjmutých při hloubení jamek pro nové stromy, do míst po původních stromech" 48*3</t>
  </si>
  <si>
    <t>185804311</t>
  </si>
  <si>
    <t>Zalití rostlin vodou plochy záhonů jednotlivě do 20 m2</t>
  </si>
  <si>
    <t>970740886</t>
  </si>
  <si>
    <t>https://podminky.urs.cz/item/CS_URS_2024_01/185804311</t>
  </si>
  <si>
    <t>"50l/strom, 6x opakování" 48*6*0,05</t>
  </si>
  <si>
    <t>1990347305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</si>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</sst>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3" borderId="8" xfId="0" applyFill="1" applyBorder="1" applyAlignment="1">
      <alignment vertical="center"/>
    </xf>
    <xf numFmtId="0" fontId="19" fillId="3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0" borderId="23" xfId="0" applyNumberFormat="1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35" fillId="0" borderId="23" xfId="0" applyFont="1" applyBorder="1" applyAlignment="1">
      <alignment horizontal="center" vertical="center"/>
    </xf>
    <xf numFmtId="49" fontId="35" fillId="0" borderId="23" xfId="0" applyNumberFormat="1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center" vertical="center" wrapText="1"/>
    </xf>
    <xf numFmtId="167" fontId="35" fillId="0" borderId="23" xfId="0" applyNumberFormat="1" applyFont="1" applyBorder="1" applyAlignment="1">
      <alignment vertical="center"/>
    </xf>
    <xf numFmtId="4" fontId="35" fillId="0" borderId="23" xfId="0" applyNumberFormat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5" fillId="0" borderId="1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34303000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podminky.urs.cz/item/CS_URS_2024_01/012303000" TargetMode="External"/><Relationship Id="rId7" Type="http://schemas.openxmlformats.org/officeDocument/2006/relationships/hyperlink" Target="https://podminky.urs.cz/item/CS_URS_2024_01/034103000" TargetMode="External"/><Relationship Id="rId12" Type="http://schemas.openxmlformats.org/officeDocument/2006/relationships/hyperlink" Target="https://podminky.urs.cz/item/CS_URS_2024_01/043002000" TargetMode="External"/><Relationship Id="rId2" Type="http://schemas.openxmlformats.org/officeDocument/2006/relationships/hyperlink" Target="https://podminky.urs.cz/item/CS_URS_2024_01/012203000" TargetMode="External"/><Relationship Id="rId1" Type="http://schemas.openxmlformats.org/officeDocument/2006/relationships/hyperlink" Target="https://podminky.urs.cz/item/CS_URS_2024_01/012103000" TargetMode="External"/><Relationship Id="rId6" Type="http://schemas.openxmlformats.org/officeDocument/2006/relationships/hyperlink" Target="https://podminky.urs.cz/item/CS_URS_2024_01/032002000" TargetMode="External"/><Relationship Id="rId11" Type="http://schemas.openxmlformats.org/officeDocument/2006/relationships/hyperlink" Target="https://podminky.urs.cz/item/CS_URS_2024_01/039002000" TargetMode="External"/><Relationship Id="rId5" Type="http://schemas.openxmlformats.org/officeDocument/2006/relationships/hyperlink" Target="https://podminky.urs.cz/item/CS_URS_2024_01/013294000" TargetMode="External"/><Relationship Id="rId10" Type="http://schemas.openxmlformats.org/officeDocument/2006/relationships/hyperlink" Target="https://podminky.urs.cz/item/CS_URS_2024_01/035002000" TargetMode="External"/><Relationship Id="rId4" Type="http://schemas.openxmlformats.org/officeDocument/2006/relationships/hyperlink" Target="https://podminky.urs.cz/item/CS_URS_2024_01/013254000" TargetMode="External"/><Relationship Id="rId9" Type="http://schemas.openxmlformats.org/officeDocument/2006/relationships/hyperlink" Target="https://podminky.urs.cz/item/CS_URS_2024_01/034503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22911121" TargetMode="External"/><Relationship Id="rId13" Type="http://schemas.openxmlformats.org/officeDocument/2006/relationships/hyperlink" Target="https://podminky.urs.cz/item/CS_URS_2024_01/183101224" TargetMode="External"/><Relationship Id="rId18" Type="http://schemas.openxmlformats.org/officeDocument/2006/relationships/hyperlink" Target="https://podminky.urs.cz/item/CS_URS_2024_01/997231119" TargetMode="External"/><Relationship Id="rId3" Type="http://schemas.openxmlformats.org/officeDocument/2006/relationships/hyperlink" Target="https://podminky.urs.cz/item/CS_URS_2024_01/112151356" TargetMode="External"/><Relationship Id="rId7" Type="http://schemas.openxmlformats.org/officeDocument/2006/relationships/hyperlink" Target="https://podminky.urs.cz/item/CS_URS_2024_01/112251221" TargetMode="External"/><Relationship Id="rId12" Type="http://schemas.openxmlformats.org/officeDocument/2006/relationships/hyperlink" Target="https://podminky.urs.cz/item/CS_URS_2024_01/184502116" TargetMode="External"/><Relationship Id="rId17" Type="http://schemas.openxmlformats.org/officeDocument/2006/relationships/hyperlink" Target="https://podminky.urs.cz/item/CS_URS_2024_01/997231111" TargetMode="External"/><Relationship Id="rId2" Type="http://schemas.openxmlformats.org/officeDocument/2006/relationships/hyperlink" Target="https://podminky.urs.cz/item/CS_URS_2024_01/112151355" TargetMode="External"/><Relationship Id="rId16" Type="http://schemas.openxmlformats.org/officeDocument/2006/relationships/hyperlink" Target="https://podminky.urs.cz/item/CS_URS_2024_01/184215413" TargetMode="External"/><Relationship Id="rId20" Type="http://schemas.openxmlformats.org/officeDocument/2006/relationships/drawing" Target="../drawings/drawing3.xml"/><Relationship Id="rId1" Type="http://schemas.openxmlformats.org/officeDocument/2006/relationships/hyperlink" Target="https://podminky.urs.cz/item/CS_URS_2024_01/112151354" TargetMode="External"/><Relationship Id="rId6" Type="http://schemas.openxmlformats.org/officeDocument/2006/relationships/hyperlink" Target="https://podminky.urs.cz/item/CS_URS_2024_01/112155225" TargetMode="External"/><Relationship Id="rId11" Type="http://schemas.openxmlformats.org/officeDocument/2006/relationships/hyperlink" Target="https://podminky.urs.cz/item/CS_URS_2024_01/184852434" TargetMode="External"/><Relationship Id="rId5" Type="http://schemas.openxmlformats.org/officeDocument/2006/relationships/hyperlink" Target="https://podminky.urs.cz/item/CS_URS_2024_01/112155221" TargetMode="External"/><Relationship Id="rId15" Type="http://schemas.openxmlformats.org/officeDocument/2006/relationships/hyperlink" Target="https://podminky.urs.cz/item/CS_URS_2024_01/184215133" TargetMode="External"/><Relationship Id="rId10" Type="http://schemas.openxmlformats.org/officeDocument/2006/relationships/hyperlink" Target="https://podminky.urs.cz/item/CS_URS_2024_01/184401113" TargetMode="External"/><Relationship Id="rId19" Type="http://schemas.openxmlformats.org/officeDocument/2006/relationships/hyperlink" Target="https://podminky.urs.cz/item/CS_URS_2024_01/998231311" TargetMode="External"/><Relationship Id="rId4" Type="http://schemas.openxmlformats.org/officeDocument/2006/relationships/hyperlink" Target="https://podminky.urs.cz/item/CS_URS_2024_01/112151357" TargetMode="External"/><Relationship Id="rId9" Type="http://schemas.openxmlformats.org/officeDocument/2006/relationships/hyperlink" Target="https://podminky.urs.cz/item/CS_URS_2024_01/174111121" TargetMode="External"/><Relationship Id="rId14" Type="http://schemas.openxmlformats.org/officeDocument/2006/relationships/hyperlink" Target="https://podminky.urs.cz/item/CS_URS_2024_01/184102118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22911121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podminky.urs.cz/item/CS_URS_2024_01/112151356" TargetMode="External"/><Relationship Id="rId7" Type="http://schemas.openxmlformats.org/officeDocument/2006/relationships/hyperlink" Target="https://podminky.urs.cz/item/CS_URS_2024_01/112251221" TargetMode="External"/><Relationship Id="rId12" Type="http://schemas.openxmlformats.org/officeDocument/2006/relationships/hyperlink" Target="https://podminky.urs.cz/item/CS_URS_2024_01/998231311" TargetMode="External"/><Relationship Id="rId2" Type="http://schemas.openxmlformats.org/officeDocument/2006/relationships/hyperlink" Target="https://podminky.urs.cz/item/CS_URS_2024_01/112151355" TargetMode="External"/><Relationship Id="rId1" Type="http://schemas.openxmlformats.org/officeDocument/2006/relationships/hyperlink" Target="https://podminky.urs.cz/item/CS_URS_2024_01/112151354" TargetMode="External"/><Relationship Id="rId6" Type="http://schemas.openxmlformats.org/officeDocument/2006/relationships/hyperlink" Target="https://podminky.urs.cz/item/CS_URS_2024_01/112155225" TargetMode="External"/><Relationship Id="rId11" Type="http://schemas.openxmlformats.org/officeDocument/2006/relationships/hyperlink" Target="https://podminky.urs.cz/item/CS_URS_2024_01/997231119" TargetMode="External"/><Relationship Id="rId5" Type="http://schemas.openxmlformats.org/officeDocument/2006/relationships/hyperlink" Target="https://podminky.urs.cz/item/CS_URS_2024_01/112151358" TargetMode="External"/><Relationship Id="rId10" Type="http://schemas.openxmlformats.org/officeDocument/2006/relationships/hyperlink" Target="https://podminky.urs.cz/item/CS_URS_2024_01/997231111" TargetMode="External"/><Relationship Id="rId4" Type="http://schemas.openxmlformats.org/officeDocument/2006/relationships/hyperlink" Target="https://podminky.urs.cz/item/CS_URS_2024_01/112151357" TargetMode="External"/><Relationship Id="rId9" Type="http://schemas.openxmlformats.org/officeDocument/2006/relationships/hyperlink" Target="https://podminky.urs.cz/item/CS_URS_2024_01/17411112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84102113" TargetMode="External"/><Relationship Id="rId3" Type="http://schemas.openxmlformats.org/officeDocument/2006/relationships/hyperlink" Target="https://podminky.urs.cz/item/CS_URS_2024_01/184215113" TargetMode="External"/><Relationship Id="rId7" Type="http://schemas.openxmlformats.org/officeDocument/2006/relationships/hyperlink" Target="https://podminky.urs.cz/item/CS_URS_2024_01/184911421" TargetMode="External"/><Relationship Id="rId2" Type="http://schemas.openxmlformats.org/officeDocument/2006/relationships/hyperlink" Target="https://podminky.urs.cz/item/CS_URS_2024_01/184102118" TargetMode="External"/><Relationship Id="rId1" Type="http://schemas.openxmlformats.org/officeDocument/2006/relationships/hyperlink" Target="https://podminky.urs.cz/item/CS_URS_2024_01/183101222" TargetMode="External"/><Relationship Id="rId6" Type="http://schemas.openxmlformats.org/officeDocument/2006/relationships/hyperlink" Target="https://podminky.urs.cz/item/CS_URS_2024_01/185802114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s://podminky.urs.cz/item/CS_URS_2024_01/184501141" TargetMode="External"/><Relationship Id="rId10" Type="http://schemas.openxmlformats.org/officeDocument/2006/relationships/hyperlink" Target="https://podminky.urs.cz/item/CS_URS_2024_01/998231311" TargetMode="External"/><Relationship Id="rId4" Type="http://schemas.openxmlformats.org/officeDocument/2006/relationships/hyperlink" Target="https://podminky.urs.cz/item/CS_URS_2024_01/184215212" TargetMode="External"/><Relationship Id="rId9" Type="http://schemas.openxmlformats.org/officeDocument/2006/relationships/hyperlink" Target="https://podminky.urs.cz/item/CS_URS_2024_01/18580431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ht="12" customHeight="1">
      <c r="B5" s="20"/>
      <c r="D5" s="23" t="s">
        <v>12</v>
      </c>
      <c r="K5" s="268" t="s">
        <v>13</v>
      </c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R5" s="20"/>
      <c r="BS5" s="17" t="s">
        <v>6</v>
      </c>
    </row>
    <row r="6" spans="1:74" ht="36.950000000000003" customHeight="1">
      <c r="B6" s="20"/>
      <c r="D6" s="25" t="s">
        <v>14</v>
      </c>
      <c r="K6" s="269" t="s">
        <v>15</v>
      </c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R6" s="20"/>
      <c r="BS6" s="17" t="s">
        <v>6</v>
      </c>
    </row>
    <row r="7" spans="1:74" ht="12" customHeight="1">
      <c r="B7" s="20"/>
      <c r="D7" s="26" t="s">
        <v>16</v>
      </c>
      <c r="K7" s="24" t="s">
        <v>17</v>
      </c>
      <c r="AK7" s="26" t="s">
        <v>18</v>
      </c>
      <c r="AN7" s="24" t="s">
        <v>17</v>
      </c>
      <c r="AR7" s="20"/>
      <c r="BS7" s="17" t="s">
        <v>6</v>
      </c>
    </row>
    <row r="8" spans="1:74" ht="12" customHeight="1">
      <c r="B8" s="20"/>
      <c r="D8" s="26" t="s">
        <v>19</v>
      </c>
      <c r="K8" s="24" t="s">
        <v>20</v>
      </c>
      <c r="AK8" s="26" t="s">
        <v>21</v>
      </c>
      <c r="AN8" s="24" t="s">
        <v>22</v>
      </c>
      <c r="AR8" s="20"/>
      <c r="BS8" s="17" t="s">
        <v>6</v>
      </c>
    </row>
    <row r="9" spans="1:74" ht="14.45" customHeight="1">
      <c r="B9" s="20"/>
      <c r="AR9" s="20"/>
      <c r="BS9" s="17" t="s">
        <v>6</v>
      </c>
    </row>
    <row r="10" spans="1:74" ht="12" customHeight="1">
      <c r="B10" s="20"/>
      <c r="D10" s="26" t="s">
        <v>23</v>
      </c>
      <c r="AK10" s="26" t="s">
        <v>24</v>
      </c>
      <c r="AN10" s="24" t="s">
        <v>17</v>
      </c>
      <c r="AR10" s="20"/>
      <c r="BS10" s="17" t="s">
        <v>6</v>
      </c>
    </row>
    <row r="11" spans="1:74" ht="18.399999999999999" customHeight="1">
      <c r="B11" s="20"/>
      <c r="E11" s="24" t="s">
        <v>20</v>
      </c>
      <c r="AK11" s="26" t="s">
        <v>25</v>
      </c>
      <c r="AN11" s="24" t="s">
        <v>17</v>
      </c>
      <c r="AR11" s="20"/>
      <c r="BS11" s="17" t="s">
        <v>6</v>
      </c>
    </row>
    <row r="12" spans="1:74" ht="6.95" customHeight="1">
      <c r="B12" s="20"/>
      <c r="AR12" s="20"/>
      <c r="BS12" s="17" t="s">
        <v>6</v>
      </c>
    </row>
    <row r="13" spans="1:74" ht="12" customHeight="1">
      <c r="B13" s="20"/>
      <c r="D13" s="26" t="s">
        <v>26</v>
      </c>
      <c r="AK13" s="26" t="s">
        <v>24</v>
      </c>
      <c r="AN13" s="24" t="s">
        <v>17</v>
      </c>
      <c r="AR13" s="20"/>
      <c r="BS13" s="17" t="s">
        <v>6</v>
      </c>
    </row>
    <row r="14" spans="1:74" ht="12.75">
      <c r="B14" s="20"/>
      <c r="E14" s="24" t="s">
        <v>20</v>
      </c>
      <c r="AK14" s="26" t="s">
        <v>25</v>
      </c>
      <c r="AN14" s="24" t="s">
        <v>17</v>
      </c>
      <c r="AR14" s="20"/>
      <c r="BS14" s="17" t="s">
        <v>6</v>
      </c>
    </row>
    <row r="15" spans="1:74" ht="6.95" customHeight="1">
      <c r="B15" s="20"/>
      <c r="AR15" s="20"/>
      <c r="BS15" s="17" t="s">
        <v>4</v>
      </c>
    </row>
    <row r="16" spans="1:74" ht="12" customHeight="1">
      <c r="B16" s="20"/>
      <c r="D16" s="26" t="s">
        <v>27</v>
      </c>
      <c r="AK16" s="26" t="s">
        <v>24</v>
      </c>
      <c r="AN16" s="24" t="s">
        <v>17</v>
      </c>
      <c r="AR16" s="20"/>
      <c r="BS16" s="17" t="s">
        <v>4</v>
      </c>
    </row>
    <row r="17" spans="2:71" ht="18.399999999999999" customHeight="1">
      <c r="B17" s="20"/>
      <c r="E17" s="24" t="s">
        <v>20</v>
      </c>
      <c r="AK17" s="26" t="s">
        <v>25</v>
      </c>
      <c r="AN17" s="24" t="s">
        <v>17</v>
      </c>
      <c r="AR17" s="20"/>
      <c r="BS17" s="17" t="s">
        <v>28</v>
      </c>
    </row>
    <row r="18" spans="2:71" ht="6.95" customHeight="1">
      <c r="B18" s="20"/>
      <c r="AR18" s="20"/>
      <c r="BS18" s="17" t="s">
        <v>6</v>
      </c>
    </row>
    <row r="19" spans="2:71" ht="12" customHeight="1">
      <c r="B19" s="20"/>
      <c r="D19" s="26" t="s">
        <v>29</v>
      </c>
      <c r="AK19" s="26" t="s">
        <v>24</v>
      </c>
      <c r="AN19" s="24" t="s">
        <v>17</v>
      </c>
      <c r="AR19" s="20"/>
      <c r="BS19" s="17" t="s">
        <v>6</v>
      </c>
    </row>
    <row r="20" spans="2:71" ht="18.399999999999999" customHeight="1">
      <c r="B20" s="20"/>
      <c r="E20" s="24" t="s">
        <v>20</v>
      </c>
      <c r="AK20" s="26" t="s">
        <v>25</v>
      </c>
      <c r="AN20" s="24" t="s">
        <v>17</v>
      </c>
      <c r="AR20" s="20"/>
      <c r="BS20" s="17" t="s">
        <v>4</v>
      </c>
    </row>
    <row r="21" spans="2:71" ht="6.95" customHeight="1">
      <c r="B21" s="20"/>
      <c r="AR21" s="20"/>
    </row>
    <row r="22" spans="2:71" ht="12" customHeight="1">
      <c r="B22" s="20"/>
      <c r="D22" s="26" t="s">
        <v>30</v>
      </c>
      <c r="AR22" s="20"/>
    </row>
    <row r="23" spans="2:71" ht="47.25" customHeight="1">
      <c r="B23" s="20"/>
      <c r="E23" s="270" t="s">
        <v>31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71">
        <f>ROUND(AG54,2)</f>
        <v>0</v>
      </c>
      <c r="AL26" s="272"/>
      <c r="AM26" s="272"/>
      <c r="AN26" s="272"/>
      <c r="AO26" s="272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273" t="s">
        <v>33</v>
      </c>
      <c r="M28" s="273"/>
      <c r="N28" s="273"/>
      <c r="O28" s="273"/>
      <c r="P28" s="273"/>
      <c r="W28" s="273" t="s">
        <v>34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35</v>
      </c>
      <c r="AL28" s="273"/>
      <c r="AM28" s="273"/>
      <c r="AN28" s="273"/>
      <c r="AO28" s="273"/>
      <c r="AR28" s="29"/>
    </row>
    <row r="29" spans="2:71" s="2" customFormat="1" ht="14.45" customHeight="1">
      <c r="B29" s="33"/>
      <c r="D29" s="26" t="s">
        <v>36</v>
      </c>
      <c r="F29" s="26" t="s">
        <v>37</v>
      </c>
      <c r="L29" s="261">
        <v>0.21</v>
      </c>
      <c r="M29" s="262"/>
      <c r="N29" s="262"/>
      <c r="O29" s="262"/>
      <c r="P29" s="262"/>
      <c r="W29" s="263">
        <f>ROUND(AZ54, 2)</f>
        <v>0</v>
      </c>
      <c r="X29" s="262"/>
      <c r="Y29" s="262"/>
      <c r="Z29" s="262"/>
      <c r="AA29" s="262"/>
      <c r="AB29" s="262"/>
      <c r="AC29" s="262"/>
      <c r="AD29" s="262"/>
      <c r="AE29" s="262"/>
      <c r="AK29" s="263">
        <f>ROUND(AV54, 2)</f>
        <v>0</v>
      </c>
      <c r="AL29" s="262"/>
      <c r="AM29" s="262"/>
      <c r="AN29" s="262"/>
      <c r="AO29" s="262"/>
      <c r="AR29" s="33"/>
    </row>
    <row r="30" spans="2:71" s="2" customFormat="1" ht="14.45" customHeight="1">
      <c r="B30" s="33"/>
      <c r="F30" s="26" t="s">
        <v>38</v>
      </c>
      <c r="L30" s="261">
        <v>0.12</v>
      </c>
      <c r="M30" s="262"/>
      <c r="N30" s="262"/>
      <c r="O30" s="262"/>
      <c r="P30" s="262"/>
      <c r="W30" s="263">
        <f>ROUND(BA54, 2)</f>
        <v>0</v>
      </c>
      <c r="X30" s="262"/>
      <c r="Y30" s="262"/>
      <c r="Z30" s="262"/>
      <c r="AA30" s="262"/>
      <c r="AB30" s="262"/>
      <c r="AC30" s="262"/>
      <c r="AD30" s="262"/>
      <c r="AE30" s="262"/>
      <c r="AK30" s="263">
        <f>ROUND(AW54, 2)</f>
        <v>0</v>
      </c>
      <c r="AL30" s="262"/>
      <c r="AM30" s="262"/>
      <c r="AN30" s="262"/>
      <c r="AO30" s="262"/>
      <c r="AR30" s="33"/>
    </row>
    <row r="31" spans="2:71" s="2" customFormat="1" ht="14.45" hidden="1" customHeight="1">
      <c r="B31" s="33"/>
      <c r="F31" s="26" t="s">
        <v>39</v>
      </c>
      <c r="L31" s="261">
        <v>0.21</v>
      </c>
      <c r="M31" s="262"/>
      <c r="N31" s="262"/>
      <c r="O31" s="262"/>
      <c r="P31" s="262"/>
      <c r="W31" s="263">
        <f>ROUND(BB54, 2)</f>
        <v>0</v>
      </c>
      <c r="X31" s="262"/>
      <c r="Y31" s="262"/>
      <c r="Z31" s="262"/>
      <c r="AA31" s="262"/>
      <c r="AB31" s="262"/>
      <c r="AC31" s="262"/>
      <c r="AD31" s="262"/>
      <c r="AE31" s="262"/>
      <c r="AK31" s="263">
        <v>0</v>
      </c>
      <c r="AL31" s="262"/>
      <c r="AM31" s="262"/>
      <c r="AN31" s="262"/>
      <c r="AO31" s="262"/>
      <c r="AR31" s="33"/>
    </row>
    <row r="32" spans="2:71" s="2" customFormat="1" ht="14.45" hidden="1" customHeight="1">
      <c r="B32" s="33"/>
      <c r="F32" s="26" t="s">
        <v>40</v>
      </c>
      <c r="L32" s="261">
        <v>0.12</v>
      </c>
      <c r="M32" s="262"/>
      <c r="N32" s="262"/>
      <c r="O32" s="262"/>
      <c r="P32" s="262"/>
      <c r="W32" s="263">
        <f>ROUND(BC54, 2)</f>
        <v>0</v>
      </c>
      <c r="X32" s="262"/>
      <c r="Y32" s="262"/>
      <c r="Z32" s="262"/>
      <c r="AA32" s="262"/>
      <c r="AB32" s="262"/>
      <c r="AC32" s="262"/>
      <c r="AD32" s="262"/>
      <c r="AE32" s="262"/>
      <c r="AK32" s="263">
        <v>0</v>
      </c>
      <c r="AL32" s="262"/>
      <c r="AM32" s="262"/>
      <c r="AN32" s="262"/>
      <c r="AO32" s="262"/>
      <c r="AR32" s="33"/>
    </row>
    <row r="33" spans="2:44" s="2" customFormat="1" ht="14.45" hidden="1" customHeight="1">
      <c r="B33" s="33"/>
      <c r="F33" s="26" t="s">
        <v>41</v>
      </c>
      <c r="L33" s="261">
        <v>0</v>
      </c>
      <c r="M33" s="262"/>
      <c r="N33" s="262"/>
      <c r="O33" s="262"/>
      <c r="P33" s="262"/>
      <c r="W33" s="263">
        <f>ROUND(BD54, 2)</f>
        <v>0</v>
      </c>
      <c r="X33" s="262"/>
      <c r="Y33" s="262"/>
      <c r="Z33" s="262"/>
      <c r="AA33" s="262"/>
      <c r="AB33" s="262"/>
      <c r="AC33" s="262"/>
      <c r="AD33" s="262"/>
      <c r="AE33" s="262"/>
      <c r="AK33" s="263">
        <v>0</v>
      </c>
      <c r="AL33" s="262"/>
      <c r="AM33" s="262"/>
      <c r="AN33" s="262"/>
      <c r="AO33" s="262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267" t="s">
        <v>44</v>
      </c>
      <c r="Y35" s="265"/>
      <c r="Z35" s="265"/>
      <c r="AA35" s="265"/>
      <c r="AB35" s="265"/>
      <c r="AC35" s="36"/>
      <c r="AD35" s="36"/>
      <c r="AE35" s="36"/>
      <c r="AF35" s="36"/>
      <c r="AG35" s="36"/>
      <c r="AH35" s="36"/>
      <c r="AI35" s="36"/>
      <c r="AJ35" s="36"/>
      <c r="AK35" s="264">
        <f>SUM(AK26:AK33)</f>
        <v>0</v>
      </c>
      <c r="AL35" s="265"/>
      <c r="AM35" s="265"/>
      <c r="AN35" s="265"/>
      <c r="AO35" s="266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21" t="s">
        <v>45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6" t="s">
        <v>12</v>
      </c>
      <c r="L44" s="3" t="str">
        <f>K5</f>
        <v>2024</v>
      </c>
      <c r="AR44" s="42"/>
    </row>
    <row r="45" spans="2:44" s="4" customFormat="1" ht="36.950000000000003" customHeight="1">
      <c r="B45" s="43"/>
      <c r="C45" s="44" t="s">
        <v>14</v>
      </c>
      <c r="L45" s="287" t="str">
        <f>K6</f>
        <v>CENTRÁLNÍ LÁZEŇSKÝ PARK PODĚBRADY - etapa 1 až 3 - adaptační obnova zelené infrastruktury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6" t="s">
        <v>19</v>
      </c>
      <c r="L47" s="45" t="str">
        <f>IF(K8="","",K8)</f>
        <v xml:space="preserve"> </v>
      </c>
      <c r="AI47" s="26" t="s">
        <v>21</v>
      </c>
      <c r="AM47" s="289" t="str">
        <f>IF(AN8= "","",AN8)</f>
        <v>3. 10. 2024</v>
      </c>
      <c r="AN47" s="289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6" t="s">
        <v>23</v>
      </c>
      <c r="L49" s="3" t="str">
        <f>IF(E11= "","",E11)</f>
        <v xml:space="preserve"> </v>
      </c>
      <c r="AI49" s="26" t="s">
        <v>27</v>
      </c>
      <c r="AM49" s="290" t="str">
        <f>IF(E17="","",E17)</f>
        <v xml:space="preserve"> </v>
      </c>
      <c r="AN49" s="291"/>
      <c r="AO49" s="291"/>
      <c r="AP49" s="291"/>
      <c r="AR49" s="29"/>
      <c r="AS49" s="292" t="s">
        <v>46</v>
      </c>
      <c r="AT49" s="293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2" customHeight="1">
      <c r="B50" s="29"/>
      <c r="C50" s="26" t="s">
        <v>26</v>
      </c>
      <c r="L50" s="3" t="str">
        <f>IF(E14="","",E14)</f>
        <v xml:space="preserve"> </v>
      </c>
      <c r="AI50" s="26" t="s">
        <v>29</v>
      </c>
      <c r="AM50" s="290" t="str">
        <f>IF(E20="","",E20)</f>
        <v xml:space="preserve"> </v>
      </c>
      <c r="AN50" s="291"/>
      <c r="AO50" s="291"/>
      <c r="AP50" s="291"/>
      <c r="AR50" s="29"/>
      <c r="AS50" s="294"/>
      <c r="AT50" s="295"/>
      <c r="BD50" s="50"/>
    </row>
    <row r="51" spans="1:91" s="1" customFormat="1" ht="10.9" customHeight="1">
      <c r="B51" s="29"/>
      <c r="AR51" s="29"/>
      <c r="AS51" s="294"/>
      <c r="AT51" s="295"/>
      <c r="BD51" s="50"/>
    </row>
    <row r="52" spans="1:91" s="1" customFormat="1" ht="29.25" customHeight="1">
      <c r="B52" s="29"/>
      <c r="C52" s="281" t="s">
        <v>47</v>
      </c>
      <c r="D52" s="282"/>
      <c r="E52" s="282"/>
      <c r="F52" s="282"/>
      <c r="G52" s="282"/>
      <c r="H52" s="51"/>
      <c r="I52" s="283" t="s">
        <v>48</v>
      </c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4" t="s">
        <v>49</v>
      </c>
      <c r="AH52" s="282"/>
      <c r="AI52" s="282"/>
      <c r="AJ52" s="282"/>
      <c r="AK52" s="282"/>
      <c r="AL52" s="282"/>
      <c r="AM52" s="282"/>
      <c r="AN52" s="283" t="s">
        <v>50</v>
      </c>
      <c r="AO52" s="282"/>
      <c r="AP52" s="282"/>
      <c r="AQ52" s="52" t="s">
        <v>51</v>
      </c>
      <c r="AR52" s="29"/>
      <c r="AS52" s="53" t="s">
        <v>52</v>
      </c>
      <c r="AT52" s="54" t="s">
        <v>53</v>
      </c>
      <c r="AU52" s="54" t="s">
        <v>54</v>
      </c>
      <c r="AV52" s="54" t="s">
        <v>55</v>
      </c>
      <c r="AW52" s="54" t="s">
        <v>56</v>
      </c>
      <c r="AX52" s="54" t="s">
        <v>57</v>
      </c>
      <c r="AY52" s="54" t="s">
        <v>58</v>
      </c>
      <c r="AZ52" s="54" t="s">
        <v>59</v>
      </c>
      <c r="BA52" s="54" t="s">
        <v>60</v>
      </c>
      <c r="BB52" s="54" t="s">
        <v>61</v>
      </c>
      <c r="BC52" s="54" t="s">
        <v>62</v>
      </c>
      <c r="BD52" s="55" t="s">
        <v>63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7"/>
      <c r="C54" s="58" t="s">
        <v>64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85">
        <f>ROUND(AG55+AG56+AG58+AG60,2)</f>
        <v>0</v>
      </c>
      <c r="AH54" s="285"/>
      <c r="AI54" s="285"/>
      <c r="AJ54" s="285"/>
      <c r="AK54" s="285"/>
      <c r="AL54" s="285"/>
      <c r="AM54" s="285"/>
      <c r="AN54" s="286">
        <f t="shared" ref="AN54:AN61" si="0">SUM(AG54,AT54)</f>
        <v>0</v>
      </c>
      <c r="AO54" s="286"/>
      <c r="AP54" s="286"/>
      <c r="AQ54" s="61" t="s">
        <v>17</v>
      </c>
      <c r="AR54" s="57"/>
      <c r="AS54" s="62">
        <f>ROUND(AS55+AS56+AS58+AS60,2)</f>
        <v>0</v>
      </c>
      <c r="AT54" s="63">
        <f t="shared" ref="AT54:AT61" si="1">ROUND(SUM(AV54:AW54),2)</f>
        <v>0</v>
      </c>
      <c r="AU54" s="64">
        <f>ROUND(AU55+AU56+AU58+AU60,5)</f>
        <v>3604.4409799999999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ROUND(AZ55+AZ56+AZ58+AZ60,2)</f>
        <v>0</v>
      </c>
      <c r="BA54" s="63">
        <f>ROUND(BA55+BA56+BA58+BA60,2)</f>
        <v>0</v>
      </c>
      <c r="BB54" s="63">
        <f>ROUND(BB55+BB56+BB58+BB60,2)</f>
        <v>0</v>
      </c>
      <c r="BC54" s="63">
        <f>ROUND(BC55+BC56+BC58+BC60,2)</f>
        <v>0</v>
      </c>
      <c r="BD54" s="65">
        <f>ROUND(BD55+BD56+BD58+BD60,2)</f>
        <v>0</v>
      </c>
      <c r="BS54" s="66" t="s">
        <v>65</v>
      </c>
      <c r="BT54" s="66" t="s">
        <v>66</v>
      </c>
      <c r="BU54" s="67" t="s">
        <v>67</v>
      </c>
      <c r="BV54" s="66" t="s">
        <v>68</v>
      </c>
      <c r="BW54" s="66" t="s">
        <v>5</v>
      </c>
      <c r="BX54" s="66" t="s">
        <v>69</v>
      </c>
      <c r="CL54" s="66" t="s">
        <v>17</v>
      </c>
    </row>
    <row r="55" spans="1:91" s="6" customFormat="1" ht="16.5" customHeight="1">
      <c r="A55" s="68" t="s">
        <v>70</v>
      </c>
      <c r="B55" s="69"/>
      <c r="C55" s="70"/>
      <c r="D55" s="277" t="s">
        <v>71</v>
      </c>
      <c r="E55" s="277"/>
      <c r="F55" s="277"/>
      <c r="G55" s="277"/>
      <c r="H55" s="277"/>
      <c r="I55" s="71"/>
      <c r="J55" s="277" t="s">
        <v>72</v>
      </c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4">
        <f>'00 - Doprovodné stavební ...'!J30</f>
        <v>0</v>
      </c>
      <c r="AH55" s="275"/>
      <c r="AI55" s="275"/>
      <c r="AJ55" s="275"/>
      <c r="AK55" s="275"/>
      <c r="AL55" s="275"/>
      <c r="AM55" s="275"/>
      <c r="AN55" s="274">
        <f t="shared" si="0"/>
        <v>0</v>
      </c>
      <c r="AO55" s="275"/>
      <c r="AP55" s="275"/>
      <c r="AQ55" s="72" t="s">
        <v>73</v>
      </c>
      <c r="AR55" s="69"/>
      <c r="AS55" s="73">
        <v>0</v>
      </c>
      <c r="AT55" s="74">
        <f t="shared" si="1"/>
        <v>0</v>
      </c>
      <c r="AU55" s="75">
        <f>'00 - Doprovodné stavební ...'!P84</f>
        <v>0</v>
      </c>
      <c r="AV55" s="74">
        <f>'00 - Doprovodné stavební ...'!J33</f>
        <v>0</v>
      </c>
      <c r="AW55" s="74">
        <f>'00 - Doprovodné stavební ...'!J34</f>
        <v>0</v>
      </c>
      <c r="AX55" s="74">
        <f>'00 - Doprovodné stavební ...'!J35</f>
        <v>0</v>
      </c>
      <c r="AY55" s="74">
        <f>'00 - Doprovodné stavební ...'!J36</f>
        <v>0</v>
      </c>
      <c r="AZ55" s="74">
        <f>'00 - Doprovodné stavební ...'!F33</f>
        <v>0</v>
      </c>
      <c r="BA55" s="74">
        <f>'00 - Doprovodné stavební ...'!F34</f>
        <v>0</v>
      </c>
      <c r="BB55" s="74">
        <f>'00 - Doprovodné stavební ...'!F35</f>
        <v>0</v>
      </c>
      <c r="BC55" s="74">
        <f>'00 - Doprovodné stavební ...'!F36</f>
        <v>0</v>
      </c>
      <c r="BD55" s="76">
        <f>'00 - Doprovodné stavební ...'!F37</f>
        <v>0</v>
      </c>
      <c r="BT55" s="77" t="s">
        <v>74</v>
      </c>
      <c r="BV55" s="77" t="s">
        <v>68</v>
      </c>
      <c r="BW55" s="77" t="s">
        <v>75</v>
      </c>
      <c r="BX55" s="77" t="s">
        <v>5</v>
      </c>
      <c r="CL55" s="77" t="s">
        <v>17</v>
      </c>
      <c r="CM55" s="77" t="s">
        <v>76</v>
      </c>
    </row>
    <row r="56" spans="1:91" s="6" customFormat="1" ht="16.5" customHeight="1">
      <c r="B56" s="69"/>
      <c r="C56" s="70"/>
      <c r="D56" s="277" t="s">
        <v>77</v>
      </c>
      <c r="E56" s="277"/>
      <c r="F56" s="277"/>
      <c r="G56" s="277"/>
      <c r="H56" s="277"/>
      <c r="I56" s="71"/>
      <c r="J56" s="277" t="s">
        <v>78</v>
      </c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6">
        <f>ROUND(AG57,2)</f>
        <v>0</v>
      </c>
      <c r="AH56" s="275"/>
      <c r="AI56" s="275"/>
      <c r="AJ56" s="275"/>
      <c r="AK56" s="275"/>
      <c r="AL56" s="275"/>
      <c r="AM56" s="275"/>
      <c r="AN56" s="274">
        <f t="shared" si="0"/>
        <v>0</v>
      </c>
      <c r="AO56" s="275"/>
      <c r="AP56" s="275"/>
      <c r="AQ56" s="72" t="s">
        <v>73</v>
      </c>
      <c r="AR56" s="69"/>
      <c r="AS56" s="73">
        <f>ROUND(AS57,2)</f>
        <v>0</v>
      </c>
      <c r="AT56" s="74">
        <f t="shared" si="1"/>
        <v>0</v>
      </c>
      <c r="AU56" s="75">
        <f>ROUND(AU57,5)</f>
        <v>2003.2822699999999</v>
      </c>
      <c r="AV56" s="74">
        <f>ROUND(AZ56*L29,2)</f>
        <v>0</v>
      </c>
      <c r="AW56" s="74">
        <f>ROUND(BA56*L30,2)</f>
        <v>0</v>
      </c>
      <c r="AX56" s="74">
        <f>ROUND(BB56*L29,2)</f>
        <v>0</v>
      </c>
      <c r="AY56" s="74">
        <f>ROUND(BC56*L30,2)</f>
        <v>0</v>
      </c>
      <c r="AZ56" s="74">
        <f>ROUND(AZ57,2)</f>
        <v>0</v>
      </c>
      <c r="BA56" s="74">
        <f>ROUND(BA57,2)</f>
        <v>0</v>
      </c>
      <c r="BB56" s="74">
        <f>ROUND(BB57,2)</f>
        <v>0</v>
      </c>
      <c r="BC56" s="74">
        <f>ROUND(BC57,2)</f>
        <v>0</v>
      </c>
      <c r="BD56" s="76">
        <f>ROUND(BD57,2)</f>
        <v>0</v>
      </c>
      <c r="BS56" s="77" t="s">
        <v>65</v>
      </c>
      <c r="BT56" s="77" t="s">
        <v>74</v>
      </c>
      <c r="BU56" s="77" t="s">
        <v>67</v>
      </c>
      <c r="BV56" s="77" t="s">
        <v>68</v>
      </c>
      <c r="BW56" s="77" t="s">
        <v>79</v>
      </c>
      <c r="BX56" s="77" t="s">
        <v>5</v>
      </c>
      <c r="CL56" s="77" t="s">
        <v>17</v>
      </c>
      <c r="CM56" s="77" t="s">
        <v>76</v>
      </c>
    </row>
    <row r="57" spans="1:91" s="3" customFormat="1" ht="16.5" customHeight="1">
      <c r="A57" s="68" t="s">
        <v>70</v>
      </c>
      <c r="B57" s="42"/>
      <c r="C57" s="9"/>
      <c r="D57" s="9"/>
      <c r="E57" s="280" t="s">
        <v>80</v>
      </c>
      <c r="F57" s="280"/>
      <c r="G57" s="280"/>
      <c r="H57" s="280"/>
      <c r="I57" s="280"/>
      <c r="J57" s="9"/>
      <c r="K57" s="280" t="s">
        <v>81</v>
      </c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78">
        <f>'SO-01 - Příprava území, d...'!J32</f>
        <v>0</v>
      </c>
      <c r="AH57" s="279"/>
      <c r="AI57" s="279"/>
      <c r="AJ57" s="279"/>
      <c r="AK57" s="279"/>
      <c r="AL57" s="279"/>
      <c r="AM57" s="279"/>
      <c r="AN57" s="278">
        <f t="shared" si="0"/>
        <v>0</v>
      </c>
      <c r="AO57" s="279"/>
      <c r="AP57" s="279"/>
      <c r="AQ57" s="78" t="s">
        <v>82</v>
      </c>
      <c r="AR57" s="42"/>
      <c r="AS57" s="79">
        <v>0</v>
      </c>
      <c r="AT57" s="80">
        <f t="shared" si="1"/>
        <v>0</v>
      </c>
      <c r="AU57" s="81">
        <f>'SO-01 - Příprava území, d...'!P89</f>
        <v>2003.2822719999999</v>
      </c>
      <c r="AV57" s="80">
        <f>'SO-01 - Příprava území, d...'!J35</f>
        <v>0</v>
      </c>
      <c r="AW57" s="80">
        <f>'SO-01 - Příprava území, d...'!J36</f>
        <v>0</v>
      </c>
      <c r="AX57" s="80">
        <f>'SO-01 - Příprava území, d...'!J37</f>
        <v>0</v>
      </c>
      <c r="AY57" s="80">
        <f>'SO-01 - Příprava území, d...'!J38</f>
        <v>0</v>
      </c>
      <c r="AZ57" s="80">
        <f>'SO-01 - Příprava území, d...'!F35</f>
        <v>0</v>
      </c>
      <c r="BA57" s="80">
        <f>'SO-01 - Příprava území, d...'!F36</f>
        <v>0</v>
      </c>
      <c r="BB57" s="80">
        <f>'SO-01 - Příprava území, d...'!F37</f>
        <v>0</v>
      </c>
      <c r="BC57" s="80">
        <f>'SO-01 - Příprava území, d...'!F38</f>
        <v>0</v>
      </c>
      <c r="BD57" s="82">
        <f>'SO-01 - Příprava území, d...'!F39</f>
        <v>0</v>
      </c>
      <c r="BT57" s="24" t="s">
        <v>76</v>
      </c>
      <c r="BV57" s="24" t="s">
        <v>68</v>
      </c>
      <c r="BW57" s="24" t="s">
        <v>83</v>
      </c>
      <c r="BX57" s="24" t="s">
        <v>79</v>
      </c>
      <c r="CL57" s="24" t="s">
        <v>17</v>
      </c>
    </row>
    <row r="58" spans="1:91" s="6" customFormat="1" ht="16.5" customHeight="1">
      <c r="B58" s="69"/>
      <c r="C58" s="70"/>
      <c r="D58" s="277" t="s">
        <v>84</v>
      </c>
      <c r="E58" s="277"/>
      <c r="F58" s="277"/>
      <c r="G58" s="277"/>
      <c r="H58" s="277"/>
      <c r="I58" s="71"/>
      <c r="J58" s="277" t="s">
        <v>85</v>
      </c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276">
        <f>ROUND(AG59,2)</f>
        <v>0</v>
      </c>
      <c r="AH58" s="275"/>
      <c r="AI58" s="275"/>
      <c r="AJ58" s="275"/>
      <c r="AK58" s="275"/>
      <c r="AL58" s="275"/>
      <c r="AM58" s="275"/>
      <c r="AN58" s="274">
        <f t="shared" si="0"/>
        <v>0</v>
      </c>
      <c r="AO58" s="275"/>
      <c r="AP58" s="275"/>
      <c r="AQ58" s="72" t="s">
        <v>73</v>
      </c>
      <c r="AR58" s="69"/>
      <c r="AS58" s="73">
        <f>ROUND(AS59,2)</f>
        <v>0</v>
      </c>
      <c r="AT58" s="74">
        <f t="shared" si="1"/>
        <v>0</v>
      </c>
      <c r="AU58" s="75">
        <f>ROUND(AU59,5)</f>
        <v>548.02984000000004</v>
      </c>
      <c r="AV58" s="74">
        <f>ROUND(AZ58*L29,2)</f>
        <v>0</v>
      </c>
      <c r="AW58" s="74">
        <f>ROUND(BA58*L30,2)</f>
        <v>0</v>
      </c>
      <c r="AX58" s="74">
        <f>ROUND(BB58*L29,2)</f>
        <v>0</v>
      </c>
      <c r="AY58" s="74">
        <f>ROUND(BC58*L30,2)</f>
        <v>0</v>
      </c>
      <c r="AZ58" s="74">
        <f>ROUND(AZ59,2)</f>
        <v>0</v>
      </c>
      <c r="BA58" s="74">
        <f>ROUND(BA59,2)</f>
        <v>0</v>
      </c>
      <c r="BB58" s="74">
        <f>ROUND(BB59,2)</f>
        <v>0</v>
      </c>
      <c r="BC58" s="74">
        <f>ROUND(BC59,2)</f>
        <v>0</v>
      </c>
      <c r="BD58" s="76">
        <f>ROUND(BD59,2)</f>
        <v>0</v>
      </c>
      <c r="BS58" s="77" t="s">
        <v>65</v>
      </c>
      <c r="BT58" s="77" t="s">
        <v>74</v>
      </c>
      <c r="BU58" s="77" t="s">
        <v>67</v>
      </c>
      <c r="BV58" s="77" t="s">
        <v>68</v>
      </c>
      <c r="BW58" s="77" t="s">
        <v>86</v>
      </c>
      <c r="BX58" s="77" t="s">
        <v>5</v>
      </c>
      <c r="CL58" s="77" t="s">
        <v>17</v>
      </c>
      <c r="CM58" s="77" t="s">
        <v>76</v>
      </c>
    </row>
    <row r="59" spans="1:91" s="3" customFormat="1" ht="16.5" customHeight="1">
      <c r="A59" s="68" t="s">
        <v>70</v>
      </c>
      <c r="B59" s="42"/>
      <c r="C59" s="9"/>
      <c r="D59" s="9"/>
      <c r="E59" s="280" t="s">
        <v>80</v>
      </c>
      <c r="F59" s="280"/>
      <c r="G59" s="280"/>
      <c r="H59" s="280"/>
      <c r="I59" s="280"/>
      <c r="J59" s="9"/>
      <c r="K59" s="280" t="s">
        <v>81</v>
      </c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78">
        <f>'SO-01 - Příprava území, d..._01'!J32</f>
        <v>0</v>
      </c>
      <c r="AH59" s="279"/>
      <c r="AI59" s="279"/>
      <c r="AJ59" s="279"/>
      <c r="AK59" s="279"/>
      <c r="AL59" s="279"/>
      <c r="AM59" s="279"/>
      <c r="AN59" s="278">
        <f t="shared" si="0"/>
        <v>0</v>
      </c>
      <c r="AO59" s="279"/>
      <c r="AP59" s="279"/>
      <c r="AQ59" s="78" t="s">
        <v>82</v>
      </c>
      <c r="AR59" s="42"/>
      <c r="AS59" s="79">
        <v>0</v>
      </c>
      <c r="AT59" s="80">
        <f t="shared" si="1"/>
        <v>0</v>
      </c>
      <c r="AU59" s="81">
        <f>'SO-01 - Příprava území, d..._01'!P89</f>
        <v>548.02983999999992</v>
      </c>
      <c r="AV59" s="80">
        <f>'SO-01 - Příprava území, d..._01'!J35</f>
        <v>0</v>
      </c>
      <c r="AW59" s="80">
        <f>'SO-01 - Příprava území, d..._01'!J36</f>
        <v>0</v>
      </c>
      <c r="AX59" s="80">
        <f>'SO-01 - Příprava území, d..._01'!J37</f>
        <v>0</v>
      </c>
      <c r="AY59" s="80">
        <f>'SO-01 - Příprava území, d..._01'!J38</f>
        <v>0</v>
      </c>
      <c r="AZ59" s="80">
        <f>'SO-01 - Příprava území, d..._01'!F35</f>
        <v>0</v>
      </c>
      <c r="BA59" s="80">
        <f>'SO-01 - Příprava území, d..._01'!F36</f>
        <v>0</v>
      </c>
      <c r="BB59" s="80">
        <f>'SO-01 - Příprava území, d..._01'!F37</f>
        <v>0</v>
      </c>
      <c r="BC59" s="80">
        <f>'SO-01 - Příprava území, d..._01'!F38</f>
        <v>0</v>
      </c>
      <c r="BD59" s="82">
        <f>'SO-01 - Příprava území, d..._01'!F39</f>
        <v>0</v>
      </c>
      <c r="BT59" s="24" t="s">
        <v>76</v>
      </c>
      <c r="BV59" s="24" t="s">
        <v>68</v>
      </c>
      <c r="BW59" s="24" t="s">
        <v>87</v>
      </c>
      <c r="BX59" s="24" t="s">
        <v>86</v>
      </c>
      <c r="CL59" s="24" t="s">
        <v>17</v>
      </c>
    </row>
    <row r="60" spans="1:91" s="6" customFormat="1" ht="16.5" customHeight="1">
      <c r="B60" s="69"/>
      <c r="C60" s="70"/>
      <c r="D60" s="277" t="s">
        <v>88</v>
      </c>
      <c r="E60" s="277"/>
      <c r="F60" s="277"/>
      <c r="G60" s="277"/>
      <c r="H60" s="277"/>
      <c r="I60" s="71"/>
      <c r="J60" s="277" t="s">
        <v>89</v>
      </c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6">
        <f>ROUND(AG61,2)</f>
        <v>0</v>
      </c>
      <c r="AH60" s="275"/>
      <c r="AI60" s="275"/>
      <c r="AJ60" s="275"/>
      <c r="AK60" s="275"/>
      <c r="AL60" s="275"/>
      <c r="AM60" s="275"/>
      <c r="AN60" s="274">
        <f t="shared" si="0"/>
        <v>0</v>
      </c>
      <c r="AO60" s="275"/>
      <c r="AP60" s="275"/>
      <c r="AQ60" s="72" t="s">
        <v>73</v>
      </c>
      <c r="AR60" s="69"/>
      <c r="AS60" s="73">
        <f>ROUND(AS61,2)</f>
        <v>0</v>
      </c>
      <c r="AT60" s="74">
        <f t="shared" si="1"/>
        <v>0</v>
      </c>
      <c r="AU60" s="75">
        <f>ROUND(AU61,5)</f>
        <v>1053.12887</v>
      </c>
      <c r="AV60" s="74">
        <f>ROUND(AZ60*L29,2)</f>
        <v>0</v>
      </c>
      <c r="AW60" s="74">
        <f>ROUND(BA60*L30,2)</f>
        <v>0</v>
      </c>
      <c r="AX60" s="74">
        <f>ROUND(BB60*L29,2)</f>
        <v>0</v>
      </c>
      <c r="AY60" s="74">
        <f>ROUND(BC60*L30,2)</f>
        <v>0</v>
      </c>
      <c r="AZ60" s="74">
        <f>ROUND(AZ61,2)</f>
        <v>0</v>
      </c>
      <c r="BA60" s="74">
        <f>ROUND(BA61,2)</f>
        <v>0</v>
      </c>
      <c r="BB60" s="74">
        <f>ROUND(BB61,2)</f>
        <v>0</v>
      </c>
      <c r="BC60" s="74">
        <f>ROUND(BC61,2)</f>
        <v>0</v>
      </c>
      <c r="BD60" s="76">
        <f>ROUND(BD61,2)</f>
        <v>0</v>
      </c>
      <c r="BS60" s="77" t="s">
        <v>65</v>
      </c>
      <c r="BT60" s="77" t="s">
        <v>74</v>
      </c>
      <c r="BU60" s="77" t="s">
        <v>67</v>
      </c>
      <c r="BV60" s="77" t="s">
        <v>68</v>
      </c>
      <c r="BW60" s="77" t="s">
        <v>90</v>
      </c>
      <c r="BX60" s="77" t="s">
        <v>5</v>
      </c>
      <c r="CL60" s="77" t="s">
        <v>17</v>
      </c>
      <c r="CM60" s="77" t="s">
        <v>76</v>
      </c>
    </row>
    <row r="61" spans="1:91" s="3" customFormat="1" ht="16.5" customHeight="1">
      <c r="A61" s="68" t="s">
        <v>70</v>
      </c>
      <c r="B61" s="42"/>
      <c r="C61" s="9"/>
      <c r="D61" s="9"/>
      <c r="E61" s="280" t="s">
        <v>91</v>
      </c>
      <c r="F61" s="280"/>
      <c r="G61" s="280"/>
      <c r="H61" s="280"/>
      <c r="I61" s="280"/>
      <c r="J61" s="9"/>
      <c r="K61" s="280" t="s">
        <v>92</v>
      </c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78">
        <f>'SO-02 - Vegetační prvky'!J32</f>
        <v>0</v>
      </c>
      <c r="AH61" s="279"/>
      <c r="AI61" s="279"/>
      <c r="AJ61" s="279"/>
      <c r="AK61" s="279"/>
      <c r="AL61" s="279"/>
      <c r="AM61" s="279"/>
      <c r="AN61" s="278">
        <f t="shared" si="0"/>
        <v>0</v>
      </c>
      <c r="AO61" s="279"/>
      <c r="AP61" s="279"/>
      <c r="AQ61" s="78" t="s">
        <v>82</v>
      </c>
      <c r="AR61" s="42"/>
      <c r="AS61" s="83">
        <v>0</v>
      </c>
      <c r="AT61" s="84">
        <f t="shared" si="1"/>
        <v>0</v>
      </c>
      <c r="AU61" s="85">
        <f>'SO-02 - Vegetační prvky'!P88</f>
        <v>1053.1288729999999</v>
      </c>
      <c r="AV61" s="84">
        <f>'SO-02 - Vegetační prvky'!J35</f>
        <v>0</v>
      </c>
      <c r="AW61" s="84">
        <f>'SO-02 - Vegetační prvky'!J36</f>
        <v>0</v>
      </c>
      <c r="AX61" s="84">
        <f>'SO-02 - Vegetační prvky'!J37</f>
        <v>0</v>
      </c>
      <c r="AY61" s="84">
        <f>'SO-02 - Vegetační prvky'!J38</f>
        <v>0</v>
      </c>
      <c r="AZ61" s="84">
        <f>'SO-02 - Vegetační prvky'!F35</f>
        <v>0</v>
      </c>
      <c r="BA61" s="84">
        <f>'SO-02 - Vegetační prvky'!F36</f>
        <v>0</v>
      </c>
      <c r="BB61" s="84">
        <f>'SO-02 - Vegetační prvky'!F37</f>
        <v>0</v>
      </c>
      <c r="BC61" s="84">
        <f>'SO-02 - Vegetační prvky'!F38</f>
        <v>0</v>
      </c>
      <c r="BD61" s="86">
        <f>'SO-02 - Vegetační prvky'!F39</f>
        <v>0</v>
      </c>
      <c r="BT61" s="24" t="s">
        <v>76</v>
      </c>
      <c r="BV61" s="24" t="s">
        <v>68</v>
      </c>
      <c r="BW61" s="24" t="s">
        <v>93</v>
      </c>
      <c r="BX61" s="24" t="s">
        <v>90</v>
      </c>
      <c r="CL61" s="24" t="s">
        <v>17</v>
      </c>
    </row>
    <row r="62" spans="1:91" s="1" customFormat="1" ht="30" customHeight="1">
      <c r="B62" s="29"/>
      <c r="AR62" s="29"/>
    </row>
    <row r="63" spans="1:91" s="1" customFormat="1" ht="6.95" customHeight="1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29"/>
    </row>
  </sheetData>
  <mergeCells count="64">
    <mergeCell ref="L45:AO45"/>
    <mergeCell ref="AM47:AN47"/>
    <mergeCell ref="AM49:AP49"/>
    <mergeCell ref="AS49:AT51"/>
    <mergeCell ref="AM50:AP50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AG54:AM54"/>
    <mergeCell ref="AN54:AP54"/>
    <mergeCell ref="J56:AF56"/>
    <mergeCell ref="D56:H56"/>
    <mergeCell ref="AN56:AP56"/>
    <mergeCell ref="AG56:AM56"/>
    <mergeCell ref="AG57:AM57"/>
    <mergeCell ref="K57:AF57"/>
    <mergeCell ref="AN57:AP57"/>
    <mergeCell ref="E57:I57"/>
    <mergeCell ref="D58:H58"/>
    <mergeCell ref="AN58:AP58"/>
    <mergeCell ref="AG58:AM58"/>
    <mergeCell ref="J58:AF58"/>
    <mergeCell ref="AN59:AP59"/>
    <mergeCell ref="AG59:AM59"/>
    <mergeCell ref="E59:I59"/>
    <mergeCell ref="K59:AF59"/>
    <mergeCell ref="AN60:AP60"/>
    <mergeCell ref="AG60:AM60"/>
    <mergeCell ref="D60:H60"/>
    <mergeCell ref="J60:AF60"/>
    <mergeCell ref="AN61:AP61"/>
    <mergeCell ref="AG61:AM61"/>
    <mergeCell ref="E61:I61"/>
    <mergeCell ref="K61:AF61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55" location="'00 - Doprovodné stavební ...'!C2" display="/" xr:uid="{00000000-0004-0000-0000-000000000000}"/>
    <hyperlink ref="A57" location="'SO-01 - Příprava území, d...'!C2" display="/" xr:uid="{00000000-0004-0000-0000-000001000000}"/>
    <hyperlink ref="A59" location="'SO-01 - Příprava území, d..._01'!C2" display="/" xr:uid="{00000000-0004-0000-0000-000002000000}"/>
    <hyperlink ref="A61" location="'SO-02 - Vegetační prvky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4"/>
  <sheetViews>
    <sheetView showGridLines="0" tabSelected="1" workbookViewId="0">
      <selection activeCell="I121" sqref="I12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7" t="s">
        <v>75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94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97" t="str">
        <f>'Rekapitulace stavby'!K6</f>
        <v>CENTRÁLNÍ LÁZEŇSKÝ PARK PODĚBRADY - etapa 1 až 3 - adaptační obnova zelené infrastruktury</v>
      </c>
      <c r="F7" s="298"/>
      <c r="G7" s="298"/>
      <c r="H7" s="298"/>
      <c r="L7" s="20"/>
    </row>
    <row r="8" spans="2:46" s="1" customFormat="1" ht="12" customHeight="1">
      <c r="B8" s="29"/>
      <c r="D8" s="26" t="s">
        <v>95</v>
      </c>
      <c r="L8" s="29"/>
    </row>
    <row r="9" spans="2:46" s="1" customFormat="1" ht="16.5" customHeight="1">
      <c r="B9" s="29"/>
      <c r="E9" s="287" t="s">
        <v>96</v>
      </c>
      <c r="F9" s="296"/>
      <c r="G9" s="296"/>
      <c r="H9" s="296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16</v>
      </c>
      <c r="F11" s="24" t="s">
        <v>17</v>
      </c>
      <c r="I11" s="26" t="s">
        <v>18</v>
      </c>
      <c r="J11" s="24" t="s">
        <v>17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3. 10. 2024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29"/>
    </row>
    <row r="15" spans="2:46" s="1" customFormat="1" ht="18" customHeight="1">
      <c r="B15" s="29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26</v>
      </c>
      <c r="I17" s="26" t="s">
        <v>24</v>
      </c>
      <c r="J17" s="24" t="str">
        <f>'Rekapitulace stavby'!AN13</f>
        <v/>
      </c>
      <c r="L17" s="29"/>
    </row>
    <row r="18" spans="2:12" s="1" customFormat="1" ht="18" customHeight="1">
      <c r="B18" s="29"/>
      <c r="E18" s="268" t="str">
        <f>'Rekapitulace stavby'!E14</f>
        <v xml:space="preserve"> </v>
      </c>
      <c r="F18" s="268"/>
      <c r="G18" s="268"/>
      <c r="H18" s="268"/>
      <c r="I18" s="26" t="s">
        <v>25</v>
      </c>
      <c r="J18" s="24" t="str">
        <f>'Rekapitulace stavby'!AN14</f>
        <v/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27</v>
      </c>
      <c r="I20" s="26" t="s">
        <v>24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29</v>
      </c>
      <c r="I23" s="26" t="s">
        <v>24</v>
      </c>
      <c r="J23" s="24" t="str">
        <f>IF('Rekapitulace stavby'!AN19="","",'Rekapitulace stavby'!AN19)</f>
        <v/>
      </c>
      <c r="L23" s="29"/>
    </row>
    <row r="24" spans="2:12" s="1" customFormat="1" ht="18" customHeight="1">
      <c r="B24" s="29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30</v>
      </c>
      <c r="L26" s="29"/>
    </row>
    <row r="27" spans="2:12" s="7" customFormat="1" ht="16.5" customHeight="1">
      <c r="B27" s="88"/>
      <c r="E27" s="270" t="s">
        <v>17</v>
      </c>
      <c r="F27" s="270"/>
      <c r="G27" s="270"/>
      <c r="H27" s="270"/>
      <c r="L27" s="88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9" t="s">
        <v>32</v>
      </c>
      <c r="J30" s="60">
        <f>ROUND(J84,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34</v>
      </c>
      <c r="I32" s="32" t="s">
        <v>33</v>
      </c>
      <c r="J32" s="32" t="s">
        <v>35</v>
      </c>
      <c r="L32" s="29"/>
    </row>
    <row r="33" spans="2:12" s="1" customFormat="1" ht="14.45" customHeight="1">
      <c r="B33" s="29"/>
      <c r="D33" s="49" t="s">
        <v>36</v>
      </c>
      <c r="E33" s="26" t="s">
        <v>37</v>
      </c>
      <c r="F33" s="80">
        <f>ROUND((SUM(BE84:BE123)),  2)</f>
        <v>0</v>
      </c>
      <c r="I33" s="90">
        <v>0.21</v>
      </c>
      <c r="J33" s="80">
        <f>ROUND(((SUM(BE84:BE123))*I33),  2)</f>
        <v>0</v>
      </c>
      <c r="L33" s="29"/>
    </row>
    <row r="34" spans="2:12" s="1" customFormat="1" ht="14.45" customHeight="1">
      <c r="B34" s="29"/>
      <c r="E34" s="26" t="s">
        <v>38</v>
      </c>
      <c r="F34" s="80">
        <f>ROUND((SUM(BF84:BF123)),  2)</f>
        <v>0</v>
      </c>
      <c r="I34" s="90">
        <v>0.12</v>
      </c>
      <c r="J34" s="80">
        <f>ROUND(((SUM(BF84:BF123))*I34),  2)</f>
        <v>0</v>
      </c>
      <c r="L34" s="29"/>
    </row>
    <row r="35" spans="2:12" s="1" customFormat="1" ht="14.45" hidden="1" customHeight="1">
      <c r="B35" s="29"/>
      <c r="E35" s="26" t="s">
        <v>39</v>
      </c>
      <c r="F35" s="80">
        <f>ROUND((SUM(BG84:BG123)),  2)</f>
        <v>0</v>
      </c>
      <c r="I35" s="90">
        <v>0.21</v>
      </c>
      <c r="J35" s="80">
        <f>0</f>
        <v>0</v>
      </c>
      <c r="L35" s="29"/>
    </row>
    <row r="36" spans="2:12" s="1" customFormat="1" ht="14.45" hidden="1" customHeight="1">
      <c r="B36" s="29"/>
      <c r="E36" s="26" t="s">
        <v>40</v>
      </c>
      <c r="F36" s="80">
        <f>ROUND((SUM(BH84:BH123)),  2)</f>
        <v>0</v>
      </c>
      <c r="I36" s="90">
        <v>0.12</v>
      </c>
      <c r="J36" s="80">
        <f>0</f>
        <v>0</v>
      </c>
      <c r="L36" s="29"/>
    </row>
    <row r="37" spans="2:12" s="1" customFormat="1" ht="14.45" hidden="1" customHeight="1">
      <c r="B37" s="29"/>
      <c r="E37" s="26" t="s">
        <v>41</v>
      </c>
      <c r="F37" s="80">
        <f>ROUND((SUM(BI84:BI123)),  2)</f>
        <v>0</v>
      </c>
      <c r="I37" s="90">
        <v>0</v>
      </c>
      <c r="J37" s="80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1"/>
      <c r="D39" s="92" t="s">
        <v>42</v>
      </c>
      <c r="E39" s="51"/>
      <c r="F39" s="51"/>
      <c r="G39" s="93" t="s">
        <v>43</v>
      </c>
      <c r="H39" s="94" t="s">
        <v>44</v>
      </c>
      <c r="I39" s="51"/>
      <c r="J39" s="95">
        <f>SUM(J30:J37)</f>
        <v>0</v>
      </c>
      <c r="K39" s="96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21" t="s">
        <v>97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6" t="s">
        <v>14</v>
      </c>
      <c r="L47" s="29"/>
    </row>
    <row r="48" spans="2:12" s="1" customFormat="1" ht="16.5" customHeight="1">
      <c r="B48" s="29"/>
      <c r="E48" s="297" t="str">
        <f>E7</f>
        <v>CENTRÁLNÍ LÁZEŇSKÝ PARK PODĚBRADY - etapa 1 až 3 - adaptační obnova zelené infrastruktury</v>
      </c>
      <c r="F48" s="298"/>
      <c r="G48" s="298"/>
      <c r="H48" s="298"/>
      <c r="L48" s="29"/>
    </row>
    <row r="49" spans="2:47" s="1" customFormat="1" ht="12" customHeight="1">
      <c r="B49" s="29"/>
      <c r="C49" s="26" t="s">
        <v>95</v>
      </c>
      <c r="L49" s="29"/>
    </row>
    <row r="50" spans="2:47" s="1" customFormat="1" ht="16.5" customHeight="1">
      <c r="B50" s="29"/>
      <c r="E50" s="287" t="str">
        <f>E9</f>
        <v>00 - Doprovodné stavební položky</v>
      </c>
      <c r="F50" s="296"/>
      <c r="G50" s="296"/>
      <c r="H50" s="296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 </v>
      </c>
      <c r="I52" s="26" t="s">
        <v>21</v>
      </c>
      <c r="J52" s="46" t="str">
        <f>IF(J12="","",J12)</f>
        <v>3. 10. 2024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6" t="s">
        <v>23</v>
      </c>
      <c r="F54" s="24" t="str">
        <f>E15</f>
        <v xml:space="preserve"> </v>
      </c>
      <c r="I54" s="26" t="s">
        <v>27</v>
      </c>
      <c r="J54" s="27" t="str">
        <f>E21</f>
        <v xml:space="preserve"> </v>
      </c>
      <c r="L54" s="29"/>
    </row>
    <row r="55" spans="2:47" s="1" customFormat="1" ht="15.2" customHeight="1">
      <c r="B55" s="29"/>
      <c r="C55" s="26" t="s">
        <v>26</v>
      </c>
      <c r="F55" s="24" t="str">
        <f>IF(E18="","",E18)</f>
        <v xml:space="preserve"> </v>
      </c>
      <c r="I55" s="26" t="s">
        <v>29</v>
      </c>
      <c r="J55" s="27" t="str">
        <f>E24</f>
        <v xml:space="preserve"> 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9" t="s">
        <v>64</v>
      </c>
      <c r="J59" s="60">
        <f>J84</f>
        <v>0</v>
      </c>
      <c r="L59" s="29"/>
      <c r="AU59" s="17" t="s">
        <v>100</v>
      </c>
    </row>
    <row r="60" spans="2:47" s="8" customFormat="1" ht="24.95" customHeight="1">
      <c r="B60" s="100"/>
      <c r="D60" s="101" t="s">
        <v>101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102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103</v>
      </c>
      <c r="E62" s="106"/>
      <c r="F62" s="106"/>
      <c r="G62" s="106"/>
      <c r="H62" s="106"/>
      <c r="I62" s="106"/>
      <c r="J62" s="107">
        <f>J98</f>
        <v>0</v>
      </c>
      <c r="L62" s="104"/>
    </row>
    <row r="63" spans="2:47" s="9" customFormat="1" ht="19.899999999999999" customHeight="1">
      <c r="B63" s="104"/>
      <c r="D63" s="105" t="s">
        <v>104</v>
      </c>
      <c r="E63" s="106"/>
      <c r="F63" s="106"/>
      <c r="G63" s="106"/>
      <c r="H63" s="106"/>
      <c r="I63" s="106"/>
      <c r="J63" s="107">
        <f>J116</f>
        <v>0</v>
      </c>
      <c r="L63" s="104"/>
    </row>
    <row r="64" spans="2:47" s="9" customFormat="1" ht="19.899999999999999" customHeight="1">
      <c r="B64" s="104"/>
      <c r="D64" s="105" t="s">
        <v>105</v>
      </c>
      <c r="E64" s="106"/>
      <c r="F64" s="106"/>
      <c r="G64" s="106"/>
      <c r="H64" s="106"/>
      <c r="I64" s="106"/>
      <c r="J64" s="107">
        <f>J120</f>
        <v>0</v>
      </c>
      <c r="L64" s="104"/>
    </row>
    <row r="65" spans="2:12" s="1" customFormat="1" ht="21.75" customHeight="1">
      <c r="B65" s="29"/>
      <c r="L65" s="29"/>
    </row>
    <row r="66" spans="2:12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9"/>
    </row>
    <row r="70" spans="2:12" s="1" customFormat="1" ht="6.9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29"/>
    </row>
    <row r="71" spans="2:12" s="1" customFormat="1" ht="24.95" customHeight="1">
      <c r="B71" s="29"/>
      <c r="C71" s="21" t="s">
        <v>106</v>
      </c>
      <c r="L71" s="29"/>
    </row>
    <row r="72" spans="2:12" s="1" customFormat="1" ht="6.95" customHeight="1">
      <c r="B72" s="29"/>
      <c r="L72" s="29"/>
    </row>
    <row r="73" spans="2:12" s="1" customFormat="1" ht="12" customHeight="1">
      <c r="B73" s="29"/>
      <c r="C73" s="26" t="s">
        <v>14</v>
      </c>
      <c r="L73" s="29"/>
    </row>
    <row r="74" spans="2:12" s="1" customFormat="1" ht="16.5" customHeight="1">
      <c r="B74" s="29"/>
      <c r="E74" s="297" t="str">
        <f>E7</f>
        <v>CENTRÁLNÍ LÁZEŇSKÝ PARK PODĚBRADY - etapa 1 až 3 - adaptační obnova zelené infrastruktury</v>
      </c>
      <c r="F74" s="298"/>
      <c r="G74" s="298"/>
      <c r="H74" s="298"/>
      <c r="L74" s="29"/>
    </row>
    <row r="75" spans="2:12" s="1" customFormat="1" ht="12" customHeight="1">
      <c r="B75" s="29"/>
      <c r="C75" s="26" t="s">
        <v>95</v>
      </c>
      <c r="L75" s="29"/>
    </row>
    <row r="76" spans="2:12" s="1" customFormat="1" ht="16.5" customHeight="1">
      <c r="B76" s="29"/>
      <c r="E76" s="287" t="str">
        <f>E9</f>
        <v>00 - Doprovodné stavební položky</v>
      </c>
      <c r="F76" s="296"/>
      <c r="G76" s="296"/>
      <c r="H76" s="296"/>
      <c r="L76" s="29"/>
    </row>
    <row r="77" spans="2:12" s="1" customFormat="1" ht="6.95" customHeight="1">
      <c r="B77" s="29"/>
      <c r="L77" s="29"/>
    </row>
    <row r="78" spans="2:12" s="1" customFormat="1" ht="12" customHeight="1">
      <c r="B78" s="29"/>
      <c r="C78" s="26" t="s">
        <v>19</v>
      </c>
      <c r="F78" s="24" t="str">
        <f>F12</f>
        <v xml:space="preserve"> </v>
      </c>
      <c r="I78" s="26" t="s">
        <v>21</v>
      </c>
      <c r="J78" s="46" t="str">
        <f>IF(J12="","",J12)</f>
        <v>3. 10. 2024</v>
      </c>
      <c r="L78" s="29"/>
    </row>
    <row r="79" spans="2:12" s="1" customFormat="1" ht="6.95" customHeight="1">
      <c r="B79" s="29"/>
      <c r="L79" s="29"/>
    </row>
    <row r="80" spans="2:12" s="1" customFormat="1" ht="15.2" customHeight="1">
      <c r="B80" s="29"/>
      <c r="C80" s="26" t="s">
        <v>23</v>
      </c>
      <c r="F80" s="24" t="str">
        <f>E15</f>
        <v xml:space="preserve"> </v>
      </c>
      <c r="I80" s="26" t="s">
        <v>27</v>
      </c>
      <c r="J80" s="27" t="str">
        <f>E21</f>
        <v xml:space="preserve"> </v>
      </c>
      <c r="L80" s="29"/>
    </row>
    <row r="81" spans="2:65" s="1" customFormat="1" ht="15.2" customHeight="1">
      <c r="B81" s="29"/>
      <c r="C81" s="26" t="s">
        <v>26</v>
      </c>
      <c r="F81" s="24" t="str">
        <f>IF(E18="","",E18)</f>
        <v xml:space="preserve"> </v>
      </c>
      <c r="I81" s="26" t="s">
        <v>29</v>
      </c>
      <c r="J81" s="27" t="str">
        <f>E24</f>
        <v xml:space="preserve"> </v>
      </c>
      <c r="L81" s="29"/>
    </row>
    <row r="82" spans="2:65" s="1" customFormat="1" ht="10.35" customHeight="1">
      <c r="B82" s="29"/>
      <c r="L82" s="29"/>
    </row>
    <row r="83" spans="2:65" s="10" customFormat="1" ht="29.25" customHeight="1">
      <c r="B83" s="108"/>
      <c r="C83" s="109" t="s">
        <v>107</v>
      </c>
      <c r="D83" s="110" t="s">
        <v>51</v>
      </c>
      <c r="E83" s="110" t="s">
        <v>47</v>
      </c>
      <c r="F83" s="110" t="s">
        <v>48</v>
      </c>
      <c r="G83" s="110" t="s">
        <v>108</v>
      </c>
      <c r="H83" s="110" t="s">
        <v>109</v>
      </c>
      <c r="I83" s="110" t="s">
        <v>110</v>
      </c>
      <c r="J83" s="110" t="s">
        <v>99</v>
      </c>
      <c r="K83" s="111" t="s">
        <v>111</v>
      </c>
      <c r="L83" s="108"/>
      <c r="M83" s="53" t="s">
        <v>17</v>
      </c>
      <c r="N83" s="54" t="s">
        <v>36</v>
      </c>
      <c r="O83" s="54" t="s">
        <v>112</v>
      </c>
      <c r="P83" s="54" t="s">
        <v>113</v>
      </c>
      <c r="Q83" s="54" t="s">
        <v>114</v>
      </c>
      <c r="R83" s="54" t="s">
        <v>115</v>
      </c>
      <c r="S83" s="54" t="s">
        <v>116</v>
      </c>
      <c r="T83" s="55" t="s">
        <v>117</v>
      </c>
    </row>
    <row r="84" spans="2:65" s="1" customFormat="1" ht="22.9" customHeight="1">
      <c r="B84" s="29"/>
      <c r="C84" s="58" t="s">
        <v>118</v>
      </c>
      <c r="J84" s="112">
        <f>BK84</f>
        <v>0</v>
      </c>
      <c r="L84" s="29"/>
      <c r="M84" s="56"/>
      <c r="N84" s="47"/>
      <c r="O84" s="47"/>
      <c r="P84" s="113">
        <f>P85</f>
        <v>0</v>
      </c>
      <c r="Q84" s="47"/>
      <c r="R84" s="113">
        <f>R85</f>
        <v>0</v>
      </c>
      <c r="S84" s="47"/>
      <c r="T84" s="114">
        <f>T85</f>
        <v>0</v>
      </c>
      <c r="AT84" s="17" t="s">
        <v>65</v>
      </c>
      <c r="AU84" s="17" t="s">
        <v>100</v>
      </c>
      <c r="BK84" s="115">
        <f>BK85</f>
        <v>0</v>
      </c>
    </row>
    <row r="85" spans="2:65" s="11" customFormat="1" ht="25.9" customHeight="1">
      <c r="B85" s="116"/>
      <c r="D85" s="117" t="s">
        <v>65</v>
      </c>
      <c r="E85" s="118" t="s">
        <v>119</v>
      </c>
      <c r="F85" s="118" t="s">
        <v>72</v>
      </c>
      <c r="J85" s="119">
        <f>BK85</f>
        <v>0</v>
      </c>
      <c r="L85" s="116"/>
      <c r="M85" s="120"/>
      <c r="P85" s="121">
        <f>P86+P98+P116+P120</f>
        <v>0</v>
      </c>
      <c r="R85" s="121">
        <f>R86+R98+R116+R120</f>
        <v>0</v>
      </c>
      <c r="T85" s="122">
        <f>T86+T98+T116+T120</f>
        <v>0</v>
      </c>
      <c r="AR85" s="117" t="s">
        <v>120</v>
      </c>
      <c r="AT85" s="123" t="s">
        <v>65</v>
      </c>
      <c r="AU85" s="123" t="s">
        <v>66</v>
      </c>
      <c r="AY85" s="117" t="s">
        <v>121</v>
      </c>
      <c r="BK85" s="124">
        <f>BK86+BK98+BK116+BK120</f>
        <v>0</v>
      </c>
    </row>
    <row r="86" spans="2:65" s="11" customFormat="1" ht="22.9" customHeight="1">
      <c r="B86" s="116"/>
      <c r="D86" s="117" t="s">
        <v>65</v>
      </c>
      <c r="E86" s="125" t="s">
        <v>122</v>
      </c>
      <c r="F86" s="125" t="s">
        <v>123</v>
      </c>
      <c r="J86" s="126">
        <f>BK86</f>
        <v>0</v>
      </c>
      <c r="L86" s="116"/>
      <c r="M86" s="120"/>
      <c r="P86" s="121">
        <f>SUM(P87:P97)</f>
        <v>0</v>
      </c>
      <c r="R86" s="121">
        <f>SUM(R87:R97)</f>
        <v>0</v>
      </c>
      <c r="T86" s="122">
        <f>SUM(T87:T97)</f>
        <v>0</v>
      </c>
      <c r="AR86" s="117" t="s">
        <v>120</v>
      </c>
      <c r="AT86" s="123" t="s">
        <v>65</v>
      </c>
      <c r="AU86" s="123" t="s">
        <v>74</v>
      </c>
      <c r="AY86" s="117" t="s">
        <v>121</v>
      </c>
      <c r="BK86" s="124">
        <f>SUM(BK87:BK97)</f>
        <v>0</v>
      </c>
    </row>
    <row r="87" spans="2:65" s="1" customFormat="1" ht="16.5" customHeight="1">
      <c r="B87" s="29"/>
      <c r="C87" s="127" t="s">
        <v>74</v>
      </c>
      <c r="D87" s="127" t="s">
        <v>124</v>
      </c>
      <c r="E87" s="128" t="s">
        <v>125</v>
      </c>
      <c r="F87" s="129" t="s">
        <v>126</v>
      </c>
      <c r="G87" s="130" t="s">
        <v>127</v>
      </c>
      <c r="H87" s="131">
        <v>1</v>
      </c>
      <c r="I87" s="132"/>
      <c r="J87" s="132">
        <f>ROUND(I87*H87,2)</f>
        <v>0</v>
      </c>
      <c r="K87" s="129" t="s">
        <v>128</v>
      </c>
      <c r="L87" s="29"/>
      <c r="M87" s="133" t="s">
        <v>17</v>
      </c>
      <c r="N87" s="134" t="s">
        <v>37</v>
      </c>
      <c r="O87" s="135">
        <v>0</v>
      </c>
      <c r="P87" s="135">
        <f>O87*H87</f>
        <v>0</v>
      </c>
      <c r="Q87" s="135">
        <v>0</v>
      </c>
      <c r="R87" s="135">
        <f>Q87*H87</f>
        <v>0</v>
      </c>
      <c r="S87" s="135">
        <v>0</v>
      </c>
      <c r="T87" s="136">
        <f>S87*H87</f>
        <v>0</v>
      </c>
      <c r="AR87" s="137" t="s">
        <v>129</v>
      </c>
      <c r="AT87" s="137" t="s">
        <v>124</v>
      </c>
      <c r="AU87" s="137" t="s">
        <v>76</v>
      </c>
      <c r="AY87" s="17" t="s">
        <v>121</v>
      </c>
      <c r="BE87" s="138">
        <f>IF(N87="základní",J87,0)</f>
        <v>0</v>
      </c>
      <c r="BF87" s="138">
        <f>IF(N87="snížená",J87,0)</f>
        <v>0</v>
      </c>
      <c r="BG87" s="138">
        <f>IF(N87="zákl. přenesená",J87,0)</f>
        <v>0</v>
      </c>
      <c r="BH87" s="138">
        <f>IF(N87="sníž. přenesená",J87,0)</f>
        <v>0</v>
      </c>
      <c r="BI87" s="138">
        <f>IF(N87="nulová",J87,0)</f>
        <v>0</v>
      </c>
      <c r="BJ87" s="17" t="s">
        <v>74</v>
      </c>
      <c r="BK87" s="138">
        <f>ROUND(I87*H87,2)</f>
        <v>0</v>
      </c>
      <c r="BL87" s="17" t="s">
        <v>129</v>
      </c>
      <c r="BM87" s="137" t="s">
        <v>130</v>
      </c>
    </row>
    <row r="88" spans="2:65" s="1" customFormat="1">
      <c r="B88" s="29"/>
      <c r="D88" s="139" t="s">
        <v>131</v>
      </c>
      <c r="F88" s="140" t="s">
        <v>132</v>
      </c>
      <c r="L88" s="29"/>
      <c r="M88" s="141"/>
      <c r="T88" s="50"/>
      <c r="AT88" s="17" t="s">
        <v>131</v>
      </c>
      <c r="AU88" s="17" t="s">
        <v>76</v>
      </c>
    </row>
    <row r="89" spans="2:65" s="1" customFormat="1" ht="16.5" customHeight="1">
      <c r="B89" s="29"/>
      <c r="C89" s="127" t="s">
        <v>76</v>
      </c>
      <c r="D89" s="127" t="s">
        <v>124</v>
      </c>
      <c r="E89" s="128" t="s">
        <v>133</v>
      </c>
      <c r="F89" s="129" t="s">
        <v>134</v>
      </c>
      <c r="G89" s="130" t="s">
        <v>127</v>
      </c>
      <c r="H89" s="131">
        <v>1</v>
      </c>
      <c r="I89" s="132"/>
      <c r="J89" s="132">
        <f>ROUND(I89*H89,2)</f>
        <v>0</v>
      </c>
      <c r="K89" s="129" t="s">
        <v>128</v>
      </c>
      <c r="L89" s="29"/>
      <c r="M89" s="133" t="s">
        <v>17</v>
      </c>
      <c r="N89" s="134" t="s">
        <v>37</v>
      </c>
      <c r="O89" s="135">
        <v>0</v>
      </c>
      <c r="P89" s="135">
        <f>O89*H89</f>
        <v>0</v>
      </c>
      <c r="Q89" s="135">
        <v>0</v>
      </c>
      <c r="R89" s="135">
        <f>Q89*H89</f>
        <v>0</v>
      </c>
      <c r="S89" s="135">
        <v>0</v>
      </c>
      <c r="T89" s="136">
        <f>S89*H89</f>
        <v>0</v>
      </c>
      <c r="AR89" s="137" t="s">
        <v>129</v>
      </c>
      <c r="AT89" s="137" t="s">
        <v>124</v>
      </c>
      <c r="AU89" s="137" t="s">
        <v>76</v>
      </c>
      <c r="AY89" s="17" t="s">
        <v>121</v>
      </c>
      <c r="BE89" s="138">
        <f>IF(N89="základní",J89,0)</f>
        <v>0</v>
      </c>
      <c r="BF89" s="138">
        <f>IF(N89="snížená",J89,0)</f>
        <v>0</v>
      </c>
      <c r="BG89" s="138">
        <f>IF(N89="zákl. přenesená",J89,0)</f>
        <v>0</v>
      </c>
      <c r="BH89" s="138">
        <f>IF(N89="sníž. přenesená",J89,0)</f>
        <v>0</v>
      </c>
      <c r="BI89" s="138">
        <f>IF(N89="nulová",J89,0)</f>
        <v>0</v>
      </c>
      <c r="BJ89" s="17" t="s">
        <v>74</v>
      </c>
      <c r="BK89" s="138">
        <f>ROUND(I89*H89,2)</f>
        <v>0</v>
      </c>
      <c r="BL89" s="17" t="s">
        <v>129</v>
      </c>
      <c r="BM89" s="137" t="s">
        <v>135</v>
      </c>
    </row>
    <row r="90" spans="2:65" s="1" customFormat="1">
      <c r="B90" s="29"/>
      <c r="D90" s="139" t="s">
        <v>131</v>
      </c>
      <c r="F90" s="140" t="s">
        <v>136</v>
      </c>
      <c r="L90" s="29"/>
      <c r="M90" s="141"/>
      <c r="T90" s="50"/>
      <c r="AT90" s="17" t="s">
        <v>131</v>
      </c>
      <c r="AU90" s="17" t="s">
        <v>76</v>
      </c>
    </row>
    <row r="91" spans="2:65" s="1" customFormat="1" ht="16.5" customHeight="1">
      <c r="B91" s="29"/>
      <c r="C91" s="127" t="s">
        <v>137</v>
      </c>
      <c r="D91" s="127" t="s">
        <v>124</v>
      </c>
      <c r="E91" s="128" t="s">
        <v>138</v>
      </c>
      <c r="F91" s="129" t="s">
        <v>139</v>
      </c>
      <c r="G91" s="130" t="s">
        <v>127</v>
      </c>
      <c r="H91" s="131">
        <v>1</v>
      </c>
      <c r="I91" s="132"/>
      <c r="J91" s="132">
        <f>ROUND(I91*H91,2)</f>
        <v>0</v>
      </c>
      <c r="K91" s="129" t="s">
        <v>128</v>
      </c>
      <c r="L91" s="29"/>
      <c r="M91" s="133" t="s">
        <v>17</v>
      </c>
      <c r="N91" s="134" t="s">
        <v>37</v>
      </c>
      <c r="O91" s="135">
        <v>0</v>
      </c>
      <c r="P91" s="135">
        <f>O91*H91</f>
        <v>0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129</v>
      </c>
      <c r="AT91" s="137" t="s">
        <v>124</v>
      </c>
      <c r="AU91" s="137" t="s">
        <v>76</v>
      </c>
      <c r="AY91" s="17" t="s">
        <v>121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7" t="s">
        <v>74</v>
      </c>
      <c r="BK91" s="138">
        <f>ROUND(I91*H91,2)</f>
        <v>0</v>
      </c>
      <c r="BL91" s="17" t="s">
        <v>129</v>
      </c>
      <c r="BM91" s="137" t="s">
        <v>140</v>
      </c>
    </row>
    <row r="92" spans="2:65" s="1" customFormat="1">
      <c r="B92" s="29"/>
      <c r="D92" s="139" t="s">
        <v>131</v>
      </c>
      <c r="F92" s="140" t="s">
        <v>141</v>
      </c>
      <c r="L92" s="29"/>
      <c r="M92" s="141"/>
      <c r="T92" s="50"/>
      <c r="AT92" s="17" t="s">
        <v>131</v>
      </c>
      <c r="AU92" s="17" t="s">
        <v>76</v>
      </c>
    </row>
    <row r="93" spans="2:65" s="1" customFormat="1" ht="16.5" customHeight="1">
      <c r="B93" s="29"/>
      <c r="C93" s="127" t="s">
        <v>142</v>
      </c>
      <c r="D93" s="127" t="s">
        <v>124</v>
      </c>
      <c r="E93" s="128" t="s">
        <v>143</v>
      </c>
      <c r="F93" s="129" t="s">
        <v>144</v>
      </c>
      <c r="G93" s="130" t="s">
        <v>127</v>
      </c>
      <c r="H93" s="131">
        <v>1</v>
      </c>
      <c r="I93" s="132"/>
      <c r="J93" s="132">
        <f>ROUND(I93*H93,2)</f>
        <v>0</v>
      </c>
      <c r="K93" s="129" t="s">
        <v>128</v>
      </c>
      <c r="L93" s="29"/>
      <c r="M93" s="133" t="s">
        <v>17</v>
      </c>
      <c r="N93" s="134" t="s">
        <v>37</v>
      </c>
      <c r="O93" s="135">
        <v>0</v>
      </c>
      <c r="P93" s="135">
        <f>O93*H93</f>
        <v>0</v>
      </c>
      <c r="Q93" s="135">
        <v>0</v>
      </c>
      <c r="R93" s="135">
        <f>Q93*H93</f>
        <v>0</v>
      </c>
      <c r="S93" s="135">
        <v>0</v>
      </c>
      <c r="T93" s="136">
        <f>S93*H93</f>
        <v>0</v>
      </c>
      <c r="AR93" s="137" t="s">
        <v>129</v>
      </c>
      <c r="AT93" s="137" t="s">
        <v>124</v>
      </c>
      <c r="AU93" s="137" t="s">
        <v>76</v>
      </c>
      <c r="AY93" s="17" t="s">
        <v>121</v>
      </c>
      <c r="BE93" s="138">
        <f>IF(N93="základní",J93,0)</f>
        <v>0</v>
      </c>
      <c r="BF93" s="138">
        <f>IF(N93="snížená",J93,0)</f>
        <v>0</v>
      </c>
      <c r="BG93" s="138">
        <f>IF(N93="zákl. přenesená",J93,0)</f>
        <v>0</v>
      </c>
      <c r="BH93" s="138">
        <f>IF(N93="sníž. přenesená",J93,0)</f>
        <v>0</v>
      </c>
      <c r="BI93" s="138">
        <f>IF(N93="nulová",J93,0)</f>
        <v>0</v>
      </c>
      <c r="BJ93" s="17" t="s">
        <v>74</v>
      </c>
      <c r="BK93" s="138">
        <f>ROUND(I93*H93,2)</f>
        <v>0</v>
      </c>
      <c r="BL93" s="17" t="s">
        <v>129</v>
      </c>
      <c r="BM93" s="137" t="s">
        <v>145</v>
      </c>
    </row>
    <row r="94" spans="2:65" s="1" customFormat="1">
      <c r="B94" s="29"/>
      <c r="D94" s="139" t="s">
        <v>131</v>
      </c>
      <c r="F94" s="140" t="s">
        <v>146</v>
      </c>
      <c r="L94" s="29"/>
      <c r="M94" s="141"/>
      <c r="T94" s="50"/>
      <c r="AT94" s="17" t="s">
        <v>131</v>
      </c>
      <c r="AU94" s="17" t="s">
        <v>76</v>
      </c>
    </row>
    <row r="95" spans="2:65" s="1" customFormat="1" ht="16.5" customHeight="1">
      <c r="B95" s="29"/>
      <c r="C95" s="127" t="s">
        <v>120</v>
      </c>
      <c r="D95" s="127" t="s">
        <v>124</v>
      </c>
      <c r="E95" s="128" t="s">
        <v>147</v>
      </c>
      <c r="F95" s="129" t="s">
        <v>148</v>
      </c>
      <c r="G95" s="130" t="s">
        <v>127</v>
      </c>
      <c r="H95" s="131">
        <v>1</v>
      </c>
      <c r="I95" s="132"/>
      <c r="J95" s="132">
        <f>ROUND(I95*H95,2)</f>
        <v>0</v>
      </c>
      <c r="K95" s="129" t="s">
        <v>128</v>
      </c>
      <c r="L95" s="29"/>
      <c r="M95" s="133" t="s">
        <v>17</v>
      </c>
      <c r="N95" s="134" t="s">
        <v>37</v>
      </c>
      <c r="O95" s="135">
        <v>0</v>
      </c>
      <c r="P95" s="135">
        <f>O95*H95</f>
        <v>0</v>
      </c>
      <c r="Q95" s="135">
        <v>0</v>
      </c>
      <c r="R95" s="135">
        <f>Q95*H95</f>
        <v>0</v>
      </c>
      <c r="S95" s="135">
        <v>0</v>
      </c>
      <c r="T95" s="136">
        <f>S95*H95</f>
        <v>0</v>
      </c>
      <c r="AR95" s="137" t="s">
        <v>129</v>
      </c>
      <c r="AT95" s="137" t="s">
        <v>124</v>
      </c>
      <c r="AU95" s="137" t="s">
        <v>76</v>
      </c>
      <c r="AY95" s="17" t="s">
        <v>121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7" t="s">
        <v>74</v>
      </c>
      <c r="BK95" s="138">
        <f>ROUND(I95*H95,2)</f>
        <v>0</v>
      </c>
      <c r="BL95" s="17" t="s">
        <v>129</v>
      </c>
      <c r="BM95" s="137" t="s">
        <v>149</v>
      </c>
    </row>
    <row r="96" spans="2:65" s="1" customFormat="1">
      <c r="B96" s="29"/>
      <c r="D96" s="139" t="s">
        <v>131</v>
      </c>
      <c r="F96" s="140" t="s">
        <v>150</v>
      </c>
      <c r="L96" s="29"/>
      <c r="M96" s="141"/>
      <c r="T96" s="50"/>
      <c r="AT96" s="17" t="s">
        <v>131</v>
      </c>
      <c r="AU96" s="17" t="s">
        <v>76</v>
      </c>
    </row>
    <row r="97" spans="2:65" s="12" customFormat="1">
      <c r="B97" s="142"/>
      <c r="D97" s="143" t="s">
        <v>151</v>
      </c>
      <c r="E97" s="144" t="s">
        <v>17</v>
      </c>
      <c r="F97" s="145" t="s">
        <v>152</v>
      </c>
      <c r="H97" s="146">
        <v>1</v>
      </c>
      <c r="L97" s="142"/>
      <c r="M97" s="147"/>
      <c r="T97" s="148"/>
      <c r="AT97" s="144" t="s">
        <v>151</v>
      </c>
      <c r="AU97" s="144" t="s">
        <v>76</v>
      </c>
      <c r="AV97" s="12" t="s">
        <v>76</v>
      </c>
      <c r="AW97" s="12" t="s">
        <v>28</v>
      </c>
      <c r="AX97" s="12" t="s">
        <v>74</v>
      </c>
      <c r="AY97" s="144" t="s">
        <v>121</v>
      </c>
    </row>
    <row r="98" spans="2:65" s="11" customFormat="1" ht="22.9" customHeight="1">
      <c r="B98" s="116"/>
      <c r="D98" s="117" t="s">
        <v>65</v>
      </c>
      <c r="E98" s="125" t="s">
        <v>153</v>
      </c>
      <c r="F98" s="125" t="s">
        <v>154</v>
      </c>
      <c r="J98" s="126">
        <f>BK98</f>
        <v>0</v>
      </c>
      <c r="L98" s="116"/>
      <c r="M98" s="120"/>
      <c r="P98" s="121">
        <f>SUM(P99:P115)</f>
        <v>0</v>
      </c>
      <c r="R98" s="121">
        <f>SUM(R99:R115)</f>
        <v>0</v>
      </c>
      <c r="T98" s="122">
        <f>SUM(T99:T115)</f>
        <v>0</v>
      </c>
      <c r="AR98" s="117" t="s">
        <v>120</v>
      </c>
      <c r="AT98" s="123" t="s">
        <v>65</v>
      </c>
      <c r="AU98" s="123" t="s">
        <v>74</v>
      </c>
      <c r="AY98" s="117" t="s">
        <v>121</v>
      </c>
      <c r="BK98" s="124">
        <f>SUM(BK99:BK115)</f>
        <v>0</v>
      </c>
    </row>
    <row r="99" spans="2:65" s="1" customFormat="1" ht="16.5" customHeight="1">
      <c r="B99" s="29"/>
      <c r="C99" s="127" t="s">
        <v>155</v>
      </c>
      <c r="D99" s="127" t="s">
        <v>124</v>
      </c>
      <c r="E99" s="128" t="s">
        <v>156</v>
      </c>
      <c r="F99" s="129" t="s">
        <v>157</v>
      </c>
      <c r="G99" s="130" t="s">
        <v>127</v>
      </c>
      <c r="H99" s="131">
        <v>1</v>
      </c>
      <c r="I99" s="132"/>
      <c r="J99" s="132">
        <f>ROUND(I99*H99,2)</f>
        <v>0</v>
      </c>
      <c r="K99" s="129" t="s">
        <v>128</v>
      </c>
      <c r="L99" s="29"/>
      <c r="M99" s="133" t="s">
        <v>17</v>
      </c>
      <c r="N99" s="134" t="s">
        <v>37</v>
      </c>
      <c r="O99" s="135">
        <v>0</v>
      </c>
      <c r="P99" s="135">
        <f>O99*H99</f>
        <v>0</v>
      </c>
      <c r="Q99" s="135">
        <v>0</v>
      </c>
      <c r="R99" s="135">
        <f>Q99*H99</f>
        <v>0</v>
      </c>
      <c r="S99" s="135">
        <v>0</v>
      </c>
      <c r="T99" s="136">
        <f>S99*H99</f>
        <v>0</v>
      </c>
      <c r="AR99" s="137" t="s">
        <v>129</v>
      </c>
      <c r="AT99" s="137" t="s">
        <v>124</v>
      </c>
      <c r="AU99" s="137" t="s">
        <v>76</v>
      </c>
      <c r="AY99" s="17" t="s">
        <v>121</v>
      </c>
      <c r="BE99" s="138">
        <f>IF(N99="základní",J99,0)</f>
        <v>0</v>
      </c>
      <c r="BF99" s="138">
        <f>IF(N99="snížená",J99,0)</f>
        <v>0</v>
      </c>
      <c r="BG99" s="138">
        <f>IF(N99="zákl. přenesená",J99,0)</f>
        <v>0</v>
      </c>
      <c r="BH99" s="138">
        <f>IF(N99="sníž. přenesená",J99,0)</f>
        <v>0</v>
      </c>
      <c r="BI99" s="138">
        <f>IF(N99="nulová",J99,0)</f>
        <v>0</v>
      </c>
      <c r="BJ99" s="17" t="s">
        <v>74</v>
      </c>
      <c r="BK99" s="138">
        <f>ROUND(I99*H99,2)</f>
        <v>0</v>
      </c>
      <c r="BL99" s="17" t="s">
        <v>129</v>
      </c>
      <c r="BM99" s="137" t="s">
        <v>158</v>
      </c>
    </row>
    <row r="100" spans="2:65" s="1" customFormat="1">
      <c r="B100" s="29"/>
      <c r="D100" s="139" t="s">
        <v>131</v>
      </c>
      <c r="F100" s="140" t="s">
        <v>159</v>
      </c>
      <c r="L100" s="29"/>
      <c r="M100" s="141"/>
      <c r="T100" s="50"/>
      <c r="AT100" s="17" t="s">
        <v>131</v>
      </c>
      <c r="AU100" s="17" t="s">
        <v>76</v>
      </c>
    </row>
    <row r="101" spans="2:65" s="1" customFormat="1" ht="16.5" customHeight="1">
      <c r="B101" s="29"/>
      <c r="C101" s="127" t="s">
        <v>8</v>
      </c>
      <c r="D101" s="127" t="s">
        <v>124</v>
      </c>
      <c r="E101" s="128" t="s">
        <v>160</v>
      </c>
      <c r="F101" s="129" t="s">
        <v>161</v>
      </c>
      <c r="G101" s="130" t="s">
        <v>127</v>
      </c>
      <c r="H101" s="131">
        <v>1</v>
      </c>
      <c r="I101" s="132"/>
      <c r="J101" s="132">
        <f>ROUND(I101*H101,2)</f>
        <v>0</v>
      </c>
      <c r="K101" s="129" t="s">
        <v>128</v>
      </c>
      <c r="L101" s="29"/>
      <c r="M101" s="133" t="s">
        <v>17</v>
      </c>
      <c r="N101" s="134" t="s">
        <v>37</v>
      </c>
      <c r="O101" s="135">
        <v>0</v>
      </c>
      <c r="P101" s="135">
        <f>O101*H101</f>
        <v>0</v>
      </c>
      <c r="Q101" s="135">
        <v>0</v>
      </c>
      <c r="R101" s="135">
        <f>Q101*H101</f>
        <v>0</v>
      </c>
      <c r="S101" s="135">
        <v>0</v>
      </c>
      <c r="T101" s="136">
        <f>S101*H101</f>
        <v>0</v>
      </c>
      <c r="AR101" s="137" t="s">
        <v>129</v>
      </c>
      <c r="AT101" s="137" t="s">
        <v>124</v>
      </c>
      <c r="AU101" s="137" t="s">
        <v>76</v>
      </c>
      <c r="AY101" s="17" t="s">
        <v>121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7" t="s">
        <v>74</v>
      </c>
      <c r="BK101" s="138">
        <f>ROUND(I101*H101,2)</f>
        <v>0</v>
      </c>
      <c r="BL101" s="17" t="s">
        <v>129</v>
      </c>
      <c r="BM101" s="137" t="s">
        <v>162</v>
      </c>
    </row>
    <row r="102" spans="2:65" s="1" customFormat="1">
      <c r="B102" s="29"/>
      <c r="D102" s="139" t="s">
        <v>131</v>
      </c>
      <c r="F102" s="140" t="s">
        <v>163</v>
      </c>
      <c r="L102" s="29"/>
      <c r="M102" s="141"/>
      <c r="T102" s="50"/>
      <c r="AT102" s="17" t="s">
        <v>131</v>
      </c>
      <c r="AU102" s="17" t="s">
        <v>76</v>
      </c>
    </row>
    <row r="103" spans="2:65" s="12" customFormat="1">
      <c r="B103" s="142"/>
      <c r="D103" s="143" t="s">
        <v>151</v>
      </c>
      <c r="E103" s="144" t="s">
        <v>17</v>
      </c>
      <c r="F103" s="145" t="s">
        <v>164</v>
      </c>
      <c r="H103" s="146">
        <v>1</v>
      </c>
      <c r="L103" s="142"/>
      <c r="M103" s="147"/>
      <c r="T103" s="148"/>
      <c r="AT103" s="144" t="s">
        <v>151</v>
      </c>
      <c r="AU103" s="144" t="s">
        <v>76</v>
      </c>
      <c r="AV103" s="12" t="s">
        <v>76</v>
      </c>
      <c r="AW103" s="12" t="s">
        <v>28</v>
      </c>
      <c r="AX103" s="12" t="s">
        <v>74</v>
      </c>
      <c r="AY103" s="144" t="s">
        <v>121</v>
      </c>
    </row>
    <row r="104" spans="2:65" s="13" customFormat="1" ht="22.5">
      <c r="B104" s="149"/>
      <c r="D104" s="143" t="s">
        <v>151</v>
      </c>
      <c r="E104" s="150" t="s">
        <v>17</v>
      </c>
      <c r="F104" s="151" t="s">
        <v>165</v>
      </c>
      <c r="H104" s="150" t="s">
        <v>17</v>
      </c>
      <c r="L104" s="149"/>
      <c r="M104" s="152"/>
      <c r="T104" s="153"/>
      <c r="AT104" s="150" t="s">
        <v>151</v>
      </c>
      <c r="AU104" s="150" t="s">
        <v>76</v>
      </c>
      <c r="AV104" s="13" t="s">
        <v>74</v>
      </c>
      <c r="AW104" s="13" t="s">
        <v>28</v>
      </c>
      <c r="AX104" s="13" t="s">
        <v>66</v>
      </c>
      <c r="AY104" s="150" t="s">
        <v>121</v>
      </c>
    </row>
    <row r="105" spans="2:65" s="13" customFormat="1" ht="22.5">
      <c r="B105" s="149"/>
      <c r="D105" s="143" t="s">
        <v>151</v>
      </c>
      <c r="E105" s="150" t="s">
        <v>17</v>
      </c>
      <c r="F105" s="151" t="s">
        <v>166</v>
      </c>
      <c r="H105" s="150" t="s">
        <v>17</v>
      </c>
      <c r="L105" s="149"/>
      <c r="M105" s="152"/>
      <c r="T105" s="153"/>
      <c r="AT105" s="150" t="s">
        <v>151</v>
      </c>
      <c r="AU105" s="150" t="s">
        <v>76</v>
      </c>
      <c r="AV105" s="13" t="s">
        <v>74</v>
      </c>
      <c r="AW105" s="13" t="s">
        <v>28</v>
      </c>
      <c r="AX105" s="13" t="s">
        <v>66</v>
      </c>
      <c r="AY105" s="150" t="s">
        <v>121</v>
      </c>
    </row>
    <row r="106" spans="2:65" s="1" customFormat="1" ht="16.5" customHeight="1">
      <c r="B106" s="29"/>
      <c r="C106" s="127" t="s">
        <v>167</v>
      </c>
      <c r="D106" s="127" t="s">
        <v>124</v>
      </c>
      <c r="E106" s="128" t="s">
        <v>168</v>
      </c>
      <c r="F106" s="129" t="s">
        <v>169</v>
      </c>
      <c r="G106" s="130" t="s">
        <v>127</v>
      </c>
      <c r="H106" s="131">
        <v>1</v>
      </c>
      <c r="I106" s="132"/>
      <c r="J106" s="132">
        <f>ROUND(I106*H106,2)</f>
        <v>0</v>
      </c>
      <c r="K106" s="129" t="s">
        <v>128</v>
      </c>
      <c r="L106" s="29"/>
      <c r="M106" s="133" t="s">
        <v>17</v>
      </c>
      <c r="N106" s="134" t="s">
        <v>37</v>
      </c>
      <c r="O106" s="135">
        <v>0</v>
      </c>
      <c r="P106" s="135">
        <f>O106*H106</f>
        <v>0</v>
      </c>
      <c r="Q106" s="135">
        <v>0</v>
      </c>
      <c r="R106" s="135">
        <f>Q106*H106</f>
        <v>0</v>
      </c>
      <c r="S106" s="135">
        <v>0</v>
      </c>
      <c r="T106" s="136">
        <f>S106*H106</f>
        <v>0</v>
      </c>
      <c r="AR106" s="137" t="s">
        <v>129</v>
      </c>
      <c r="AT106" s="137" t="s">
        <v>124</v>
      </c>
      <c r="AU106" s="137" t="s">
        <v>76</v>
      </c>
      <c r="AY106" s="17" t="s">
        <v>121</v>
      </c>
      <c r="BE106" s="138">
        <f>IF(N106="základní",J106,0)</f>
        <v>0</v>
      </c>
      <c r="BF106" s="138">
        <f>IF(N106="snížená",J106,0)</f>
        <v>0</v>
      </c>
      <c r="BG106" s="138">
        <f>IF(N106="zákl. přenesená",J106,0)</f>
        <v>0</v>
      </c>
      <c r="BH106" s="138">
        <f>IF(N106="sníž. přenesená",J106,0)</f>
        <v>0</v>
      </c>
      <c r="BI106" s="138">
        <f>IF(N106="nulová",J106,0)</f>
        <v>0</v>
      </c>
      <c r="BJ106" s="17" t="s">
        <v>74</v>
      </c>
      <c r="BK106" s="138">
        <f>ROUND(I106*H106,2)</f>
        <v>0</v>
      </c>
      <c r="BL106" s="17" t="s">
        <v>129</v>
      </c>
      <c r="BM106" s="137" t="s">
        <v>170</v>
      </c>
    </row>
    <row r="107" spans="2:65" s="1" customFormat="1">
      <c r="B107" s="29"/>
      <c r="D107" s="139" t="s">
        <v>131</v>
      </c>
      <c r="F107" s="140" t="s">
        <v>171</v>
      </c>
      <c r="L107" s="29"/>
      <c r="M107" s="141"/>
      <c r="T107" s="50"/>
      <c r="AT107" s="17" t="s">
        <v>131</v>
      </c>
      <c r="AU107" s="17" t="s">
        <v>76</v>
      </c>
    </row>
    <row r="108" spans="2:65" s="12" customFormat="1">
      <c r="B108" s="142"/>
      <c r="D108" s="143" t="s">
        <v>151</v>
      </c>
      <c r="E108" s="144" t="s">
        <v>17</v>
      </c>
      <c r="F108" s="145" t="s">
        <v>172</v>
      </c>
      <c r="H108" s="146">
        <v>1</v>
      </c>
      <c r="L108" s="142"/>
      <c r="M108" s="147"/>
      <c r="T108" s="148"/>
      <c r="AT108" s="144" t="s">
        <v>151</v>
      </c>
      <c r="AU108" s="144" t="s">
        <v>76</v>
      </c>
      <c r="AV108" s="12" t="s">
        <v>76</v>
      </c>
      <c r="AW108" s="12" t="s">
        <v>28</v>
      </c>
      <c r="AX108" s="12" t="s">
        <v>74</v>
      </c>
      <c r="AY108" s="144" t="s">
        <v>121</v>
      </c>
    </row>
    <row r="109" spans="2:65" s="1" customFormat="1" ht="16.5" customHeight="1">
      <c r="B109" s="29"/>
      <c r="C109" s="127" t="s">
        <v>173</v>
      </c>
      <c r="D109" s="127" t="s">
        <v>124</v>
      </c>
      <c r="E109" s="128" t="s">
        <v>174</v>
      </c>
      <c r="F109" s="129" t="s">
        <v>175</v>
      </c>
      <c r="G109" s="130" t="s">
        <v>127</v>
      </c>
      <c r="H109" s="131">
        <v>1</v>
      </c>
      <c r="I109" s="132"/>
      <c r="J109" s="132">
        <f>ROUND(I109*H109,2)</f>
        <v>0</v>
      </c>
      <c r="K109" s="129" t="s">
        <v>128</v>
      </c>
      <c r="L109" s="29"/>
      <c r="M109" s="133" t="s">
        <v>17</v>
      </c>
      <c r="N109" s="134" t="s">
        <v>37</v>
      </c>
      <c r="O109" s="135">
        <v>0</v>
      </c>
      <c r="P109" s="135">
        <f>O109*H109</f>
        <v>0</v>
      </c>
      <c r="Q109" s="135">
        <v>0</v>
      </c>
      <c r="R109" s="135">
        <f>Q109*H109</f>
        <v>0</v>
      </c>
      <c r="S109" s="135">
        <v>0</v>
      </c>
      <c r="T109" s="136">
        <f>S109*H109</f>
        <v>0</v>
      </c>
      <c r="AR109" s="137" t="s">
        <v>129</v>
      </c>
      <c r="AT109" s="137" t="s">
        <v>124</v>
      </c>
      <c r="AU109" s="137" t="s">
        <v>76</v>
      </c>
      <c r="AY109" s="17" t="s">
        <v>121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7" t="s">
        <v>74</v>
      </c>
      <c r="BK109" s="138">
        <f>ROUND(I109*H109,2)</f>
        <v>0</v>
      </c>
      <c r="BL109" s="17" t="s">
        <v>129</v>
      </c>
      <c r="BM109" s="137" t="s">
        <v>176</v>
      </c>
    </row>
    <row r="110" spans="2:65" s="1" customFormat="1">
      <c r="B110" s="29"/>
      <c r="D110" s="139" t="s">
        <v>131</v>
      </c>
      <c r="F110" s="140" t="s">
        <v>177</v>
      </c>
      <c r="L110" s="29"/>
      <c r="M110" s="141"/>
      <c r="T110" s="50"/>
      <c r="AT110" s="17" t="s">
        <v>131</v>
      </c>
      <c r="AU110" s="17" t="s">
        <v>76</v>
      </c>
    </row>
    <row r="111" spans="2:65" s="1" customFormat="1" ht="16.5" customHeight="1">
      <c r="B111" s="29"/>
      <c r="C111" s="127" t="s">
        <v>178</v>
      </c>
      <c r="D111" s="127" t="s">
        <v>124</v>
      </c>
      <c r="E111" s="128" t="s">
        <v>179</v>
      </c>
      <c r="F111" s="129" t="s">
        <v>180</v>
      </c>
      <c r="G111" s="130" t="s">
        <v>127</v>
      </c>
      <c r="H111" s="131">
        <v>1</v>
      </c>
      <c r="I111" s="132"/>
      <c r="J111" s="132">
        <f>ROUND(I111*H111,2)</f>
        <v>0</v>
      </c>
      <c r="K111" s="129" t="s">
        <v>128</v>
      </c>
      <c r="L111" s="29"/>
      <c r="M111" s="133" t="s">
        <v>17</v>
      </c>
      <c r="N111" s="134" t="s">
        <v>37</v>
      </c>
      <c r="O111" s="135">
        <v>0</v>
      </c>
      <c r="P111" s="135">
        <f>O111*H111</f>
        <v>0</v>
      </c>
      <c r="Q111" s="135">
        <v>0</v>
      </c>
      <c r="R111" s="135">
        <f>Q111*H111</f>
        <v>0</v>
      </c>
      <c r="S111" s="135">
        <v>0</v>
      </c>
      <c r="T111" s="136">
        <f>S111*H111</f>
        <v>0</v>
      </c>
      <c r="AR111" s="137" t="s">
        <v>129</v>
      </c>
      <c r="AT111" s="137" t="s">
        <v>124</v>
      </c>
      <c r="AU111" s="137" t="s">
        <v>76</v>
      </c>
      <c r="AY111" s="17" t="s">
        <v>121</v>
      </c>
      <c r="BE111" s="138">
        <f>IF(N111="základní",J111,0)</f>
        <v>0</v>
      </c>
      <c r="BF111" s="138">
        <f>IF(N111="snížená",J111,0)</f>
        <v>0</v>
      </c>
      <c r="BG111" s="138">
        <f>IF(N111="zákl. přenesená",J111,0)</f>
        <v>0</v>
      </c>
      <c r="BH111" s="138">
        <f>IF(N111="sníž. přenesená",J111,0)</f>
        <v>0</v>
      </c>
      <c r="BI111" s="138">
        <f>IF(N111="nulová",J111,0)</f>
        <v>0</v>
      </c>
      <c r="BJ111" s="17" t="s">
        <v>74</v>
      </c>
      <c r="BK111" s="138">
        <f>ROUND(I111*H111,2)</f>
        <v>0</v>
      </c>
      <c r="BL111" s="17" t="s">
        <v>129</v>
      </c>
      <c r="BM111" s="137" t="s">
        <v>181</v>
      </c>
    </row>
    <row r="112" spans="2:65" s="1" customFormat="1">
      <c r="B112" s="29"/>
      <c r="D112" s="139" t="s">
        <v>131</v>
      </c>
      <c r="F112" s="140" t="s">
        <v>182</v>
      </c>
      <c r="L112" s="29"/>
      <c r="M112" s="141"/>
      <c r="T112" s="50"/>
      <c r="AT112" s="17" t="s">
        <v>131</v>
      </c>
      <c r="AU112" s="17" t="s">
        <v>76</v>
      </c>
    </row>
    <row r="113" spans="2:65" s="12" customFormat="1">
      <c r="B113" s="142"/>
      <c r="D113" s="143" t="s">
        <v>151</v>
      </c>
      <c r="E113" s="144" t="s">
        <v>17</v>
      </c>
      <c r="F113" s="145" t="s">
        <v>183</v>
      </c>
      <c r="H113" s="146">
        <v>1</v>
      </c>
      <c r="L113" s="142"/>
      <c r="M113" s="147"/>
      <c r="T113" s="148"/>
      <c r="AT113" s="144" t="s">
        <v>151</v>
      </c>
      <c r="AU113" s="144" t="s">
        <v>76</v>
      </c>
      <c r="AV113" s="12" t="s">
        <v>76</v>
      </c>
      <c r="AW113" s="12" t="s">
        <v>28</v>
      </c>
      <c r="AX113" s="12" t="s">
        <v>74</v>
      </c>
      <c r="AY113" s="144" t="s">
        <v>121</v>
      </c>
    </row>
    <row r="114" spans="2:65" s="1" customFormat="1" ht="16.5" customHeight="1">
      <c r="B114" s="29"/>
      <c r="C114" s="127" t="s">
        <v>184</v>
      </c>
      <c r="D114" s="127" t="s">
        <v>124</v>
      </c>
      <c r="E114" s="128" t="s">
        <v>185</v>
      </c>
      <c r="F114" s="129" t="s">
        <v>186</v>
      </c>
      <c r="G114" s="130" t="s">
        <v>127</v>
      </c>
      <c r="H114" s="131">
        <v>1</v>
      </c>
      <c r="I114" s="132"/>
      <c r="J114" s="132">
        <f>ROUND(I114*H114,2)</f>
        <v>0</v>
      </c>
      <c r="K114" s="129" t="s">
        <v>128</v>
      </c>
      <c r="L114" s="29"/>
      <c r="M114" s="133" t="s">
        <v>17</v>
      </c>
      <c r="N114" s="134" t="s">
        <v>37</v>
      </c>
      <c r="O114" s="135">
        <v>0</v>
      </c>
      <c r="P114" s="135">
        <f>O114*H114</f>
        <v>0</v>
      </c>
      <c r="Q114" s="135">
        <v>0</v>
      </c>
      <c r="R114" s="135">
        <f>Q114*H114</f>
        <v>0</v>
      </c>
      <c r="S114" s="135">
        <v>0</v>
      </c>
      <c r="T114" s="136">
        <f>S114*H114</f>
        <v>0</v>
      </c>
      <c r="AR114" s="137" t="s">
        <v>129</v>
      </c>
      <c r="AT114" s="137" t="s">
        <v>124</v>
      </c>
      <c r="AU114" s="137" t="s">
        <v>76</v>
      </c>
      <c r="AY114" s="17" t="s">
        <v>121</v>
      </c>
      <c r="BE114" s="138">
        <f>IF(N114="základní",J114,0)</f>
        <v>0</v>
      </c>
      <c r="BF114" s="138">
        <f>IF(N114="snížená",J114,0)</f>
        <v>0</v>
      </c>
      <c r="BG114" s="138">
        <f>IF(N114="zákl. přenesená",J114,0)</f>
        <v>0</v>
      </c>
      <c r="BH114" s="138">
        <f>IF(N114="sníž. přenesená",J114,0)</f>
        <v>0</v>
      </c>
      <c r="BI114" s="138">
        <f>IF(N114="nulová",J114,0)</f>
        <v>0</v>
      </c>
      <c r="BJ114" s="17" t="s">
        <v>74</v>
      </c>
      <c r="BK114" s="138">
        <f>ROUND(I114*H114,2)</f>
        <v>0</v>
      </c>
      <c r="BL114" s="17" t="s">
        <v>129</v>
      </c>
      <c r="BM114" s="137" t="s">
        <v>187</v>
      </c>
    </row>
    <row r="115" spans="2:65" s="1" customFormat="1">
      <c r="B115" s="29"/>
      <c r="D115" s="139" t="s">
        <v>131</v>
      </c>
      <c r="F115" s="140" t="s">
        <v>188</v>
      </c>
      <c r="L115" s="29"/>
      <c r="M115" s="141"/>
      <c r="T115" s="50"/>
      <c r="AT115" s="17" t="s">
        <v>131</v>
      </c>
      <c r="AU115" s="17" t="s">
        <v>76</v>
      </c>
    </row>
    <row r="116" spans="2:65" s="11" customFormat="1" ht="22.9" customHeight="1">
      <c r="B116" s="116"/>
      <c r="D116" s="117" t="s">
        <v>65</v>
      </c>
      <c r="E116" s="125" t="s">
        <v>189</v>
      </c>
      <c r="F116" s="125" t="s">
        <v>190</v>
      </c>
      <c r="J116" s="126">
        <f>BK116</f>
        <v>0</v>
      </c>
      <c r="L116" s="116"/>
      <c r="M116" s="120"/>
      <c r="P116" s="121">
        <f>SUM(P117:P119)</f>
        <v>0</v>
      </c>
      <c r="R116" s="121">
        <f>SUM(R117:R119)</f>
        <v>0</v>
      </c>
      <c r="T116" s="122">
        <f>SUM(T117:T119)</f>
        <v>0</v>
      </c>
      <c r="AR116" s="117" t="s">
        <v>120</v>
      </c>
      <c r="AT116" s="123" t="s">
        <v>65</v>
      </c>
      <c r="AU116" s="123" t="s">
        <v>74</v>
      </c>
      <c r="AY116" s="117" t="s">
        <v>121</v>
      </c>
      <c r="BK116" s="124">
        <f>SUM(BK117:BK119)</f>
        <v>0</v>
      </c>
    </row>
    <row r="117" spans="2:65" s="1" customFormat="1" ht="16.5" customHeight="1">
      <c r="B117" s="29"/>
      <c r="C117" s="127" t="s">
        <v>191</v>
      </c>
      <c r="D117" s="127" t="s">
        <v>124</v>
      </c>
      <c r="E117" s="128" t="s">
        <v>192</v>
      </c>
      <c r="F117" s="129" t="s">
        <v>193</v>
      </c>
      <c r="G117" s="130" t="s">
        <v>127</v>
      </c>
      <c r="H117" s="131">
        <v>1</v>
      </c>
      <c r="I117" s="132"/>
      <c r="J117" s="132">
        <f>ROUND(I117*H117,2)</f>
        <v>0</v>
      </c>
      <c r="K117" s="129" t="s">
        <v>128</v>
      </c>
      <c r="L117" s="29"/>
      <c r="M117" s="133" t="s">
        <v>17</v>
      </c>
      <c r="N117" s="134" t="s">
        <v>37</v>
      </c>
      <c r="O117" s="135">
        <v>0</v>
      </c>
      <c r="P117" s="135">
        <f>O117*H117</f>
        <v>0</v>
      </c>
      <c r="Q117" s="135">
        <v>0</v>
      </c>
      <c r="R117" s="135">
        <f>Q117*H117</f>
        <v>0</v>
      </c>
      <c r="S117" s="135">
        <v>0</v>
      </c>
      <c r="T117" s="136">
        <f>S117*H117</f>
        <v>0</v>
      </c>
      <c r="AR117" s="137" t="s">
        <v>129</v>
      </c>
      <c r="AT117" s="137" t="s">
        <v>124</v>
      </c>
      <c r="AU117" s="137" t="s">
        <v>76</v>
      </c>
      <c r="AY117" s="17" t="s">
        <v>121</v>
      </c>
      <c r="BE117" s="138">
        <f>IF(N117="základní",J117,0)</f>
        <v>0</v>
      </c>
      <c r="BF117" s="138">
        <f>IF(N117="snížená",J117,0)</f>
        <v>0</v>
      </c>
      <c r="BG117" s="138">
        <f>IF(N117="zákl. přenesená",J117,0)</f>
        <v>0</v>
      </c>
      <c r="BH117" s="138">
        <f>IF(N117="sníž. přenesená",J117,0)</f>
        <v>0</v>
      </c>
      <c r="BI117" s="138">
        <f>IF(N117="nulová",J117,0)</f>
        <v>0</v>
      </c>
      <c r="BJ117" s="17" t="s">
        <v>74</v>
      </c>
      <c r="BK117" s="138">
        <f>ROUND(I117*H117,2)</f>
        <v>0</v>
      </c>
      <c r="BL117" s="17" t="s">
        <v>129</v>
      </c>
      <c r="BM117" s="137" t="s">
        <v>194</v>
      </c>
    </row>
    <row r="118" spans="2:65" s="1" customFormat="1">
      <c r="B118" s="29"/>
      <c r="D118" s="139" t="s">
        <v>131</v>
      </c>
      <c r="F118" s="140" t="s">
        <v>195</v>
      </c>
      <c r="L118" s="29"/>
      <c r="M118" s="141"/>
      <c r="T118" s="50"/>
      <c r="AT118" s="17" t="s">
        <v>131</v>
      </c>
      <c r="AU118" s="17" t="s">
        <v>76</v>
      </c>
    </row>
    <row r="119" spans="2:65" s="12" customFormat="1">
      <c r="B119" s="142"/>
      <c r="D119" s="143" t="s">
        <v>151</v>
      </c>
      <c r="E119" s="144" t="s">
        <v>17</v>
      </c>
      <c r="F119" s="145" t="s">
        <v>196</v>
      </c>
      <c r="H119" s="146">
        <v>1</v>
      </c>
      <c r="L119" s="142"/>
      <c r="M119" s="147"/>
      <c r="T119" s="148"/>
      <c r="AT119" s="144" t="s">
        <v>151</v>
      </c>
      <c r="AU119" s="144" t="s">
        <v>76</v>
      </c>
      <c r="AV119" s="12" t="s">
        <v>76</v>
      </c>
      <c r="AW119" s="12" t="s">
        <v>28</v>
      </c>
      <c r="AX119" s="12" t="s">
        <v>74</v>
      </c>
      <c r="AY119" s="144" t="s">
        <v>121</v>
      </c>
    </row>
    <row r="120" spans="2:65" s="11" customFormat="1" ht="22.9" customHeight="1">
      <c r="B120" s="116"/>
      <c r="D120" s="117" t="s">
        <v>65</v>
      </c>
      <c r="E120" s="125" t="s">
        <v>197</v>
      </c>
      <c r="F120" s="125" t="s">
        <v>198</v>
      </c>
      <c r="J120" s="126">
        <f>BK120</f>
        <v>0</v>
      </c>
      <c r="L120" s="116"/>
      <c r="M120" s="120"/>
      <c r="P120" s="121">
        <f>SUM(P121:P123)</f>
        <v>0</v>
      </c>
      <c r="R120" s="121">
        <f>SUM(R121:R123)</f>
        <v>0</v>
      </c>
      <c r="T120" s="122">
        <f>SUM(T121:T123)</f>
        <v>0</v>
      </c>
      <c r="AR120" s="117" t="s">
        <v>120</v>
      </c>
      <c r="AT120" s="123" t="s">
        <v>65</v>
      </c>
      <c r="AU120" s="123" t="s">
        <v>74</v>
      </c>
      <c r="AY120" s="117" t="s">
        <v>121</v>
      </c>
      <c r="BK120" s="124">
        <f>SUM(BK121:BK123)</f>
        <v>0</v>
      </c>
    </row>
    <row r="121" spans="2:65" s="1" customFormat="1" ht="16.5" customHeight="1">
      <c r="B121" s="29"/>
      <c r="C121" s="127" t="s">
        <v>199</v>
      </c>
      <c r="D121" s="127" t="s">
        <v>124</v>
      </c>
      <c r="E121" s="128" t="s">
        <v>200</v>
      </c>
      <c r="F121" s="129" t="s">
        <v>201</v>
      </c>
      <c r="G121" s="130" t="s">
        <v>127</v>
      </c>
      <c r="H121" s="131">
        <v>1</v>
      </c>
      <c r="I121" s="132"/>
      <c r="J121" s="132">
        <f>ROUND(I121*H121,2)</f>
        <v>0</v>
      </c>
      <c r="K121" s="129" t="s">
        <v>17</v>
      </c>
      <c r="L121" s="29"/>
      <c r="M121" s="133" t="s">
        <v>17</v>
      </c>
      <c r="N121" s="134" t="s">
        <v>37</v>
      </c>
      <c r="O121" s="135">
        <v>0</v>
      </c>
      <c r="P121" s="135">
        <f>O121*H121</f>
        <v>0</v>
      </c>
      <c r="Q121" s="135">
        <v>0</v>
      </c>
      <c r="R121" s="135">
        <f>Q121*H121</f>
        <v>0</v>
      </c>
      <c r="S121" s="135">
        <v>0</v>
      </c>
      <c r="T121" s="136">
        <f>S121*H121</f>
        <v>0</v>
      </c>
      <c r="AR121" s="137" t="s">
        <v>129</v>
      </c>
      <c r="AT121" s="137" t="s">
        <v>124</v>
      </c>
      <c r="AU121" s="137" t="s">
        <v>76</v>
      </c>
      <c r="AY121" s="17" t="s">
        <v>121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7" t="s">
        <v>74</v>
      </c>
      <c r="BK121" s="138">
        <f>ROUND(I121*H121,2)</f>
        <v>0</v>
      </c>
      <c r="BL121" s="17" t="s">
        <v>129</v>
      </c>
      <c r="BM121" s="137" t="s">
        <v>202</v>
      </c>
    </row>
    <row r="122" spans="2:65" s="12" customFormat="1">
      <c r="B122" s="142"/>
      <c r="D122" s="143" t="s">
        <v>151</v>
      </c>
      <c r="E122" s="144" t="s">
        <v>17</v>
      </c>
      <c r="F122" s="145" t="s">
        <v>203</v>
      </c>
      <c r="H122" s="146">
        <v>1</v>
      </c>
      <c r="L122" s="142"/>
      <c r="M122" s="147"/>
      <c r="T122" s="148"/>
      <c r="AT122" s="144" t="s">
        <v>151</v>
      </c>
      <c r="AU122" s="144" t="s">
        <v>76</v>
      </c>
      <c r="AV122" s="12" t="s">
        <v>76</v>
      </c>
      <c r="AW122" s="12" t="s">
        <v>28</v>
      </c>
      <c r="AX122" s="12" t="s">
        <v>74</v>
      </c>
      <c r="AY122" s="144" t="s">
        <v>121</v>
      </c>
    </row>
    <row r="123" spans="2:65" s="13" customFormat="1">
      <c r="B123" s="149"/>
      <c r="D123" s="143" t="s">
        <v>151</v>
      </c>
      <c r="E123" s="150" t="s">
        <v>17</v>
      </c>
      <c r="F123" s="151" t="s">
        <v>204</v>
      </c>
      <c r="H123" s="150" t="s">
        <v>17</v>
      </c>
      <c r="L123" s="149"/>
      <c r="M123" s="154"/>
      <c r="N123" s="155"/>
      <c r="O123" s="155"/>
      <c r="P123" s="155"/>
      <c r="Q123" s="155"/>
      <c r="R123" s="155"/>
      <c r="S123" s="155"/>
      <c r="T123" s="156"/>
      <c r="AT123" s="150" t="s">
        <v>151</v>
      </c>
      <c r="AU123" s="150" t="s">
        <v>76</v>
      </c>
      <c r="AV123" s="13" t="s">
        <v>74</v>
      </c>
      <c r="AW123" s="13" t="s">
        <v>28</v>
      </c>
      <c r="AX123" s="13" t="s">
        <v>66</v>
      </c>
      <c r="AY123" s="150" t="s">
        <v>121</v>
      </c>
    </row>
    <row r="124" spans="2:65" s="1" customFormat="1" ht="6.95" customHeight="1"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29"/>
    </row>
  </sheetData>
  <autoFilter ref="C83:K123" xr:uid="{00000000-0009-0000-0000-000001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0" r:id="rId2" xr:uid="{00000000-0004-0000-0100-000001000000}"/>
    <hyperlink ref="F92" r:id="rId3" xr:uid="{00000000-0004-0000-0100-000002000000}"/>
    <hyperlink ref="F94" r:id="rId4" xr:uid="{00000000-0004-0000-0100-000003000000}"/>
    <hyperlink ref="F96" r:id="rId5" xr:uid="{00000000-0004-0000-0100-000004000000}"/>
    <hyperlink ref="F100" r:id="rId6" xr:uid="{00000000-0004-0000-0100-000005000000}"/>
    <hyperlink ref="F102" r:id="rId7" xr:uid="{00000000-0004-0000-0100-000006000000}"/>
    <hyperlink ref="F107" r:id="rId8" xr:uid="{00000000-0004-0000-0100-000007000000}"/>
    <hyperlink ref="F110" r:id="rId9" xr:uid="{00000000-0004-0000-0100-000008000000}"/>
    <hyperlink ref="F112" r:id="rId10" xr:uid="{00000000-0004-0000-0100-000009000000}"/>
    <hyperlink ref="F115" r:id="rId11" xr:uid="{00000000-0004-0000-0100-00000A000000}"/>
    <hyperlink ref="F118" r:id="rId12" xr:uid="{00000000-0004-0000-01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0"/>
  <sheetViews>
    <sheetView showGridLines="0" topLeftCell="A130" workbookViewId="0">
      <selection activeCell="I148" sqref="I14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94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97" t="str">
        <f>'Rekapitulace stavby'!K6</f>
        <v>CENTRÁLNÍ LÁZEŇSKÝ PARK PODĚBRADY - etapa 1 až 3 - adaptační obnova zelené infrastruktury</v>
      </c>
      <c r="F7" s="298"/>
      <c r="G7" s="298"/>
      <c r="H7" s="298"/>
      <c r="L7" s="20"/>
    </row>
    <row r="8" spans="2:46" ht="12" customHeight="1">
      <c r="B8" s="20"/>
      <c r="D8" s="26" t="s">
        <v>95</v>
      </c>
      <c r="L8" s="20"/>
    </row>
    <row r="9" spans="2:46" s="1" customFormat="1" ht="16.5" customHeight="1">
      <c r="B9" s="29"/>
      <c r="E9" s="297" t="s">
        <v>205</v>
      </c>
      <c r="F9" s="296"/>
      <c r="G9" s="296"/>
      <c r="H9" s="296"/>
      <c r="L9" s="29"/>
    </row>
    <row r="10" spans="2:46" s="1" customFormat="1" ht="12" customHeight="1">
      <c r="B10" s="29"/>
      <c r="D10" s="26" t="s">
        <v>206</v>
      </c>
      <c r="L10" s="29"/>
    </row>
    <row r="11" spans="2:46" s="1" customFormat="1" ht="16.5" customHeight="1">
      <c r="B11" s="29"/>
      <c r="E11" s="287" t="s">
        <v>207</v>
      </c>
      <c r="F11" s="296"/>
      <c r="G11" s="296"/>
      <c r="H11" s="296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20</v>
      </c>
      <c r="I14" s="26" t="s">
        <v>21</v>
      </c>
      <c r="J14" s="46" t="str">
        <f>'Rekapitulace stavby'!AN8</f>
        <v>3. 10. 2024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tr">
        <f>IF('Rekapitulace stavby'!AN10="","",'Rekapitulace stavby'!AN10)</f>
        <v/>
      </c>
      <c r="L16" s="29"/>
    </row>
    <row r="17" spans="2:12" s="1" customFormat="1" ht="18" customHeight="1">
      <c r="B17" s="29"/>
      <c r="E17" s="24" t="str">
        <f>IF('Rekapitulace stavby'!E11="","",'Rekapitulace stavby'!E11)</f>
        <v xml:space="preserve"> </v>
      </c>
      <c r="I17" s="26" t="s">
        <v>25</v>
      </c>
      <c r="J17" s="24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26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68" t="str">
        <f>'Rekapitulace stavby'!E14</f>
        <v xml:space="preserve"> </v>
      </c>
      <c r="F20" s="268"/>
      <c r="G20" s="268"/>
      <c r="H20" s="268"/>
      <c r="I20" s="26" t="s">
        <v>25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27</v>
      </c>
      <c r="I22" s="26" t="s">
        <v>24</v>
      </c>
      <c r="J22" s="24" t="str">
        <f>IF('Rekapitulace stavby'!AN16="","",'Rekapitulace stavby'!AN16)</f>
        <v/>
      </c>
      <c r="L22" s="29"/>
    </row>
    <row r="23" spans="2:12" s="1" customFormat="1" ht="18" customHeight="1">
      <c r="B23" s="29"/>
      <c r="E23" s="24" t="str">
        <f>IF('Rekapitulace stavby'!E17="","",'Rekapitulace stavby'!E17)</f>
        <v xml:space="preserve"> </v>
      </c>
      <c r="I23" s="26" t="s">
        <v>25</v>
      </c>
      <c r="J23" s="24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29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25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30</v>
      </c>
      <c r="L28" s="29"/>
    </row>
    <row r="29" spans="2:12" s="7" customFormat="1" ht="16.5" customHeight="1">
      <c r="B29" s="88"/>
      <c r="E29" s="270" t="s">
        <v>17</v>
      </c>
      <c r="F29" s="270"/>
      <c r="G29" s="270"/>
      <c r="H29" s="270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32</v>
      </c>
      <c r="J32" s="60">
        <f>ROUND(J89,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5" customHeight="1">
      <c r="B35" s="29"/>
      <c r="D35" s="49" t="s">
        <v>36</v>
      </c>
      <c r="E35" s="26" t="s">
        <v>37</v>
      </c>
      <c r="F35" s="80">
        <f>ROUND((SUM(BE89:BE149)),  2)</f>
        <v>0</v>
      </c>
      <c r="I35" s="90">
        <v>0.21</v>
      </c>
      <c r="J35" s="80">
        <f>ROUND(((SUM(BE89:BE149))*I35),  2)</f>
        <v>0</v>
      </c>
      <c r="L35" s="29"/>
    </row>
    <row r="36" spans="2:12" s="1" customFormat="1" ht="14.45" customHeight="1">
      <c r="B36" s="29"/>
      <c r="E36" s="26" t="s">
        <v>38</v>
      </c>
      <c r="F36" s="80">
        <f>ROUND((SUM(BF89:BF149)),  2)</f>
        <v>0</v>
      </c>
      <c r="I36" s="90">
        <v>0.12</v>
      </c>
      <c r="J36" s="80">
        <f>ROUND(((SUM(BF89:BF149))*I36),  2)</f>
        <v>0</v>
      </c>
      <c r="L36" s="29"/>
    </row>
    <row r="37" spans="2:12" s="1" customFormat="1" ht="14.45" hidden="1" customHeight="1">
      <c r="B37" s="29"/>
      <c r="E37" s="26" t="s">
        <v>39</v>
      </c>
      <c r="F37" s="80">
        <f>ROUND((SUM(BG89:BG149)),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40</v>
      </c>
      <c r="F38" s="80">
        <f>ROUND((SUM(BH89:BH149)),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41</v>
      </c>
      <c r="F39" s="80">
        <f>ROUND((SUM(BI89:BI149)),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42</v>
      </c>
      <c r="E41" s="51"/>
      <c r="F41" s="51"/>
      <c r="G41" s="93" t="s">
        <v>43</v>
      </c>
      <c r="H41" s="94" t="s">
        <v>44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97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297" t="str">
        <f>E7</f>
        <v>CENTRÁLNÍ LÁZEŇSKÝ PARK PODĚBRADY - etapa 1 až 3 - adaptační obnova zelené infrastruktury</v>
      </c>
      <c r="F50" s="298"/>
      <c r="G50" s="298"/>
      <c r="H50" s="298"/>
      <c r="L50" s="29"/>
    </row>
    <row r="51" spans="2:47" ht="12" customHeight="1">
      <c r="B51" s="20"/>
      <c r="C51" s="26" t="s">
        <v>95</v>
      </c>
      <c r="L51" s="20"/>
    </row>
    <row r="52" spans="2:47" s="1" customFormat="1" ht="16.5" customHeight="1">
      <c r="B52" s="29"/>
      <c r="E52" s="297" t="s">
        <v>205</v>
      </c>
      <c r="F52" s="296"/>
      <c r="G52" s="296"/>
      <c r="H52" s="296"/>
      <c r="L52" s="29"/>
    </row>
    <row r="53" spans="2:47" s="1" customFormat="1" ht="12" customHeight="1">
      <c r="B53" s="29"/>
      <c r="C53" s="26" t="s">
        <v>206</v>
      </c>
      <c r="L53" s="29"/>
    </row>
    <row r="54" spans="2:47" s="1" customFormat="1" ht="16.5" customHeight="1">
      <c r="B54" s="29"/>
      <c r="E54" s="287" t="str">
        <f>E11</f>
        <v>SO-01 - Příprava území, demolice</v>
      </c>
      <c r="F54" s="296"/>
      <c r="G54" s="296"/>
      <c r="H54" s="296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3. 10. 2024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 xml:space="preserve"> </v>
      </c>
      <c r="I58" s="26" t="s">
        <v>27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6" t="s">
        <v>26</v>
      </c>
      <c r="F59" s="24" t="str">
        <f>IF(E20="","",E20)</f>
        <v xml:space="preserve"> </v>
      </c>
      <c r="I59" s="26" t="s">
        <v>29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98</v>
      </c>
      <c r="D61" s="91"/>
      <c r="E61" s="91"/>
      <c r="F61" s="91"/>
      <c r="G61" s="91"/>
      <c r="H61" s="91"/>
      <c r="I61" s="91"/>
      <c r="J61" s="98" t="s">
        <v>99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64</v>
      </c>
      <c r="J63" s="60">
        <f>J89</f>
        <v>0</v>
      </c>
      <c r="L63" s="29"/>
      <c r="AU63" s="17" t="s">
        <v>100</v>
      </c>
    </row>
    <row r="64" spans="2:47" s="8" customFormat="1" ht="24.95" customHeight="1">
      <c r="B64" s="100"/>
      <c r="D64" s="101" t="s">
        <v>208</v>
      </c>
      <c r="E64" s="102"/>
      <c r="F64" s="102"/>
      <c r="G64" s="102"/>
      <c r="H64" s="102"/>
      <c r="I64" s="102"/>
      <c r="J64" s="103">
        <f>J90</f>
        <v>0</v>
      </c>
      <c r="L64" s="100"/>
    </row>
    <row r="65" spans="2:12" s="9" customFormat="1" ht="19.899999999999999" customHeight="1">
      <c r="B65" s="104"/>
      <c r="D65" s="105" t="s">
        <v>209</v>
      </c>
      <c r="E65" s="106"/>
      <c r="F65" s="106"/>
      <c r="G65" s="106"/>
      <c r="H65" s="106"/>
      <c r="I65" s="106"/>
      <c r="J65" s="107">
        <f>J91</f>
        <v>0</v>
      </c>
      <c r="L65" s="104"/>
    </row>
    <row r="66" spans="2:12" s="9" customFormat="1" ht="19.899999999999999" customHeight="1">
      <c r="B66" s="104"/>
      <c r="D66" s="105" t="s">
        <v>210</v>
      </c>
      <c r="E66" s="106"/>
      <c r="F66" s="106"/>
      <c r="G66" s="106"/>
      <c r="H66" s="106"/>
      <c r="I66" s="106"/>
      <c r="J66" s="107">
        <f>J136</f>
        <v>0</v>
      </c>
      <c r="L66" s="104"/>
    </row>
    <row r="67" spans="2:12" s="9" customFormat="1" ht="19.899999999999999" customHeight="1">
      <c r="B67" s="104"/>
      <c r="D67" s="105" t="s">
        <v>211</v>
      </c>
      <c r="E67" s="106"/>
      <c r="F67" s="106"/>
      <c r="G67" s="106"/>
      <c r="H67" s="106"/>
      <c r="I67" s="106"/>
      <c r="J67" s="107">
        <f>J147</f>
        <v>0</v>
      </c>
      <c r="L67" s="104"/>
    </row>
    <row r="68" spans="2:12" s="1" customFormat="1" ht="21.75" customHeight="1">
      <c r="B68" s="29"/>
      <c r="L68" s="29"/>
    </row>
    <row r="69" spans="2:12" s="1" customFormat="1" ht="6.95" customHeight="1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5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5" customHeight="1">
      <c r="B74" s="29"/>
      <c r="C74" s="21" t="s">
        <v>106</v>
      </c>
      <c r="L74" s="29"/>
    </row>
    <row r="75" spans="2:12" s="1" customFormat="1" ht="6.95" customHeight="1">
      <c r="B75" s="29"/>
      <c r="L75" s="29"/>
    </row>
    <row r="76" spans="2:12" s="1" customFormat="1" ht="12" customHeight="1">
      <c r="B76" s="29"/>
      <c r="C76" s="26" t="s">
        <v>14</v>
      </c>
      <c r="L76" s="29"/>
    </row>
    <row r="77" spans="2:12" s="1" customFormat="1" ht="16.5" customHeight="1">
      <c r="B77" s="29"/>
      <c r="E77" s="297" t="str">
        <f>E7</f>
        <v>CENTRÁLNÍ LÁZEŇSKÝ PARK PODĚBRADY - etapa 1 až 3 - adaptační obnova zelené infrastruktury</v>
      </c>
      <c r="F77" s="298"/>
      <c r="G77" s="298"/>
      <c r="H77" s="298"/>
      <c r="L77" s="29"/>
    </row>
    <row r="78" spans="2:12" ht="12" customHeight="1">
      <c r="B78" s="20"/>
      <c r="C78" s="26" t="s">
        <v>95</v>
      </c>
      <c r="L78" s="20"/>
    </row>
    <row r="79" spans="2:12" s="1" customFormat="1" ht="16.5" customHeight="1">
      <c r="B79" s="29"/>
      <c r="E79" s="297" t="s">
        <v>205</v>
      </c>
      <c r="F79" s="296"/>
      <c r="G79" s="296"/>
      <c r="H79" s="296"/>
      <c r="L79" s="29"/>
    </row>
    <row r="80" spans="2:12" s="1" customFormat="1" ht="12" customHeight="1">
      <c r="B80" s="29"/>
      <c r="C80" s="26" t="s">
        <v>206</v>
      </c>
      <c r="L80" s="29"/>
    </row>
    <row r="81" spans="2:65" s="1" customFormat="1" ht="16.5" customHeight="1">
      <c r="B81" s="29"/>
      <c r="E81" s="287" t="str">
        <f>E11</f>
        <v>SO-01 - Příprava území, demolice</v>
      </c>
      <c r="F81" s="296"/>
      <c r="G81" s="296"/>
      <c r="H81" s="296"/>
      <c r="L81" s="29"/>
    </row>
    <row r="82" spans="2:65" s="1" customFormat="1" ht="6.95" customHeight="1">
      <c r="B82" s="29"/>
      <c r="L82" s="29"/>
    </row>
    <row r="83" spans="2:65" s="1" customFormat="1" ht="12" customHeight="1">
      <c r="B83" s="29"/>
      <c r="C83" s="26" t="s">
        <v>19</v>
      </c>
      <c r="F83" s="24" t="str">
        <f>F14</f>
        <v xml:space="preserve"> </v>
      </c>
      <c r="I83" s="26" t="s">
        <v>21</v>
      </c>
      <c r="J83" s="46" t="str">
        <f>IF(J14="","",J14)</f>
        <v>3. 10. 2024</v>
      </c>
      <c r="L83" s="29"/>
    </row>
    <row r="84" spans="2:65" s="1" customFormat="1" ht="6.95" customHeight="1">
      <c r="B84" s="29"/>
      <c r="L84" s="29"/>
    </row>
    <row r="85" spans="2:65" s="1" customFormat="1" ht="15.2" customHeight="1">
      <c r="B85" s="29"/>
      <c r="C85" s="26" t="s">
        <v>23</v>
      </c>
      <c r="F85" s="24" t="str">
        <f>E17</f>
        <v xml:space="preserve"> </v>
      </c>
      <c r="I85" s="26" t="s">
        <v>27</v>
      </c>
      <c r="J85" s="27" t="str">
        <f>E23</f>
        <v xml:space="preserve"> </v>
      </c>
      <c r="L85" s="29"/>
    </row>
    <row r="86" spans="2:65" s="1" customFormat="1" ht="15.2" customHeight="1">
      <c r="B86" s="29"/>
      <c r="C86" s="26" t="s">
        <v>26</v>
      </c>
      <c r="F86" s="24" t="str">
        <f>IF(E20="","",E20)</f>
        <v xml:space="preserve"> </v>
      </c>
      <c r="I86" s="26" t="s">
        <v>29</v>
      </c>
      <c r="J86" s="27" t="str">
        <f>E26</f>
        <v xml:space="preserve"> </v>
      </c>
      <c r="L86" s="29"/>
    </row>
    <row r="87" spans="2:65" s="1" customFormat="1" ht="10.35" customHeight="1">
      <c r="B87" s="29"/>
      <c r="L87" s="29"/>
    </row>
    <row r="88" spans="2:65" s="10" customFormat="1" ht="29.25" customHeight="1">
      <c r="B88" s="108"/>
      <c r="C88" s="109" t="s">
        <v>107</v>
      </c>
      <c r="D88" s="110" t="s">
        <v>51</v>
      </c>
      <c r="E88" s="110" t="s">
        <v>47</v>
      </c>
      <c r="F88" s="110" t="s">
        <v>48</v>
      </c>
      <c r="G88" s="110" t="s">
        <v>108</v>
      </c>
      <c r="H88" s="110" t="s">
        <v>109</v>
      </c>
      <c r="I88" s="110" t="s">
        <v>110</v>
      </c>
      <c r="J88" s="110" t="s">
        <v>99</v>
      </c>
      <c r="K88" s="111" t="s">
        <v>111</v>
      </c>
      <c r="L88" s="108"/>
      <c r="M88" s="53" t="s">
        <v>17</v>
      </c>
      <c r="N88" s="54" t="s">
        <v>36</v>
      </c>
      <c r="O88" s="54" t="s">
        <v>112</v>
      </c>
      <c r="P88" s="54" t="s">
        <v>113</v>
      </c>
      <c r="Q88" s="54" t="s">
        <v>114</v>
      </c>
      <c r="R88" s="54" t="s">
        <v>115</v>
      </c>
      <c r="S88" s="54" t="s">
        <v>116</v>
      </c>
      <c r="T88" s="55" t="s">
        <v>117</v>
      </c>
    </row>
    <row r="89" spans="2:65" s="1" customFormat="1" ht="22.9" customHeight="1">
      <c r="B89" s="29"/>
      <c r="C89" s="58" t="s">
        <v>118</v>
      </c>
      <c r="J89" s="112">
        <f>BK89</f>
        <v>0</v>
      </c>
      <c r="L89" s="29"/>
      <c r="M89" s="56"/>
      <c r="N89" s="47"/>
      <c r="O89" s="47"/>
      <c r="P89" s="113">
        <f>P90</f>
        <v>2003.2822719999999</v>
      </c>
      <c r="Q89" s="47"/>
      <c r="R89" s="113">
        <f>R90</f>
        <v>3.2535300000000005</v>
      </c>
      <c r="S89" s="47"/>
      <c r="T89" s="114">
        <f>T90</f>
        <v>0</v>
      </c>
      <c r="AT89" s="17" t="s">
        <v>65</v>
      </c>
      <c r="AU89" s="17" t="s">
        <v>100</v>
      </c>
      <c r="BK89" s="115">
        <f>BK90</f>
        <v>0</v>
      </c>
    </row>
    <row r="90" spans="2:65" s="11" customFormat="1" ht="25.9" customHeight="1">
      <c r="B90" s="116"/>
      <c r="D90" s="117" t="s">
        <v>65</v>
      </c>
      <c r="E90" s="118" t="s">
        <v>212</v>
      </c>
      <c r="F90" s="118" t="s">
        <v>213</v>
      </c>
      <c r="J90" s="119">
        <f>BK90</f>
        <v>0</v>
      </c>
      <c r="L90" s="116"/>
      <c r="M90" s="120"/>
      <c r="P90" s="121">
        <f>P91+P136+P147</f>
        <v>2003.2822719999999</v>
      </c>
      <c r="R90" s="121">
        <f>R91+R136+R147</f>
        <v>3.2535300000000005</v>
      </c>
      <c r="T90" s="122">
        <f>T91+T136+T147</f>
        <v>0</v>
      </c>
      <c r="AR90" s="117" t="s">
        <v>74</v>
      </c>
      <c r="AT90" s="123" t="s">
        <v>65</v>
      </c>
      <c r="AU90" s="123" t="s">
        <v>66</v>
      </c>
      <c r="AY90" s="117" t="s">
        <v>121</v>
      </c>
      <c r="BK90" s="124">
        <f>BK91+BK136+BK147</f>
        <v>0</v>
      </c>
    </row>
    <row r="91" spans="2:65" s="11" customFormat="1" ht="22.9" customHeight="1">
      <c r="B91" s="116"/>
      <c r="D91" s="117" t="s">
        <v>65</v>
      </c>
      <c r="E91" s="125" t="s">
        <v>74</v>
      </c>
      <c r="F91" s="125" t="s">
        <v>214</v>
      </c>
      <c r="J91" s="126">
        <f>BK91</f>
        <v>0</v>
      </c>
      <c r="L91" s="116"/>
      <c r="M91" s="120"/>
      <c r="P91" s="121">
        <f>SUM(P92:P135)</f>
        <v>1970.20391</v>
      </c>
      <c r="R91" s="121">
        <f>SUM(R92:R135)</f>
        <v>3.2535300000000005</v>
      </c>
      <c r="T91" s="122">
        <f>SUM(T92:T135)</f>
        <v>0</v>
      </c>
      <c r="AR91" s="117" t="s">
        <v>74</v>
      </c>
      <c r="AT91" s="123" t="s">
        <v>65</v>
      </c>
      <c r="AU91" s="123" t="s">
        <v>74</v>
      </c>
      <c r="AY91" s="117" t="s">
        <v>121</v>
      </c>
      <c r="BK91" s="124">
        <f>SUM(BK92:BK135)</f>
        <v>0</v>
      </c>
    </row>
    <row r="92" spans="2:65" s="1" customFormat="1" ht="24.2" customHeight="1">
      <c r="B92" s="29"/>
      <c r="C92" s="127" t="s">
        <v>74</v>
      </c>
      <c r="D92" s="127" t="s">
        <v>124</v>
      </c>
      <c r="E92" s="128" t="s">
        <v>215</v>
      </c>
      <c r="F92" s="129" t="s">
        <v>216</v>
      </c>
      <c r="G92" s="130" t="s">
        <v>217</v>
      </c>
      <c r="H92" s="131">
        <v>7</v>
      </c>
      <c r="I92" s="132"/>
      <c r="J92" s="132">
        <f>ROUND(I92*H92,2)</f>
        <v>0</v>
      </c>
      <c r="K92" s="129" t="s">
        <v>128</v>
      </c>
      <c r="L92" s="29"/>
      <c r="M92" s="133" t="s">
        <v>17</v>
      </c>
      <c r="N92" s="134" t="s">
        <v>37</v>
      </c>
      <c r="O92" s="135">
        <v>20.492999999999999</v>
      </c>
      <c r="P92" s="135">
        <f>O92*H92</f>
        <v>143.45099999999999</v>
      </c>
      <c r="Q92" s="135">
        <v>0</v>
      </c>
      <c r="R92" s="135">
        <f>Q92*H92</f>
        <v>0</v>
      </c>
      <c r="S92" s="135">
        <v>0</v>
      </c>
      <c r="T92" s="136">
        <f>S92*H92</f>
        <v>0</v>
      </c>
      <c r="AR92" s="137" t="s">
        <v>142</v>
      </c>
      <c r="AT92" s="137" t="s">
        <v>124</v>
      </c>
      <c r="AU92" s="137" t="s">
        <v>76</v>
      </c>
      <c r="AY92" s="17" t="s">
        <v>121</v>
      </c>
      <c r="BE92" s="138">
        <f>IF(N92="základní",J92,0)</f>
        <v>0</v>
      </c>
      <c r="BF92" s="138">
        <f>IF(N92="snížená",J92,0)</f>
        <v>0</v>
      </c>
      <c r="BG92" s="138">
        <f>IF(N92="zákl. přenesená",J92,0)</f>
        <v>0</v>
      </c>
      <c r="BH92" s="138">
        <f>IF(N92="sníž. přenesená",J92,0)</f>
        <v>0</v>
      </c>
      <c r="BI92" s="138">
        <f>IF(N92="nulová",J92,0)</f>
        <v>0</v>
      </c>
      <c r="BJ92" s="17" t="s">
        <v>74</v>
      </c>
      <c r="BK92" s="138">
        <f>ROUND(I92*H92,2)</f>
        <v>0</v>
      </c>
      <c r="BL92" s="17" t="s">
        <v>142</v>
      </c>
      <c r="BM92" s="137" t="s">
        <v>218</v>
      </c>
    </row>
    <row r="93" spans="2:65" s="1" customFormat="1">
      <c r="B93" s="29"/>
      <c r="D93" s="139" t="s">
        <v>131</v>
      </c>
      <c r="F93" s="140" t="s">
        <v>219</v>
      </c>
      <c r="L93" s="29"/>
      <c r="M93" s="141"/>
      <c r="T93" s="50"/>
      <c r="AT93" s="17" t="s">
        <v>131</v>
      </c>
      <c r="AU93" s="17" t="s">
        <v>76</v>
      </c>
    </row>
    <row r="94" spans="2:65" s="12" customFormat="1">
      <c r="B94" s="142"/>
      <c r="D94" s="143" t="s">
        <v>151</v>
      </c>
      <c r="E94" s="144" t="s">
        <v>17</v>
      </c>
      <c r="F94" s="145" t="s">
        <v>220</v>
      </c>
      <c r="H94" s="146">
        <v>7</v>
      </c>
      <c r="L94" s="142"/>
      <c r="M94" s="147"/>
      <c r="T94" s="148"/>
      <c r="AT94" s="144" t="s">
        <v>151</v>
      </c>
      <c r="AU94" s="144" t="s">
        <v>76</v>
      </c>
      <c r="AV94" s="12" t="s">
        <v>76</v>
      </c>
      <c r="AW94" s="12" t="s">
        <v>28</v>
      </c>
      <c r="AX94" s="12" t="s">
        <v>74</v>
      </c>
      <c r="AY94" s="144" t="s">
        <v>121</v>
      </c>
    </row>
    <row r="95" spans="2:65" s="1" customFormat="1" ht="24.2" customHeight="1">
      <c r="B95" s="29"/>
      <c r="C95" s="127" t="s">
        <v>76</v>
      </c>
      <c r="D95" s="127" t="s">
        <v>124</v>
      </c>
      <c r="E95" s="128" t="s">
        <v>221</v>
      </c>
      <c r="F95" s="129" t="s">
        <v>222</v>
      </c>
      <c r="G95" s="130" t="s">
        <v>217</v>
      </c>
      <c r="H95" s="131">
        <v>12</v>
      </c>
      <c r="I95" s="132"/>
      <c r="J95" s="132">
        <f>ROUND(I95*H95,2)</f>
        <v>0</v>
      </c>
      <c r="K95" s="129" t="s">
        <v>128</v>
      </c>
      <c r="L95" s="29"/>
      <c r="M95" s="133" t="s">
        <v>17</v>
      </c>
      <c r="N95" s="134" t="s">
        <v>37</v>
      </c>
      <c r="O95" s="135">
        <v>31.131</v>
      </c>
      <c r="P95" s="135">
        <f>O95*H95</f>
        <v>373.572</v>
      </c>
      <c r="Q95" s="135">
        <v>0</v>
      </c>
      <c r="R95" s="135">
        <f>Q95*H95</f>
        <v>0</v>
      </c>
      <c r="S95" s="135">
        <v>0</v>
      </c>
      <c r="T95" s="136">
        <f>S95*H95</f>
        <v>0</v>
      </c>
      <c r="AR95" s="137" t="s">
        <v>142</v>
      </c>
      <c r="AT95" s="137" t="s">
        <v>124</v>
      </c>
      <c r="AU95" s="137" t="s">
        <v>76</v>
      </c>
      <c r="AY95" s="17" t="s">
        <v>121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7" t="s">
        <v>74</v>
      </c>
      <c r="BK95" s="138">
        <f>ROUND(I95*H95,2)</f>
        <v>0</v>
      </c>
      <c r="BL95" s="17" t="s">
        <v>142</v>
      </c>
      <c r="BM95" s="137" t="s">
        <v>223</v>
      </c>
    </row>
    <row r="96" spans="2:65" s="1" customFormat="1">
      <c r="B96" s="29"/>
      <c r="D96" s="139" t="s">
        <v>131</v>
      </c>
      <c r="F96" s="140" t="s">
        <v>224</v>
      </c>
      <c r="L96" s="29"/>
      <c r="M96" s="141"/>
      <c r="T96" s="50"/>
      <c r="AT96" s="17" t="s">
        <v>131</v>
      </c>
      <c r="AU96" s="17" t="s">
        <v>76</v>
      </c>
    </row>
    <row r="97" spans="2:65" s="12" customFormat="1" ht="22.5">
      <c r="B97" s="142"/>
      <c r="D97" s="143" t="s">
        <v>151</v>
      </c>
      <c r="E97" s="144" t="s">
        <v>17</v>
      </c>
      <c r="F97" s="145" t="s">
        <v>225</v>
      </c>
      <c r="H97" s="146">
        <v>12</v>
      </c>
      <c r="L97" s="142"/>
      <c r="M97" s="147"/>
      <c r="T97" s="148"/>
      <c r="AT97" s="144" t="s">
        <v>151</v>
      </c>
      <c r="AU97" s="144" t="s">
        <v>76</v>
      </c>
      <c r="AV97" s="12" t="s">
        <v>76</v>
      </c>
      <c r="AW97" s="12" t="s">
        <v>28</v>
      </c>
      <c r="AX97" s="12" t="s">
        <v>74</v>
      </c>
      <c r="AY97" s="144" t="s">
        <v>121</v>
      </c>
    </row>
    <row r="98" spans="2:65" s="1" customFormat="1" ht="24.2" customHeight="1">
      <c r="B98" s="29"/>
      <c r="C98" s="127" t="s">
        <v>137</v>
      </c>
      <c r="D98" s="127" t="s">
        <v>124</v>
      </c>
      <c r="E98" s="128" t="s">
        <v>226</v>
      </c>
      <c r="F98" s="129" t="s">
        <v>227</v>
      </c>
      <c r="G98" s="130" t="s">
        <v>217</v>
      </c>
      <c r="H98" s="131">
        <v>9</v>
      </c>
      <c r="I98" s="132"/>
      <c r="J98" s="132">
        <f>ROUND(I98*H98,2)</f>
        <v>0</v>
      </c>
      <c r="K98" s="129" t="s">
        <v>128</v>
      </c>
      <c r="L98" s="29"/>
      <c r="M98" s="133" t="s">
        <v>17</v>
      </c>
      <c r="N98" s="134" t="s">
        <v>37</v>
      </c>
      <c r="O98" s="135">
        <v>43.149000000000001</v>
      </c>
      <c r="P98" s="135">
        <f>O98*H98</f>
        <v>388.34100000000001</v>
      </c>
      <c r="Q98" s="135">
        <v>0</v>
      </c>
      <c r="R98" s="135">
        <f>Q98*H98</f>
        <v>0</v>
      </c>
      <c r="S98" s="135">
        <v>0</v>
      </c>
      <c r="T98" s="136">
        <f>S98*H98</f>
        <v>0</v>
      </c>
      <c r="AR98" s="137" t="s">
        <v>142</v>
      </c>
      <c r="AT98" s="137" t="s">
        <v>124</v>
      </c>
      <c r="AU98" s="137" t="s">
        <v>76</v>
      </c>
      <c r="AY98" s="17" t="s">
        <v>121</v>
      </c>
      <c r="BE98" s="138">
        <f>IF(N98="základní",J98,0)</f>
        <v>0</v>
      </c>
      <c r="BF98" s="138">
        <f>IF(N98="snížená",J98,0)</f>
        <v>0</v>
      </c>
      <c r="BG98" s="138">
        <f>IF(N98="zákl. přenesená",J98,0)</f>
        <v>0</v>
      </c>
      <c r="BH98" s="138">
        <f>IF(N98="sníž. přenesená",J98,0)</f>
        <v>0</v>
      </c>
      <c r="BI98" s="138">
        <f>IF(N98="nulová",J98,0)</f>
        <v>0</v>
      </c>
      <c r="BJ98" s="17" t="s">
        <v>74</v>
      </c>
      <c r="BK98" s="138">
        <f>ROUND(I98*H98,2)</f>
        <v>0</v>
      </c>
      <c r="BL98" s="17" t="s">
        <v>142</v>
      </c>
      <c r="BM98" s="137" t="s">
        <v>228</v>
      </c>
    </row>
    <row r="99" spans="2:65" s="1" customFormat="1">
      <c r="B99" s="29"/>
      <c r="D99" s="139" t="s">
        <v>131</v>
      </c>
      <c r="F99" s="140" t="s">
        <v>229</v>
      </c>
      <c r="L99" s="29"/>
      <c r="M99" s="141"/>
      <c r="T99" s="50"/>
      <c r="AT99" s="17" t="s">
        <v>131</v>
      </c>
      <c r="AU99" s="17" t="s">
        <v>76</v>
      </c>
    </row>
    <row r="100" spans="2:65" s="12" customFormat="1">
      <c r="B100" s="142"/>
      <c r="D100" s="143" t="s">
        <v>151</v>
      </c>
      <c r="E100" s="144" t="s">
        <v>17</v>
      </c>
      <c r="F100" s="145" t="s">
        <v>230</v>
      </c>
      <c r="H100" s="146">
        <v>9</v>
      </c>
      <c r="L100" s="142"/>
      <c r="M100" s="147"/>
      <c r="T100" s="148"/>
      <c r="AT100" s="144" t="s">
        <v>151</v>
      </c>
      <c r="AU100" s="144" t="s">
        <v>76</v>
      </c>
      <c r="AV100" s="12" t="s">
        <v>76</v>
      </c>
      <c r="AW100" s="12" t="s">
        <v>28</v>
      </c>
      <c r="AX100" s="12" t="s">
        <v>74</v>
      </c>
      <c r="AY100" s="144" t="s">
        <v>121</v>
      </c>
    </row>
    <row r="101" spans="2:65" s="1" customFormat="1" ht="24.2" customHeight="1">
      <c r="B101" s="29"/>
      <c r="C101" s="127" t="s">
        <v>142</v>
      </c>
      <c r="D101" s="127" t="s">
        <v>124</v>
      </c>
      <c r="E101" s="128" t="s">
        <v>231</v>
      </c>
      <c r="F101" s="129" t="s">
        <v>232</v>
      </c>
      <c r="G101" s="130" t="s">
        <v>217</v>
      </c>
      <c r="H101" s="131">
        <v>8</v>
      </c>
      <c r="I101" s="132"/>
      <c r="J101" s="132">
        <f>ROUND(I101*H101,2)</f>
        <v>0</v>
      </c>
      <c r="K101" s="129" t="s">
        <v>128</v>
      </c>
      <c r="L101" s="29"/>
      <c r="M101" s="133" t="s">
        <v>17</v>
      </c>
      <c r="N101" s="134" t="s">
        <v>37</v>
      </c>
      <c r="O101" s="135">
        <v>59.716999999999999</v>
      </c>
      <c r="P101" s="135">
        <f>O101*H101</f>
        <v>477.73599999999999</v>
      </c>
      <c r="Q101" s="135">
        <v>0</v>
      </c>
      <c r="R101" s="135">
        <f>Q101*H101</f>
        <v>0</v>
      </c>
      <c r="S101" s="135">
        <v>0</v>
      </c>
      <c r="T101" s="136">
        <f>S101*H101</f>
        <v>0</v>
      </c>
      <c r="AR101" s="137" t="s">
        <v>142</v>
      </c>
      <c r="AT101" s="137" t="s">
        <v>124</v>
      </c>
      <c r="AU101" s="137" t="s">
        <v>76</v>
      </c>
      <c r="AY101" s="17" t="s">
        <v>121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7" t="s">
        <v>74</v>
      </c>
      <c r="BK101" s="138">
        <f>ROUND(I101*H101,2)</f>
        <v>0</v>
      </c>
      <c r="BL101" s="17" t="s">
        <v>142</v>
      </c>
      <c r="BM101" s="137" t="s">
        <v>233</v>
      </c>
    </row>
    <row r="102" spans="2:65" s="1" customFormat="1">
      <c r="B102" s="29"/>
      <c r="D102" s="139" t="s">
        <v>131</v>
      </c>
      <c r="F102" s="140" t="s">
        <v>234</v>
      </c>
      <c r="L102" s="29"/>
      <c r="M102" s="141"/>
      <c r="T102" s="50"/>
      <c r="AT102" s="17" t="s">
        <v>131</v>
      </c>
      <c r="AU102" s="17" t="s">
        <v>76</v>
      </c>
    </row>
    <row r="103" spans="2:65" s="12" customFormat="1">
      <c r="B103" s="142"/>
      <c r="D103" s="143" t="s">
        <v>151</v>
      </c>
      <c r="E103" s="144" t="s">
        <v>17</v>
      </c>
      <c r="F103" s="145" t="s">
        <v>235</v>
      </c>
      <c r="H103" s="146">
        <v>8</v>
      </c>
      <c r="L103" s="142"/>
      <c r="M103" s="147"/>
      <c r="T103" s="148"/>
      <c r="AT103" s="144" t="s">
        <v>151</v>
      </c>
      <c r="AU103" s="144" t="s">
        <v>76</v>
      </c>
      <c r="AV103" s="12" t="s">
        <v>76</v>
      </c>
      <c r="AW103" s="12" t="s">
        <v>28</v>
      </c>
      <c r="AX103" s="12" t="s">
        <v>74</v>
      </c>
      <c r="AY103" s="144" t="s">
        <v>121</v>
      </c>
    </row>
    <row r="104" spans="2:65" s="1" customFormat="1" ht="24.2" customHeight="1">
      <c r="B104" s="29"/>
      <c r="C104" s="127" t="s">
        <v>236</v>
      </c>
      <c r="D104" s="127" t="s">
        <v>124</v>
      </c>
      <c r="E104" s="128" t="s">
        <v>237</v>
      </c>
      <c r="F104" s="129" t="s">
        <v>238</v>
      </c>
      <c r="G104" s="130" t="s">
        <v>217</v>
      </c>
      <c r="H104" s="131">
        <v>7</v>
      </c>
      <c r="I104" s="132"/>
      <c r="J104" s="132">
        <f>ROUND(I104*H104,2)</f>
        <v>0</v>
      </c>
      <c r="K104" s="129" t="s">
        <v>128</v>
      </c>
      <c r="L104" s="29"/>
      <c r="M104" s="133" t="s">
        <v>17</v>
      </c>
      <c r="N104" s="134" t="s">
        <v>37</v>
      </c>
      <c r="O104" s="135">
        <v>0.39</v>
      </c>
      <c r="P104" s="135">
        <f>O104*H104</f>
        <v>2.73</v>
      </c>
      <c r="Q104" s="135">
        <v>0</v>
      </c>
      <c r="R104" s="135">
        <f>Q104*H104</f>
        <v>0</v>
      </c>
      <c r="S104" s="135">
        <v>0</v>
      </c>
      <c r="T104" s="136">
        <f>S104*H104</f>
        <v>0</v>
      </c>
      <c r="AR104" s="137" t="s">
        <v>142</v>
      </c>
      <c r="AT104" s="137" t="s">
        <v>124</v>
      </c>
      <c r="AU104" s="137" t="s">
        <v>76</v>
      </c>
      <c r="AY104" s="17" t="s">
        <v>121</v>
      </c>
      <c r="BE104" s="138">
        <f>IF(N104="základní",J104,0)</f>
        <v>0</v>
      </c>
      <c r="BF104" s="138">
        <f>IF(N104="snížená",J104,0)</f>
        <v>0</v>
      </c>
      <c r="BG104" s="138">
        <f>IF(N104="zákl. přenesená",J104,0)</f>
        <v>0</v>
      </c>
      <c r="BH104" s="138">
        <f>IF(N104="sníž. přenesená",J104,0)</f>
        <v>0</v>
      </c>
      <c r="BI104" s="138">
        <f>IF(N104="nulová",J104,0)</f>
        <v>0</v>
      </c>
      <c r="BJ104" s="17" t="s">
        <v>74</v>
      </c>
      <c r="BK104" s="138">
        <f>ROUND(I104*H104,2)</f>
        <v>0</v>
      </c>
      <c r="BL104" s="17" t="s">
        <v>142</v>
      </c>
      <c r="BM104" s="137" t="s">
        <v>239</v>
      </c>
    </row>
    <row r="105" spans="2:65" s="1" customFormat="1">
      <c r="B105" s="29"/>
      <c r="D105" s="139" t="s">
        <v>131</v>
      </c>
      <c r="F105" s="140" t="s">
        <v>240</v>
      </c>
      <c r="L105" s="29"/>
      <c r="M105" s="141"/>
      <c r="T105" s="50"/>
      <c r="AT105" s="17" t="s">
        <v>131</v>
      </c>
      <c r="AU105" s="17" t="s">
        <v>76</v>
      </c>
    </row>
    <row r="106" spans="2:65" s="1" customFormat="1" ht="24.2" customHeight="1">
      <c r="B106" s="29"/>
      <c r="C106" s="127" t="s">
        <v>167</v>
      </c>
      <c r="D106" s="127" t="s">
        <v>124</v>
      </c>
      <c r="E106" s="128" t="s">
        <v>241</v>
      </c>
      <c r="F106" s="129" t="s">
        <v>242</v>
      </c>
      <c r="G106" s="130" t="s">
        <v>217</v>
      </c>
      <c r="H106" s="131">
        <v>29</v>
      </c>
      <c r="I106" s="132"/>
      <c r="J106" s="132">
        <f>ROUND(I106*H106,2)</f>
        <v>0</v>
      </c>
      <c r="K106" s="129" t="s">
        <v>128</v>
      </c>
      <c r="L106" s="29"/>
      <c r="M106" s="133" t="s">
        <v>17</v>
      </c>
      <c r="N106" s="134" t="s">
        <v>37</v>
      </c>
      <c r="O106" s="135">
        <v>0.56399999999999995</v>
      </c>
      <c r="P106" s="135">
        <f>O106*H106</f>
        <v>16.355999999999998</v>
      </c>
      <c r="Q106" s="135">
        <v>0</v>
      </c>
      <c r="R106" s="135">
        <f>Q106*H106</f>
        <v>0</v>
      </c>
      <c r="S106" s="135">
        <v>0</v>
      </c>
      <c r="T106" s="136">
        <f>S106*H106</f>
        <v>0</v>
      </c>
      <c r="AR106" s="137" t="s">
        <v>142</v>
      </c>
      <c r="AT106" s="137" t="s">
        <v>124</v>
      </c>
      <c r="AU106" s="137" t="s">
        <v>76</v>
      </c>
      <c r="AY106" s="17" t="s">
        <v>121</v>
      </c>
      <c r="BE106" s="138">
        <f>IF(N106="základní",J106,0)</f>
        <v>0</v>
      </c>
      <c r="BF106" s="138">
        <f>IF(N106="snížená",J106,0)</f>
        <v>0</v>
      </c>
      <c r="BG106" s="138">
        <f>IF(N106="zákl. přenesená",J106,0)</f>
        <v>0</v>
      </c>
      <c r="BH106" s="138">
        <f>IF(N106="sníž. přenesená",J106,0)</f>
        <v>0</v>
      </c>
      <c r="BI106" s="138">
        <f>IF(N106="nulová",J106,0)</f>
        <v>0</v>
      </c>
      <c r="BJ106" s="17" t="s">
        <v>74</v>
      </c>
      <c r="BK106" s="138">
        <f>ROUND(I106*H106,2)</f>
        <v>0</v>
      </c>
      <c r="BL106" s="17" t="s">
        <v>142</v>
      </c>
      <c r="BM106" s="137" t="s">
        <v>243</v>
      </c>
    </row>
    <row r="107" spans="2:65" s="1" customFormat="1">
      <c r="B107" s="29"/>
      <c r="D107" s="139" t="s">
        <v>131</v>
      </c>
      <c r="F107" s="140" t="s">
        <v>244</v>
      </c>
      <c r="L107" s="29"/>
      <c r="M107" s="141"/>
      <c r="T107" s="50"/>
      <c r="AT107" s="17" t="s">
        <v>131</v>
      </c>
      <c r="AU107" s="17" t="s">
        <v>76</v>
      </c>
    </row>
    <row r="108" spans="2:65" s="1" customFormat="1" ht="21.75" customHeight="1">
      <c r="B108" s="29"/>
      <c r="C108" s="127" t="s">
        <v>120</v>
      </c>
      <c r="D108" s="127" t="s">
        <v>124</v>
      </c>
      <c r="E108" s="128" t="s">
        <v>245</v>
      </c>
      <c r="F108" s="129" t="s">
        <v>246</v>
      </c>
      <c r="G108" s="130" t="s">
        <v>247</v>
      </c>
      <c r="H108" s="131">
        <v>13.87</v>
      </c>
      <c r="I108" s="132"/>
      <c r="J108" s="132">
        <f>ROUND(I108*H108,2)</f>
        <v>0</v>
      </c>
      <c r="K108" s="129" t="s">
        <v>128</v>
      </c>
      <c r="L108" s="29"/>
      <c r="M108" s="133" t="s">
        <v>17</v>
      </c>
      <c r="N108" s="134" t="s">
        <v>37</v>
      </c>
      <c r="O108" s="135">
        <v>1.986</v>
      </c>
      <c r="P108" s="135">
        <f>O108*H108</f>
        <v>27.545819999999999</v>
      </c>
      <c r="Q108" s="135">
        <v>0</v>
      </c>
      <c r="R108" s="135">
        <f>Q108*H108</f>
        <v>0</v>
      </c>
      <c r="S108" s="135">
        <v>0</v>
      </c>
      <c r="T108" s="136">
        <f>S108*H108</f>
        <v>0</v>
      </c>
      <c r="AR108" s="137" t="s">
        <v>142</v>
      </c>
      <c r="AT108" s="137" t="s">
        <v>124</v>
      </c>
      <c r="AU108" s="137" t="s">
        <v>76</v>
      </c>
      <c r="AY108" s="17" t="s">
        <v>121</v>
      </c>
      <c r="BE108" s="138">
        <f>IF(N108="základní",J108,0)</f>
        <v>0</v>
      </c>
      <c r="BF108" s="138">
        <f>IF(N108="snížená",J108,0)</f>
        <v>0</v>
      </c>
      <c r="BG108" s="138">
        <f>IF(N108="zákl. přenesená",J108,0)</f>
        <v>0</v>
      </c>
      <c r="BH108" s="138">
        <f>IF(N108="sníž. přenesená",J108,0)</f>
        <v>0</v>
      </c>
      <c r="BI108" s="138">
        <f>IF(N108="nulová",J108,0)</f>
        <v>0</v>
      </c>
      <c r="BJ108" s="17" t="s">
        <v>74</v>
      </c>
      <c r="BK108" s="138">
        <f>ROUND(I108*H108,2)</f>
        <v>0</v>
      </c>
      <c r="BL108" s="17" t="s">
        <v>142</v>
      </c>
      <c r="BM108" s="137" t="s">
        <v>248</v>
      </c>
    </row>
    <row r="109" spans="2:65" s="1" customFormat="1">
      <c r="B109" s="29"/>
      <c r="D109" s="139" t="s">
        <v>131</v>
      </c>
      <c r="F109" s="140" t="s">
        <v>249</v>
      </c>
      <c r="L109" s="29"/>
      <c r="M109" s="141"/>
      <c r="T109" s="50"/>
      <c r="AT109" s="17" t="s">
        <v>131</v>
      </c>
      <c r="AU109" s="17" t="s">
        <v>76</v>
      </c>
    </row>
    <row r="110" spans="2:65" s="12" customFormat="1">
      <c r="B110" s="142"/>
      <c r="D110" s="143" t="s">
        <v>151</v>
      </c>
      <c r="E110" s="144" t="s">
        <v>17</v>
      </c>
      <c r="F110" s="145" t="s">
        <v>250</v>
      </c>
      <c r="H110" s="146">
        <v>13.87</v>
      </c>
      <c r="L110" s="142"/>
      <c r="M110" s="147"/>
      <c r="T110" s="148"/>
      <c r="AT110" s="144" t="s">
        <v>151</v>
      </c>
      <c r="AU110" s="144" t="s">
        <v>76</v>
      </c>
      <c r="AV110" s="12" t="s">
        <v>76</v>
      </c>
      <c r="AW110" s="12" t="s">
        <v>28</v>
      </c>
      <c r="AX110" s="12" t="s">
        <v>74</v>
      </c>
      <c r="AY110" s="144" t="s">
        <v>121</v>
      </c>
    </row>
    <row r="111" spans="2:65" s="1" customFormat="1" ht="21.75" customHeight="1">
      <c r="B111" s="29"/>
      <c r="C111" s="127" t="s">
        <v>155</v>
      </c>
      <c r="D111" s="127" t="s">
        <v>124</v>
      </c>
      <c r="E111" s="128" t="s">
        <v>251</v>
      </c>
      <c r="F111" s="129" t="s">
        <v>252</v>
      </c>
      <c r="G111" s="130" t="s">
        <v>247</v>
      </c>
      <c r="H111" s="131">
        <v>13.87</v>
      </c>
      <c r="I111" s="132"/>
      <c r="J111" s="132">
        <f>ROUND(I111*H111,2)</f>
        <v>0</v>
      </c>
      <c r="K111" s="129" t="s">
        <v>128</v>
      </c>
      <c r="L111" s="29"/>
      <c r="M111" s="133" t="s">
        <v>17</v>
      </c>
      <c r="N111" s="134" t="s">
        <v>37</v>
      </c>
      <c r="O111" s="135">
        <v>6.5490000000000004</v>
      </c>
      <c r="P111" s="135">
        <f>O111*H111</f>
        <v>90.834630000000004</v>
      </c>
      <c r="Q111" s="135">
        <v>0</v>
      </c>
      <c r="R111" s="135">
        <f>Q111*H111</f>
        <v>0</v>
      </c>
      <c r="S111" s="135">
        <v>0</v>
      </c>
      <c r="T111" s="136">
        <f>S111*H111</f>
        <v>0</v>
      </c>
      <c r="AR111" s="137" t="s">
        <v>142</v>
      </c>
      <c r="AT111" s="137" t="s">
        <v>124</v>
      </c>
      <c r="AU111" s="137" t="s">
        <v>76</v>
      </c>
      <c r="AY111" s="17" t="s">
        <v>121</v>
      </c>
      <c r="BE111" s="138">
        <f>IF(N111="základní",J111,0)</f>
        <v>0</v>
      </c>
      <c r="BF111" s="138">
        <f>IF(N111="snížená",J111,0)</f>
        <v>0</v>
      </c>
      <c r="BG111" s="138">
        <f>IF(N111="zákl. přenesená",J111,0)</f>
        <v>0</v>
      </c>
      <c r="BH111" s="138">
        <f>IF(N111="sníž. přenesená",J111,0)</f>
        <v>0</v>
      </c>
      <c r="BI111" s="138">
        <f>IF(N111="nulová",J111,0)</f>
        <v>0</v>
      </c>
      <c r="BJ111" s="17" t="s">
        <v>74</v>
      </c>
      <c r="BK111" s="138">
        <f>ROUND(I111*H111,2)</f>
        <v>0</v>
      </c>
      <c r="BL111" s="17" t="s">
        <v>142</v>
      </c>
      <c r="BM111" s="137" t="s">
        <v>253</v>
      </c>
    </row>
    <row r="112" spans="2:65" s="1" customFormat="1">
      <c r="B112" s="29"/>
      <c r="D112" s="139" t="s">
        <v>131</v>
      </c>
      <c r="F112" s="140" t="s">
        <v>254</v>
      </c>
      <c r="L112" s="29"/>
      <c r="M112" s="141"/>
      <c r="T112" s="50"/>
      <c r="AT112" s="17" t="s">
        <v>131</v>
      </c>
      <c r="AU112" s="17" t="s">
        <v>76</v>
      </c>
    </row>
    <row r="113" spans="2:65" s="1" customFormat="1" ht="21.75" customHeight="1">
      <c r="B113" s="29"/>
      <c r="C113" s="127" t="s">
        <v>184</v>
      </c>
      <c r="D113" s="127" t="s">
        <v>124</v>
      </c>
      <c r="E113" s="128" t="s">
        <v>255</v>
      </c>
      <c r="F113" s="129" t="s">
        <v>256</v>
      </c>
      <c r="G113" s="130" t="s">
        <v>247</v>
      </c>
      <c r="H113" s="131">
        <v>13.87</v>
      </c>
      <c r="I113" s="132"/>
      <c r="J113" s="132">
        <f>ROUND(I113*H113,2)</f>
        <v>0</v>
      </c>
      <c r="K113" s="129" t="s">
        <v>128</v>
      </c>
      <c r="L113" s="29"/>
      <c r="M113" s="133" t="s">
        <v>17</v>
      </c>
      <c r="N113" s="134" t="s">
        <v>37</v>
      </c>
      <c r="O113" s="135">
        <v>4.258</v>
      </c>
      <c r="P113" s="135">
        <f>O113*H113</f>
        <v>59.058459999999997</v>
      </c>
      <c r="Q113" s="135">
        <v>0</v>
      </c>
      <c r="R113" s="135">
        <f>Q113*H113</f>
        <v>0</v>
      </c>
      <c r="S113" s="135">
        <v>0</v>
      </c>
      <c r="T113" s="136">
        <f>S113*H113</f>
        <v>0</v>
      </c>
      <c r="AR113" s="137" t="s">
        <v>142</v>
      </c>
      <c r="AT113" s="137" t="s">
        <v>124</v>
      </c>
      <c r="AU113" s="137" t="s">
        <v>76</v>
      </c>
      <c r="AY113" s="17" t="s">
        <v>121</v>
      </c>
      <c r="BE113" s="138">
        <f>IF(N113="základní",J113,0)</f>
        <v>0</v>
      </c>
      <c r="BF113" s="138">
        <f>IF(N113="snížená",J113,0)</f>
        <v>0</v>
      </c>
      <c r="BG113" s="138">
        <f>IF(N113="zákl. přenesená",J113,0)</f>
        <v>0</v>
      </c>
      <c r="BH113" s="138">
        <f>IF(N113="sníž. přenesená",J113,0)</f>
        <v>0</v>
      </c>
      <c r="BI113" s="138">
        <f>IF(N113="nulová",J113,0)</f>
        <v>0</v>
      </c>
      <c r="BJ113" s="17" t="s">
        <v>74</v>
      </c>
      <c r="BK113" s="138">
        <f>ROUND(I113*H113,2)</f>
        <v>0</v>
      </c>
      <c r="BL113" s="17" t="s">
        <v>142</v>
      </c>
      <c r="BM113" s="137" t="s">
        <v>257</v>
      </c>
    </row>
    <row r="114" spans="2:65" s="1" customFormat="1">
      <c r="B114" s="29"/>
      <c r="D114" s="139" t="s">
        <v>131</v>
      </c>
      <c r="F114" s="140" t="s">
        <v>258</v>
      </c>
      <c r="L114" s="29"/>
      <c r="M114" s="141"/>
      <c r="T114" s="50"/>
      <c r="AT114" s="17" t="s">
        <v>131</v>
      </c>
      <c r="AU114" s="17" t="s">
        <v>76</v>
      </c>
    </row>
    <row r="115" spans="2:65" s="1" customFormat="1" ht="21.75" customHeight="1">
      <c r="B115" s="29"/>
      <c r="C115" s="127" t="s">
        <v>259</v>
      </c>
      <c r="D115" s="127" t="s">
        <v>124</v>
      </c>
      <c r="E115" s="128" t="s">
        <v>260</v>
      </c>
      <c r="F115" s="129" t="s">
        <v>261</v>
      </c>
      <c r="G115" s="130" t="s">
        <v>217</v>
      </c>
      <c r="H115" s="131">
        <v>7</v>
      </c>
      <c r="I115" s="132"/>
      <c r="J115" s="132">
        <f>ROUND(I115*H115,2)</f>
        <v>0</v>
      </c>
      <c r="K115" s="129" t="s">
        <v>128</v>
      </c>
      <c r="L115" s="29"/>
      <c r="M115" s="133" t="s">
        <v>17</v>
      </c>
      <c r="N115" s="134" t="s">
        <v>37</v>
      </c>
      <c r="O115" s="135">
        <v>21.003</v>
      </c>
      <c r="P115" s="135">
        <f>O115*H115</f>
        <v>147.02100000000002</v>
      </c>
      <c r="Q115" s="135">
        <v>0</v>
      </c>
      <c r="R115" s="135">
        <f>Q115*H115</f>
        <v>0</v>
      </c>
      <c r="S115" s="135">
        <v>0</v>
      </c>
      <c r="T115" s="136">
        <f>S115*H115</f>
        <v>0</v>
      </c>
      <c r="AR115" s="137" t="s">
        <v>142</v>
      </c>
      <c r="AT115" s="137" t="s">
        <v>124</v>
      </c>
      <c r="AU115" s="137" t="s">
        <v>76</v>
      </c>
      <c r="AY115" s="17" t="s">
        <v>121</v>
      </c>
      <c r="BE115" s="138">
        <f>IF(N115="základní",J115,0)</f>
        <v>0</v>
      </c>
      <c r="BF115" s="138">
        <f>IF(N115="snížená",J115,0)</f>
        <v>0</v>
      </c>
      <c r="BG115" s="138">
        <f>IF(N115="zákl. přenesená",J115,0)</f>
        <v>0</v>
      </c>
      <c r="BH115" s="138">
        <f>IF(N115="sníž. přenesená",J115,0)</f>
        <v>0</v>
      </c>
      <c r="BI115" s="138">
        <f>IF(N115="nulová",J115,0)</f>
        <v>0</v>
      </c>
      <c r="BJ115" s="17" t="s">
        <v>74</v>
      </c>
      <c r="BK115" s="138">
        <f>ROUND(I115*H115,2)</f>
        <v>0</v>
      </c>
      <c r="BL115" s="17" t="s">
        <v>142</v>
      </c>
      <c r="BM115" s="137" t="s">
        <v>262</v>
      </c>
    </row>
    <row r="116" spans="2:65" s="1" customFormat="1">
      <c r="B116" s="29"/>
      <c r="D116" s="139" t="s">
        <v>131</v>
      </c>
      <c r="F116" s="140" t="s">
        <v>263</v>
      </c>
      <c r="L116" s="29"/>
      <c r="M116" s="141"/>
      <c r="T116" s="50"/>
      <c r="AT116" s="17" t="s">
        <v>131</v>
      </c>
      <c r="AU116" s="17" t="s">
        <v>76</v>
      </c>
    </row>
    <row r="117" spans="2:65" s="12" customFormat="1">
      <c r="B117" s="142"/>
      <c r="D117" s="143" t="s">
        <v>151</v>
      </c>
      <c r="E117" s="144" t="s">
        <v>17</v>
      </c>
      <c r="F117" s="145" t="s">
        <v>264</v>
      </c>
      <c r="H117" s="146">
        <v>7</v>
      </c>
      <c r="L117" s="142"/>
      <c r="M117" s="147"/>
      <c r="T117" s="148"/>
      <c r="AT117" s="144" t="s">
        <v>151</v>
      </c>
      <c r="AU117" s="144" t="s">
        <v>76</v>
      </c>
      <c r="AV117" s="12" t="s">
        <v>76</v>
      </c>
      <c r="AW117" s="12" t="s">
        <v>28</v>
      </c>
      <c r="AX117" s="12" t="s">
        <v>74</v>
      </c>
      <c r="AY117" s="144" t="s">
        <v>121</v>
      </c>
    </row>
    <row r="118" spans="2:65" s="1" customFormat="1" ht="21.75" customHeight="1">
      <c r="B118" s="29"/>
      <c r="C118" s="127" t="s">
        <v>265</v>
      </c>
      <c r="D118" s="127" t="s">
        <v>124</v>
      </c>
      <c r="E118" s="128" t="s">
        <v>266</v>
      </c>
      <c r="F118" s="129" t="s">
        <v>267</v>
      </c>
      <c r="G118" s="130" t="s">
        <v>217</v>
      </c>
      <c r="H118" s="131">
        <v>7</v>
      </c>
      <c r="I118" s="132"/>
      <c r="J118" s="132">
        <f>ROUND(I118*H118,2)</f>
        <v>0</v>
      </c>
      <c r="K118" s="129" t="s">
        <v>128</v>
      </c>
      <c r="L118" s="29"/>
      <c r="M118" s="133" t="s">
        <v>17</v>
      </c>
      <c r="N118" s="134" t="s">
        <v>37</v>
      </c>
      <c r="O118" s="135">
        <v>5.0449999999999999</v>
      </c>
      <c r="P118" s="135">
        <f>O118*H118</f>
        <v>35.314999999999998</v>
      </c>
      <c r="Q118" s="135">
        <v>0</v>
      </c>
      <c r="R118" s="135">
        <f>Q118*H118</f>
        <v>0</v>
      </c>
      <c r="S118" s="135">
        <v>0</v>
      </c>
      <c r="T118" s="136">
        <f>S118*H118</f>
        <v>0</v>
      </c>
      <c r="AR118" s="137" t="s">
        <v>142</v>
      </c>
      <c r="AT118" s="137" t="s">
        <v>124</v>
      </c>
      <c r="AU118" s="137" t="s">
        <v>76</v>
      </c>
      <c r="AY118" s="17" t="s">
        <v>121</v>
      </c>
      <c r="BE118" s="138">
        <f>IF(N118="základní",J118,0)</f>
        <v>0</v>
      </c>
      <c r="BF118" s="138">
        <f>IF(N118="snížená",J118,0)</f>
        <v>0</v>
      </c>
      <c r="BG118" s="138">
        <f>IF(N118="zákl. přenesená",J118,0)</f>
        <v>0</v>
      </c>
      <c r="BH118" s="138">
        <f>IF(N118="sníž. přenesená",J118,0)</f>
        <v>0</v>
      </c>
      <c r="BI118" s="138">
        <f>IF(N118="nulová",J118,0)</f>
        <v>0</v>
      </c>
      <c r="BJ118" s="17" t="s">
        <v>74</v>
      </c>
      <c r="BK118" s="138">
        <f>ROUND(I118*H118,2)</f>
        <v>0</v>
      </c>
      <c r="BL118" s="17" t="s">
        <v>142</v>
      </c>
      <c r="BM118" s="137" t="s">
        <v>268</v>
      </c>
    </row>
    <row r="119" spans="2:65" s="1" customFormat="1">
      <c r="B119" s="29"/>
      <c r="D119" s="139" t="s">
        <v>131</v>
      </c>
      <c r="F119" s="140" t="s">
        <v>269</v>
      </c>
      <c r="L119" s="29"/>
      <c r="M119" s="141"/>
      <c r="T119" s="50"/>
      <c r="AT119" s="17" t="s">
        <v>131</v>
      </c>
      <c r="AU119" s="17" t="s">
        <v>76</v>
      </c>
    </row>
    <row r="120" spans="2:65" s="1" customFormat="1" ht="24.2" customHeight="1">
      <c r="B120" s="29"/>
      <c r="C120" s="127" t="s">
        <v>270</v>
      </c>
      <c r="D120" s="127" t="s">
        <v>124</v>
      </c>
      <c r="E120" s="128" t="s">
        <v>271</v>
      </c>
      <c r="F120" s="129" t="s">
        <v>272</v>
      </c>
      <c r="G120" s="130" t="s">
        <v>217</v>
      </c>
      <c r="H120" s="131">
        <v>7</v>
      </c>
      <c r="I120" s="132"/>
      <c r="J120" s="132">
        <f>ROUND(I120*H120,2)</f>
        <v>0</v>
      </c>
      <c r="K120" s="129" t="s">
        <v>128</v>
      </c>
      <c r="L120" s="29"/>
      <c r="M120" s="133" t="s">
        <v>17</v>
      </c>
      <c r="N120" s="134" t="s">
        <v>37</v>
      </c>
      <c r="O120" s="135">
        <v>6.4130000000000003</v>
      </c>
      <c r="P120" s="135">
        <f>O120*H120</f>
        <v>44.891000000000005</v>
      </c>
      <c r="Q120" s="135">
        <v>3.46E-3</v>
      </c>
      <c r="R120" s="135">
        <f>Q120*H120</f>
        <v>2.4219999999999998E-2</v>
      </c>
      <c r="S120" s="135">
        <v>0</v>
      </c>
      <c r="T120" s="136">
        <f>S120*H120</f>
        <v>0</v>
      </c>
      <c r="AR120" s="137" t="s">
        <v>142</v>
      </c>
      <c r="AT120" s="137" t="s">
        <v>124</v>
      </c>
      <c r="AU120" s="137" t="s">
        <v>76</v>
      </c>
      <c r="AY120" s="17" t="s">
        <v>121</v>
      </c>
      <c r="BE120" s="138">
        <f>IF(N120="základní",J120,0)</f>
        <v>0</v>
      </c>
      <c r="BF120" s="138">
        <f>IF(N120="snížená",J120,0)</f>
        <v>0</v>
      </c>
      <c r="BG120" s="138">
        <f>IF(N120="zákl. přenesená",J120,0)</f>
        <v>0</v>
      </c>
      <c r="BH120" s="138">
        <f>IF(N120="sníž. přenesená",J120,0)</f>
        <v>0</v>
      </c>
      <c r="BI120" s="138">
        <f>IF(N120="nulová",J120,0)</f>
        <v>0</v>
      </c>
      <c r="BJ120" s="17" t="s">
        <v>74</v>
      </c>
      <c r="BK120" s="138">
        <f>ROUND(I120*H120,2)</f>
        <v>0</v>
      </c>
      <c r="BL120" s="17" t="s">
        <v>142</v>
      </c>
      <c r="BM120" s="137" t="s">
        <v>273</v>
      </c>
    </row>
    <row r="121" spans="2:65" s="1" customFormat="1">
      <c r="B121" s="29"/>
      <c r="D121" s="139" t="s">
        <v>131</v>
      </c>
      <c r="F121" s="140" t="s">
        <v>274</v>
      </c>
      <c r="L121" s="29"/>
      <c r="M121" s="141"/>
      <c r="T121" s="50"/>
      <c r="AT121" s="17" t="s">
        <v>131</v>
      </c>
      <c r="AU121" s="17" t="s">
        <v>76</v>
      </c>
    </row>
    <row r="122" spans="2:65" s="12" customFormat="1">
      <c r="B122" s="142"/>
      <c r="D122" s="143" t="s">
        <v>151</v>
      </c>
      <c r="E122" s="144" t="s">
        <v>17</v>
      </c>
      <c r="F122" s="145" t="s">
        <v>264</v>
      </c>
      <c r="H122" s="146">
        <v>7</v>
      </c>
      <c r="L122" s="142"/>
      <c r="M122" s="147"/>
      <c r="T122" s="148"/>
      <c r="AT122" s="144" t="s">
        <v>151</v>
      </c>
      <c r="AU122" s="144" t="s">
        <v>76</v>
      </c>
      <c r="AV122" s="12" t="s">
        <v>76</v>
      </c>
      <c r="AW122" s="12" t="s">
        <v>28</v>
      </c>
      <c r="AX122" s="12" t="s">
        <v>74</v>
      </c>
      <c r="AY122" s="144" t="s">
        <v>121</v>
      </c>
    </row>
    <row r="123" spans="2:65" s="1" customFormat="1" ht="24.2" customHeight="1">
      <c r="B123" s="29"/>
      <c r="C123" s="127" t="s">
        <v>275</v>
      </c>
      <c r="D123" s="127" t="s">
        <v>124</v>
      </c>
      <c r="E123" s="128" t="s">
        <v>276</v>
      </c>
      <c r="F123" s="129" t="s">
        <v>277</v>
      </c>
      <c r="G123" s="130" t="s">
        <v>217</v>
      </c>
      <c r="H123" s="131">
        <v>7</v>
      </c>
      <c r="I123" s="132"/>
      <c r="J123" s="132">
        <f>ROUND(I123*H123,2)</f>
        <v>0</v>
      </c>
      <c r="K123" s="129" t="s">
        <v>128</v>
      </c>
      <c r="L123" s="29"/>
      <c r="M123" s="133" t="s">
        <v>17</v>
      </c>
      <c r="N123" s="134" t="s">
        <v>37</v>
      </c>
      <c r="O123" s="135">
        <v>14.239000000000001</v>
      </c>
      <c r="P123" s="135">
        <f>O123*H123</f>
        <v>99.673000000000002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142</v>
      </c>
      <c r="AT123" s="137" t="s">
        <v>124</v>
      </c>
      <c r="AU123" s="137" t="s">
        <v>76</v>
      </c>
      <c r="AY123" s="17" t="s">
        <v>121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7" t="s">
        <v>74</v>
      </c>
      <c r="BK123" s="138">
        <f>ROUND(I123*H123,2)</f>
        <v>0</v>
      </c>
      <c r="BL123" s="17" t="s">
        <v>142</v>
      </c>
      <c r="BM123" s="137" t="s">
        <v>278</v>
      </c>
    </row>
    <row r="124" spans="2:65" s="1" customFormat="1">
      <c r="B124" s="29"/>
      <c r="D124" s="139" t="s">
        <v>131</v>
      </c>
      <c r="F124" s="140" t="s">
        <v>279</v>
      </c>
      <c r="L124" s="29"/>
      <c r="M124" s="141"/>
      <c r="T124" s="50"/>
      <c r="AT124" s="17" t="s">
        <v>131</v>
      </c>
      <c r="AU124" s="17" t="s">
        <v>76</v>
      </c>
    </row>
    <row r="125" spans="2:65" s="1" customFormat="1" ht="16.5" customHeight="1">
      <c r="B125" s="29"/>
      <c r="C125" s="157" t="s">
        <v>280</v>
      </c>
      <c r="D125" s="157" t="s">
        <v>281</v>
      </c>
      <c r="E125" s="158" t="s">
        <v>282</v>
      </c>
      <c r="F125" s="159" t="s">
        <v>283</v>
      </c>
      <c r="G125" s="160" t="s">
        <v>284</v>
      </c>
      <c r="H125" s="161">
        <v>14</v>
      </c>
      <c r="I125" s="162"/>
      <c r="J125" s="162">
        <f>ROUND(I125*H125,2)</f>
        <v>0</v>
      </c>
      <c r="K125" s="159" t="s">
        <v>128</v>
      </c>
      <c r="L125" s="163"/>
      <c r="M125" s="164" t="s">
        <v>17</v>
      </c>
      <c r="N125" s="165" t="s">
        <v>37</v>
      </c>
      <c r="O125" s="135">
        <v>0</v>
      </c>
      <c r="P125" s="135">
        <f>O125*H125</f>
        <v>0</v>
      </c>
      <c r="Q125" s="135">
        <v>0.22</v>
      </c>
      <c r="R125" s="135">
        <f>Q125*H125</f>
        <v>3.08</v>
      </c>
      <c r="S125" s="135">
        <v>0</v>
      </c>
      <c r="T125" s="136">
        <f>S125*H125</f>
        <v>0</v>
      </c>
      <c r="AR125" s="137" t="s">
        <v>167</v>
      </c>
      <c r="AT125" s="137" t="s">
        <v>281</v>
      </c>
      <c r="AU125" s="137" t="s">
        <v>76</v>
      </c>
      <c r="AY125" s="17" t="s">
        <v>121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7" t="s">
        <v>74</v>
      </c>
      <c r="BK125" s="138">
        <f>ROUND(I125*H125,2)</f>
        <v>0</v>
      </c>
      <c r="BL125" s="17" t="s">
        <v>142</v>
      </c>
      <c r="BM125" s="137" t="s">
        <v>285</v>
      </c>
    </row>
    <row r="126" spans="2:65" s="12" customFormat="1">
      <c r="B126" s="142"/>
      <c r="D126" s="143" t="s">
        <v>151</v>
      </c>
      <c r="F126" s="145" t="s">
        <v>286</v>
      </c>
      <c r="H126" s="146">
        <v>14</v>
      </c>
      <c r="L126" s="142"/>
      <c r="M126" s="147"/>
      <c r="T126" s="148"/>
      <c r="AT126" s="144" t="s">
        <v>151</v>
      </c>
      <c r="AU126" s="144" t="s">
        <v>76</v>
      </c>
      <c r="AV126" s="12" t="s">
        <v>76</v>
      </c>
      <c r="AW126" s="12" t="s">
        <v>4</v>
      </c>
      <c r="AX126" s="12" t="s">
        <v>74</v>
      </c>
      <c r="AY126" s="144" t="s">
        <v>121</v>
      </c>
    </row>
    <row r="127" spans="2:65" s="1" customFormat="1" ht="24.2" customHeight="1">
      <c r="B127" s="29"/>
      <c r="C127" s="127" t="s">
        <v>287</v>
      </c>
      <c r="D127" s="127" t="s">
        <v>124</v>
      </c>
      <c r="E127" s="128" t="s">
        <v>288</v>
      </c>
      <c r="F127" s="129" t="s">
        <v>289</v>
      </c>
      <c r="G127" s="130" t="s">
        <v>217</v>
      </c>
      <c r="H127" s="131">
        <v>7</v>
      </c>
      <c r="I127" s="132"/>
      <c r="J127" s="132">
        <f>ROUND(I127*H127,2)</f>
        <v>0</v>
      </c>
      <c r="K127" s="129" t="s">
        <v>128</v>
      </c>
      <c r="L127" s="29"/>
      <c r="M127" s="133" t="s">
        <v>17</v>
      </c>
      <c r="N127" s="134" t="s">
        <v>37</v>
      </c>
      <c r="O127" s="135">
        <v>7.9930000000000003</v>
      </c>
      <c r="P127" s="135">
        <f>O127*H127</f>
        <v>55.951000000000001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142</v>
      </c>
      <c r="AT127" s="137" t="s">
        <v>124</v>
      </c>
      <c r="AU127" s="137" t="s">
        <v>76</v>
      </c>
      <c r="AY127" s="17" t="s">
        <v>121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7" t="s">
        <v>74</v>
      </c>
      <c r="BK127" s="138">
        <f>ROUND(I127*H127,2)</f>
        <v>0</v>
      </c>
      <c r="BL127" s="17" t="s">
        <v>142</v>
      </c>
      <c r="BM127" s="137" t="s">
        <v>290</v>
      </c>
    </row>
    <row r="128" spans="2:65" s="1" customFormat="1">
      <c r="B128" s="29"/>
      <c r="D128" s="139" t="s">
        <v>131</v>
      </c>
      <c r="F128" s="140" t="s">
        <v>291</v>
      </c>
      <c r="L128" s="29"/>
      <c r="M128" s="141"/>
      <c r="T128" s="50"/>
      <c r="AT128" s="17" t="s">
        <v>131</v>
      </c>
      <c r="AU128" s="17" t="s">
        <v>76</v>
      </c>
    </row>
    <row r="129" spans="2:65" s="12" customFormat="1">
      <c r="B129" s="142"/>
      <c r="D129" s="143" t="s">
        <v>151</v>
      </c>
      <c r="E129" s="144" t="s">
        <v>17</v>
      </c>
      <c r="F129" s="145" t="s">
        <v>292</v>
      </c>
      <c r="H129" s="146">
        <v>7</v>
      </c>
      <c r="L129" s="142"/>
      <c r="M129" s="147"/>
      <c r="T129" s="148"/>
      <c r="AT129" s="144" t="s">
        <v>151</v>
      </c>
      <c r="AU129" s="144" t="s">
        <v>76</v>
      </c>
      <c r="AV129" s="12" t="s">
        <v>76</v>
      </c>
      <c r="AW129" s="12" t="s">
        <v>28</v>
      </c>
      <c r="AX129" s="12" t="s">
        <v>74</v>
      </c>
      <c r="AY129" s="144" t="s">
        <v>121</v>
      </c>
    </row>
    <row r="130" spans="2:65" s="1" customFormat="1" ht="16.5" customHeight="1">
      <c r="B130" s="29"/>
      <c r="C130" s="127" t="s">
        <v>293</v>
      </c>
      <c r="D130" s="127" t="s">
        <v>124</v>
      </c>
      <c r="E130" s="128" t="s">
        <v>294</v>
      </c>
      <c r="F130" s="129" t="s">
        <v>295</v>
      </c>
      <c r="G130" s="130" t="s">
        <v>217</v>
      </c>
      <c r="H130" s="131">
        <v>7</v>
      </c>
      <c r="I130" s="132"/>
      <c r="J130" s="132">
        <f>ROUND(I130*H130,2)</f>
        <v>0</v>
      </c>
      <c r="K130" s="129" t="s">
        <v>128</v>
      </c>
      <c r="L130" s="29"/>
      <c r="M130" s="133" t="s">
        <v>17</v>
      </c>
      <c r="N130" s="134" t="s">
        <v>37</v>
      </c>
      <c r="O130" s="135">
        <v>0.87</v>
      </c>
      <c r="P130" s="135">
        <f>O130*H130</f>
        <v>6.09</v>
      </c>
      <c r="Q130" s="135">
        <v>6.0000000000000002E-5</v>
      </c>
      <c r="R130" s="135">
        <f>Q130*H130</f>
        <v>4.2000000000000002E-4</v>
      </c>
      <c r="S130" s="135">
        <v>0</v>
      </c>
      <c r="T130" s="136">
        <f>S130*H130</f>
        <v>0</v>
      </c>
      <c r="AR130" s="137" t="s">
        <v>142</v>
      </c>
      <c r="AT130" s="137" t="s">
        <v>124</v>
      </c>
      <c r="AU130" s="137" t="s">
        <v>76</v>
      </c>
      <c r="AY130" s="17" t="s">
        <v>121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7" t="s">
        <v>74</v>
      </c>
      <c r="BK130" s="138">
        <f>ROUND(I130*H130,2)</f>
        <v>0</v>
      </c>
      <c r="BL130" s="17" t="s">
        <v>142</v>
      </c>
      <c r="BM130" s="137" t="s">
        <v>296</v>
      </c>
    </row>
    <row r="131" spans="2:65" s="1" customFormat="1">
      <c r="B131" s="29"/>
      <c r="D131" s="139" t="s">
        <v>131</v>
      </c>
      <c r="F131" s="140" t="s">
        <v>297</v>
      </c>
      <c r="L131" s="29"/>
      <c r="M131" s="141"/>
      <c r="T131" s="50"/>
      <c r="AT131" s="17" t="s">
        <v>131</v>
      </c>
      <c r="AU131" s="17" t="s">
        <v>76</v>
      </c>
    </row>
    <row r="132" spans="2:65" s="1" customFormat="1" ht="16.5" customHeight="1">
      <c r="B132" s="29"/>
      <c r="C132" s="157" t="s">
        <v>7</v>
      </c>
      <c r="D132" s="157" t="s">
        <v>281</v>
      </c>
      <c r="E132" s="158" t="s">
        <v>298</v>
      </c>
      <c r="F132" s="159" t="s">
        <v>299</v>
      </c>
      <c r="G132" s="160" t="s">
        <v>217</v>
      </c>
      <c r="H132" s="161">
        <v>21</v>
      </c>
      <c r="I132" s="162"/>
      <c r="J132" s="162">
        <f>ROUND(I132*H132,2)</f>
        <v>0</v>
      </c>
      <c r="K132" s="159" t="s">
        <v>128</v>
      </c>
      <c r="L132" s="163"/>
      <c r="M132" s="164" t="s">
        <v>17</v>
      </c>
      <c r="N132" s="165" t="s">
        <v>37</v>
      </c>
      <c r="O132" s="135">
        <v>0</v>
      </c>
      <c r="P132" s="135">
        <f>O132*H132</f>
        <v>0</v>
      </c>
      <c r="Q132" s="135">
        <v>7.0899999999999999E-3</v>
      </c>
      <c r="R132" s="135">
        <f>Q132*H132</f>
        <v>0.14888999999999999</v>
      </c>
      <c r="S132" s="135">
        <v>0</v>
      </c>
      <c r="T132" s="136">
        <f>S132*H132</f>
        <v>0</v>
      </c>
      <c r="AR132" s="137" t="s">
        <v>167</v>
      </c>
      <c r="AT132" s="137" t="s">
        <v>281</v>
      </c>
      <c r="AU132" s="137" t="s">
        <v>76</v>
      </c>
      <c r="AY132" s="17" t="s">
        <v>121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7" t="s">
        <v>74</v>
      </c>
      <c r="BK132" s="138">
        <f>ROUND(I132*H132,2)</f>
        <v>0</v>
      </c>
      <c r="BL132" s="17" t="s">
        <v>142</v>
      </c>
      <c r="BM132" s="137" t="s">
        <v>300</v>
      </c>
    </row>
    <row r="133" spans="2:65" s="12" customFormat="1">
      <c r="B133" s="142"/>
      <c r="D133" s="143" t="s">
        <v>151</v>
      </c>
      <c r="F133" s="145" t="s">
        <v>301</v>
      </c>
      <c r="H133" s="146">
        <v>21</v>
      </c>
      <c r="L133" s="142"/>
      <c r="M133" s="147"/>
      <c r="T133" s="148"/>
      <c r="AT133" s="144" t="s">
        <v>151</v>
      </c>
      <c r="AU133" s="144" t="s">
        <v>76</v>
      </c>
      <c r="AV133" s="12" t="s">
        <v>76</v>
      </c>
      <c r="AW133" s="12" t="s">
        <v>4</v>
      </c>
      <c r="AX133" s="12" t="s">
        <v>74</v>
      </c>
      <c r="AY133" s="144" t="s">
        <v>121</v>
      </c>
    </row>
    <row r="134" spans="2:65" s="1" customFormat="1" ht="21.75" customHeight="1">
      <c r="B134" s="29"/>
      <c r="C134" s="127" t="s">
        <v>302</v>
      </c>
      <c r="D134" s="127" t="s">
        <v>124</v>
      </c>
      <c r="E134" s="128" t="s">
        <v>303</v>
      </c>
      <c r="F134" s="129" t="s">
        <v>304</v>
      </c>
      <c r="G134" s="130" t="s">
        <v>217</v>
      </c>
      <c r="H134" s="131">
        <v>7</v>
      </c>
      <c r="I134" s="132"/>
      <c r="J134" s="132">
        <f>ROUND(I134*H134,2)</f>
        <v>0</v>
      </c>
      <c r="K134" s="129" t="s">
        <v>128</v>
      </c>
      <c r="L134" s="29"/>
      <c r="M134" s="133" t="s">
        <v>17</v>
      </c>
      <c r="N134" s="134" t="s">
        <v>37</v>
      </c>
      <c r="O134" s="135">
        <v>0.23400000000000001</v>
      </c>
      <c r="P134" s="135">
        <f>O134*H134</f>
        <v>1.6380000000000001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142</v>
      </c>
      <c r="AT134" s="137" t="s">
        <v>124</v>
      </c>
      <c r="AU134" s="137" t="s">
        <v>76</v>
      </c>
      <c r="AY134" s="17" t="s">
        <v>121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7" t="s">
        <v>74</v>
      </c>
      <c r="BK134" s="138">
        <f>ROUND(I134*H134,2)</f>
        <v>0</v>
      </c>
      <c r="BL134" s="17" t="s">
        <v>142</v>
      </c>
      <c r="BM134" s="137" t="s">
        <v>305</v>
      </c>
    </row>
    <row r="135" spans="2:65" s="1" customFormat="1">
      <c r="B135" s="29"/>
      <c r="D135" s="139" t="s">
        <v>131</v>
      </c>
      <c r="F135" s="140" t="s">
        <v>306</v>
      </c>
      <c r="L135" s="29"/>
      <c r="M135" s="141"/>
      <c r="T135" s="50"/>
      <c r="AT135" s="17" t="s">
        <v>131</v>
      </c>
      <c r="AU135" s="17" t="s">
        <v>76</v>
      </c>
    </row>
    <row r="136" spans="2:65" s="11" customFormat="1" ht="22.9" customHeight="1">
      <c r="B136" s="116"/>
      <c r="D136" s="117" t="s">
        <v>65</v>
      </c>
      <c r="E136" s="125" t="s">
        <v>307</v>
      </c>
      <c r="F136" s="125" t="s">
        <v>308</v>
      </c>
      <c r="J136" s="126">
        <f>BK136</f>
        <v>0</v>
      </c>
      <c r="L136" s="116"/>
      <c r="M136" s="120"/>
      <c r="P136" s="121">
        <f>SUM(P137:P146)</f>
        <v>26.560600000000001</v>
      </c>
      <c r="R136" s="121">
        <f>SUM(R137:R146)</f>
        <v>0</v>
      </c>
      <c r="T136" s="122">
        <f>SUM(T137:T146)</f>
        <v>0</v>
      </c>
      <c r="AR136" s="117" t="s">
        <v>74</v>
      </c>
      <c r="AT136" s="123" t="s">
        <v>65</v>
      </c>
      <c r="AU136" s="123" t="s">
        <v>74</v>
      </c>
      <c r="AY136" s="117" t="s">
        <v>121</v>
      </c>
      <c r="BK136" s="124">
        <f>SUM(BK137:BK146)</f>
        <v>0</v>
      </c>
    </row>
    <row r="137" spans="2:65" s="1" customFormat="1" ht="21.75" customHeight="1">
      <c r="B137" s="29"/>
      <c r="C137" s="127" t="s">
        <v>173</v>
      </c>
      <c r="D137" s="127" t="s">
        <v>124</v>
      </c>
      <c r="E137" s="128" t="s">
        <v>309</v>
      </c>
      <c r="F137" s="129" t="s">
        <v>310</v>
      </c>
      <c r="G137" s="130" t="s">
        <v>311</v>
      </c>
      <c r="H137" s="131">
        <v>186.4</v>
      </c>
      <c r="I137" s="132"/>
      <c r="J137" s="132">
        <f>ROUND(I137*H137,2)</f>
        <v>0</v>
      </c>
      <c r="K137" s="129" t="s">
        <v>128</v>
      </c>
      <c r="L137" s="29"/>
      <c r="M137" s="133" t="s">
        <v>17</v>
      </c>
      <c r="N137" s="134" t="s">
        <v>37</v>
      </c>
      <c r="O137" s="135">
        <v>0.115</v>
      </c>
      <c r="P137" s="135">
        <f>O137*H137</f>
        <v>21.436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142</v>
      </c>
      <c r="AT137" s="137" t="s">
        <v>124</v>
      </c>
      <c r="AU137" s="137" t="s">
        <v>76</v>
      </c>
      <c r="AY137" s="17" t="s">
        <v>121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7" t="s">
        <v>74</v>
      </c>
      <c r="BK137" s="138">
        <f>ROUND(I137*H137,2)</f>
        <v>0</v>
      </c>
      <c r="BL137" s="17" t="s">
        <v>142</v>
      </c>
      <c r="BM137" s="137" t="s">
        <v>312</v>
      </c>
    </row>
    <row r="138" spans="2:65" s="1" customFormat="1">
      <c r="B138" s="29"/>
      <c r="D138" s="139" t="s">
        <v>131</v>
      </c>
      <c r="F138" s="140" t="s">
        <v>313</v>
      </c>
      <c r="L138" s="29"/>
      <c r="M138" s="141"/>
      <c r="T138" s="50"/>
      <c r="AT138" s="17" t="s">
        <v>131</v>
      </c>
      <c r="AU138" s="17" t="s">
        <v>76</v>
      </c>
    </row>
    <row r="139" spans="2:65" s="12" customFormat="1">
      <c r="B139" s="142"/>
      <c r="D139" s="143" t="s">
        <v>151</v>
      </c>
      <c r="E139" s="144" t="s">
        <v>17</v>
      </c>
      <c r="F139" s="145" t="s">
        <v>314</v>
      </c>
      <c r="H139" s="146">
        <v>28</v>
      </c>
      <c r="L139" s="142"/>
      <c r="M139" s="147"/>
      <c r="T139" s="148"/>
      <c r="AT139" s="144" t="s">
        <v>151</v>
      </c>
      <c r="AU139" s="144" t="s">
        <v>76</v>
      </c>
      <c r="AV139" s="12" t="s">
        <v>76</v>
      </c>
      <c r="AW139" s="12" t="s">
        <v>28</v>
      </c>
      <c r="AX139" s="12" t="s">
        <v>66</v>
      </c>
      <c r="AY139" s="144" t="s">
        <v>121</v>
      </c>
    </row>
    <row r="140" spans="2:65" s="12" customFormat="1">
      <c r="B140" s="142"/>
      <c r="D140" s="143" t="s">
        <v>151</v>
      </c>
      <c r="E140" s="144" t="s">
        <v>17</v>
      </c>
      <c r="F140" s="145" t="s">
        <v>315</v>
      </c>
      <c r="H140" s="146">
        <v>158.4</v>
      </c>
      <c r="L140" s="142"/>
      <c r="M140" s="147"/>
      <c r="T140" s="148"/>
      <c r="AT140" s="144" t="s">
        <v>151</v>
      </c>
      <c r="AU140" s="144" t="s">
        <v>76</v>
      </c>
      <c r="AV140" s="12" t="s">
        <v>76</v>
      </c>
      <c r="AW140" s="12" t="s">
        <v>28</v>
      </c>
      <c r="AX140" s="12" t="s">
        <v>66</v>
      </c>
      <c r="AY140" s="144" t="s">
        <v>121</v>
      </c>
    </row>
    <row r="141" spans="2:65" s="14" customFormat="1">
      <c r="B141" s="166"/>
      <c r="D141" s="143" t="s">
        <v>151</v>
      </c>
      <c r="E141" s="167" t="s">
        <v>17</v>
      </c>
      <c r="F141" s="168" t="s">
        <v>316</v>
      </c>
      <c r="H141" s="169">
        <v>186.4</v>
      </c>
      <c r="L141" s="166"/>
      <c r="M141" s="170"/>
      <c r="T141" s="171"/>
      <c r="AT141" s="167" t="s">
        <v>151</v>
      </c>
      <c r="AU141" s="167" t="s">
        <v>76</v>
      </c>
      <c r="AV141" s="14" t="s">
        <v>142</v>
      </c>
      <c r="AW141" s="14" t="s">
        <v>28</v>
      </c>
      <c r="AX141" s="14" t="s">
        <v>74</v>
      </c>
      <c r="AY141" s="167" t="s">
        <v>121</v>
      </c>
    </row>
    <row r="142" spans="2:65" s="1" customFormat="1" ht="24.2" customHeight="1">
      <c r="B142" s="29"/>
      <c r="C142" s="127" t="s">
        <v>191</v>
      </c>
      <c r="D142" s="127" t="s">
        <v>124</v>
      </c>
      <c r="E142" s="128" t="s">
        <v>317</v>
      </c>
      <c r="F142" s="129" t="s">
        <v>318</v>
      </c>
      <c r="G142" s="130" t="s">
        <v>311</v>
      </c>
      <c r="H142" s="131">
        <v>569.4</v>
      </c>
      <c r="I142" s="132"/>
      <c r="J142" s="132">
        <f>ROUND(I142*H142,2)</f>
        <v>0</v>
      </c>
      <c r="K142" s="129" t="s">
        <v>128</v>
      </c>
      <c r="L142" s="29"/>
      <c r="M142" s="133" t="s">
        <v>17</v>
      </c>
      <c r="N142" s="134" t="s">
        <v>37</v>
      </c>
      <c r="O142" s="135">
        <v>8.9999999999999993E-3</v>
      </c>
      <c r="P142" s="135">
        <f>O142*H142</f>
        <v>5.1245999999999992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142</v>
      </c>
      <c r="AT142" s="137" t="s">
        <v>124</v>
      </c>
      <c r="AU142" s="137" t="s">
        <v>76</v>
      </c>
      <c r="AY142" s="17" t="s">
        <v>121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7" t="s">
        <v>74</v>
      </c>
      <c r="BK142" s="138">
        <f>ROUND(I142*H142,2)</f>
        <v>0</v>
      </c>
      <c r="BL142" s="17" t="s">
        <v>142</v>
      </c>
      <c r="BM142" s="137" t="s">
        <v>319</v>
      </c>
    </row>
    <row r="143" spans="2:65" s="1" customFormat="1">
      <c r="B143" s="29"/>
      <c r="D143" s="139" t="s">
        <v>131</v>
      </c>
      <c r="F143" s="140" t="s">
        <v>320</v>
      </c>
      <c r="L143" s="29"/>
      <c r="M143" s="141"/>
      <c r="T143" s="50"/>
      <c r="AT143" s="17" t="s">
        <v>131</v>
      </c>
      <c r="AU143" s="17" t="s">
        <v>76</v>
      </c>
    </row>
    <row r="144" spans="2:65" s="12" customFormat="1">
      <c r="B144" s="142"/>
      <c r="D144" s="143" t="s">
        <v>151</v>
      </c>
      <c r="E144" s="144" t="s">
        <v>17</v>
      </c>
      <c r="F144" s="145" t="s">
        <v>321</v>
      </c>
      <c r="H144" s="146">
        <v>252</v>
      </c>
      <c r="L144" s="142"/>
      <c r="M144" s="147"/>
      <c r="T144" s="148"/>
      <c r="AT144" s="144" t="s">
        <v>151</v>
      </c>
      <c r="AU144" s="144" t="s">
        <v>76</v>
      </c>
      <c r="AV144" s="12" t="s">
        <v>76</v>
      </c>
      <c r="AW144" s="12" t="s">
        <v>28</v>
      </c>
      <c r="AX144" s="12" t="s">
        <v>66</v>
      </c>
      <c r="AY144" s="144" t="s">
        <v>121</v>
      </c>
    </row>
    <row r="145" spans="2:65" s="12" customFormat="1">
      <c r="B145" s="142"/>
      <c r="D145" s="143" t="s">
        <v>151</v>
      </c>
      <c r="E145" s="144" t="s">
        <v>17</v>
      </c>
      <c r="F145" s="145" t="s">
        <v>322</v>
      </c>
      <c r="H145" s="146">
        <v>317.39999999999998</v>
      </c>
      <c r="L145" s="142"/>
      <c r="M145" s="147"/>
      <c r="T145" s="148"/>
      <c r="AT145" s="144" t="s">
        <v>151</v>
      </c>
      <c r="AU145" s="144" t="s">
        <v>76</v>
      </c>
      <c r="AV145" s="12" t="s">
        <v>76</v>
      </c>
      <c r="AW145" s="12" t="s">
        <v>28</v>
      </c>
      <c r="AX145" s="12" t="s">
        <v>66</v>
      </c>
      <c r="AY145" s="144" t="s">
        <v>121</v>
      </c>
    </row>
    <row r="146" spans="2:65" s="14" customFormat="1">
      <c r="B146" s="166"/>
      <c r="D146" s="143" t="s">
        <v>151</v>
      </c>
      <c r="E146" s="167" t="s">
        <v>17</v>
      </c>
      <c r="F146" s="168" t="s">
        <v>316</v>
      </c>
      <c r="H146" s="169">
        <v>569.4</v>
      </c>
      <c r="L146" s="166"/>
      <c r="M146" s="170"/>
      <c r="T146" s="171"/>
      <c r="AT146" s="167" t="s">
        <v>151</v>
      </c>
      <c r="AU146" s="167" t="s">
        <v>76</v>
      </c>
      <c r="AV146" s="14" t="s">
        <v>142</v>
      </c>
      <c r="AW146" s="14" t="s">
        <v>28</v>
      </c>
      <c r="AX146" s="14" t="s">
        <v>74</v>
      </c>
      <c r="AY146" s="167" t="s">
        <v>121</v>
      </c>
    </row>
    <row r="147" spans="2:65" s="11" customFormat="1" ht="22.9" customHeight="1">
      <c r="B147" s="116"/>
      <c r="D147" s="117" t="s">
        <v>65</v>
      </c>
      <c r="E147" s="125" t="s">
        <v>323</v>
      </c>
      <c r="F147" s="125" t="s">
        <v>324</v>
      </c>
      <c r="J147" s="126">
        <f>BK147</f>
        <v>0</v>
      </c>
      <c r="L147" s="116"/>
      <c r="M147" s="120"/>
      <c r="P147" s="121">
        <f>SUM(P148:P149)</f>
        <v>6.5177620000000003</v>
      </c>
      <c r="R147" s="121">
        <f>SUM(R148:R149)</f>
        <v>0</v>
      </c>
      <c r="T147" s="122">
        <f>SUM(T148:T149)</f>
        <v>0</v>
      </c>
      <c r="AR147" s="117" t="s">
        <v>74</v>
      </c>
      <c r="AT147" s="123" t="s">
        <v>65</v>
      </c>
      <c r="AU147" s="123" t="s">
        <v>74</v>
      </c>
      <c r="AY147" s="117" t="s">
        <v>121</v>
      </c>
      <c r="BK147" s="124">
        <f>SUM(BK148:BK149)</f>
        <v>0</v>
      </c>
    </row>
    <row r="148" spans="2:65" s="1" customFormat="1" ht="16.5" customHeight="1">
      <c r="B148" s="29"/>
      <c r="C148" s="127" t="s">
        <v>325</v>
      </c>
      <c r="D148" s="127" t="s">
        <v>124</v>
      </c>
      <c r="E148" s="128" t="s">
        <v>326</v>
      </c>
      <c r="F148" s="129" t="s">
        <v>327</v>
      </c>
      <c r="G148" s="130" t="s">
        <v>311</v>
      </c>
      <c r="H148" s="131">
        <v>3.254</v>
      </c>
      <c r="I148" s="132"/>
      <c r="J148" s="132">
        <f>ROUND(I148*H148,2)</f>
        <v>0</v>
      </c>
      <c r="K148" s="129" t="s">
        <v>128</v>
      </c>
      <c r="L148" s="29"/>
      <c r="M148" s="133" t="s">
        <v>17</v>
      </c>
      <c r="N148" s="134" t="s">
        <v>37</v>
      </c>
      <c r="O148" s="135">
        <v>2.0030000000000001</v>
      </c>
      <c r="P148" s="135">
        <f>O148*H148</f>
        <v>6.5177620000000003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142</v>
      </c>
      <c r="AT148" s="137" t="s">
        <v>124</v>
      </c>
      <c r="AU148" s="137" t="s">
        <v>76</v>
      </c>
      <c r="AY148" s="17" t="s">
        <v>121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7" t="s">
        <v>74</v>
      </c>
      <c r="BK148" s="138">
        <f>ROUND(I148*H148,2)</f>
        <v>0</v>
      </c>
      <c r="BL148" s="17" t="s">
        <v>142</v>
      </c>
      <c r="BM148" s="137" t="s">
        <v>328</v>
      </c>
    </row>
    <row r="149" spans="2:65" s="1" customFormat="1">
      <c r="B149" s="29"/>
      <c r="D149" s="139" t="s">
        <v>131</v>
      </c>
      <c r="F149" s="140" t="s">
        <v>329</v>
      </c>
      <c r="L149" s="29"/>
      <c r="M149" s="172"/>
      <c r="N149" s="173"/>
      <c r="O149" s="173"/>
      <c r="P149" s="173"/>
      <c r="Q149" s="173"/>
      <c r="R149" s="173"/>
      <c r="S149" s="173"/>
      <c r="T149" s="174"/>
      <c r="AT149" s="17" t="s">
        <v>131</v>
      </c>
      <c r="AU149" s="17" t="s">
        <v>76</v>
      </c>
    </row>
    <row r="150" spans="2:65" s="1" customFormat="1" ht="6.95" customHeight="1">
      <c r="B150" s="38"/>
      <c r="C150" s="39"/>
      <c r="D150" s="39"/>
      <c r="E150" s="39"/>
      <c r="F150" s="39"/>
      <c r="G150" s="39"/>
      <c r="H150" s="39"/>
      <c r="I150" s="39"/>
      <c r="J150" s="39"/>
      <c r="K150" s="39"/>
      <c r="L150" s="29"/>
    </row>
  </sheetData>
  <autoFilter ref="C88:K149" xr:uid="{00000000-0009-0000-0000-000002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200-000000000000}"/>
    <hyperlink ref="F96" r:id="rId2" xr:uid="{00000000-0004-0000-0200-000001000000}"/>
    <hyperlink ref="F99" r:id="rId3" xr:uid="{00000000-0004-0000-0200-000002000000}"/>
    <hyperlink ref="F102" r:id="rId4" xr:uid="{00000000-0004-0000-0200-000003000000}"/>
    <hyperlink ref="F105" r:id="rId5" xr:uid="{00000000-0004-0000-0200-000004000000}"/>
    <hyperlink ref="F107" r:id="rId6" xr:uid="{00000000-0004-0000-0200-000005000000}"/>
    <hyperlink ref="F109" r:id="rId7" xr:uid="{00000000-0004-0000-0200-000006000000}"/>
    <hyperlink ref="F112" r:id="rId8" xr:uid="{00000000-0004-0000-0200-000007000000}"/>
    <hyperlink ref="F114" r:id="rId9" xr:uid="{00000000-0004-0000-0200-000008000000}"/>
    <hyperlink ref="F116" r:id="rId10" xr:uid="{00000000-0004-0000-0200-000009000000}"/>
    <hyperlink ref="F119" r:id="rId11" xr:uid="{00000000-0004-0000-0200-00000A000000}"/>
    <hyperlink ref="F121" r:id="rId12" xr:uid="{00000000-0004-0000-0200-00000B000000}"/>
    <hyperlink ref="F124" r:id="rId13" xr:uid="{00000000-0004-0000-0200-00000C000000}"/>
    <hyperlink ref="F128" r:id="rId14" xr:uid="{00000000-0004-0000-0200-00000D000000}"/>
    <hyperlink ref="F131" r:id="rId15" xr:uid="{00000000-0004-0000-0200-00000E000000}"/>
    <hyperlink ref="F135" r:id="rId16" xr:uid="{00000000-0004-0000-0200-00000F000000}"/>
    <hyperlink ref="F138" r:id="rId17" xr:uid="{00000000-0004-0000-0200-000010000000}"/>
    <hyperlink ref="F143" r:id="rId18" xr:uid="{00000000-0004-0000-0200-000011000000}"/>
    <hyperlink ref="F149" r:id="rId19" xr:uid="{00000000-0004-0000-02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topLeftCell="A109" workbookViewId="0">
      <selection activeCell="I127" sqref="I12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94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97" t="str">
        <f>'Rekapitulace stavby'!K6</f>
        <v>CENTRÁLNÍ LÁZEŇSKÝ PARK PODĚBRADY - etapa 1 až 3 - adaptační obnova zelené infrastruktury</v>
      </c>
      <c r="F7" s="298"/>
      <c r="G7" s="298"/>
      <c r="H7" s="298"/>
      <c r="L7" s="20"/>
    </row>
    <row r="8" spans="2:46" ht="12" customHeight="1">
      <c r="B8" s="20"/>
      <c r="D8" s="26" t="s">
        <v>95</v>
      </c>
      <c r="L8" s="20"/>
    </row>
    <row r="9" spans="2:46" s="1" customFormat="1" ht="16.5" customHeight="1">
      <c r="B9" s="29"/>
      <c r="E9" s="297" t="s">
        <v>330</v>
      </c>
      <c r="F9" s="296"/>
      <c r="G9" s="296"/>
      <c r="H9" s="296"/>
      <c r="L9" s="29"/>
    </row>
    <row r="10" spans="2:46" s="1" customFormat="1" ht="12" customHeight="1">
      <c r="B10" s="29"/>
      <c r="D10" s="26" t="s">
        <v>206</v>
      </c>
      <c r="L10" s="29"/>
    </row>
    <row r="11" spans="2:46" s="1" customFormat="1" ht="16.5" customHeight="1">
      <c r="B11" s="29"/>
      <c r="E11" s="287" t="s">
        <v>207</v>
      </c>
      <c r="F11" s="296"/>
      <c r="G11" s="296"/>
      <c r="H11" s="296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20</v>
      </c>
      <c r="I14" s="26" t="s">
        <v>21</v>
      </c>
      <c r="J14" s="46" t="str">
        <f>'Rekapitulace stavby'!AN8</f>
        <v>3. 10. 2024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tr">
        <f>IF('Rekapitulace stavby'!AN10="","",'Rekapitulace stavby'!AN10)</f>
        <v/>
      </c>
      <c r="L16" s="29"/>
    </row>
    <row r="17" spans="2:12" s="1" customFormat="1" ht="18" customHeight="1">
      <c r="B17" s="29"/>
      <c r="E17" s="24" t="str">
        <f>IF('Rekapitulace stavby'!E11="","",'Rekapitulace stavby'!E11)</f>
        <v xml:space="preserve"> </v>
      </c>
      <c r="I17" s="26" t="s">
        <v>25</v>
      </c>
      <c r="J17" s="24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26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68" t="str">
        <f>'Rekapitulace stavby'!E14</f>
        <v xml:space="preserve"> </v>
      </c>
      <c r="F20" s="268"/>
      <c r="G20" s="268"/>
      <c r="H20" s="268"/>
      <c r="I20" s="26" t="s">
        <v>25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27</v>
      </c>
      <c r="I22" s="26" t="s">
        <v>24</v>
      </c>
      <c r="J22" s="24" t="str">
        <f>IF('Rekapitulace stavby'!AN16="","",'Rekapitulace stavby'!AN16)</f>
        <v/>
      </c>
      <c r="L22" s="29"/>
    </row>
    <row r="23" spans="2:12" s="1" customFormat="1" ht="18" customHeight="1">
      <c r="B23" s="29"/>
      <c r="E23" s="24" t="str">
        <f>IF('Rekapitulace stavby'!E17="","",'Rekapitulace stavby'!E17)</f>
        <v xml:space="preserve"> </v>
      </c>
      <c r="I23" s="26" t="s">
        <v>25</v>
      </c>
      <c r="J23" s="24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29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25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30</v>
      </c>
      <c r="L28" s="29"/>
    </row>
    <row r="29" spans="2:12" s="7" customFormat="1" ht="16.5" customHeight="1">
      <c r="B29" s="88"/>
      <c r="E29" s="270" t="s">
        <v>17</v>
      </c>
      <c r="F29" s="270"/>
      <c r="G29" s="270"/>
      <c r="H29" s="270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32</v>
      </c>
      <c r="J32" s="60">
        <f>ROUND(J89,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5" customHeight="1">
      <c r="B35" s="29"/>
      <c r="D35" s="49" t="s">
        <v>36</v>
      </c>
      <c r="E35" s="26" t="s">
        <v>37</v>
      </c>
      <c r="F35" s="80">
        <f>ROUND((SUM(BE89:BE128)),  2)</f>
        <v>0</v>
      </c>
      <c r="I35" s="90">
        <v>0.21</v>
      </c>
      <c r="J35" s="80">
        <f>ROUND(((SUM(BE89:BE128))*I35),  2)</f>
        <v>0</v>
      </c>
      <c r="L35" s="29"/>
    </row>
    <row r="36" spans="2:12" s="1" customFormat="1" ht="14.45" customHeight="1">
      <c r="B36" s="29"/>
      <c r="E36" s="26" t="s">
        <v>38</v>
      </c>
      <c r="F36" s="80">
        <f>ROUND((SUM(BF89:BF128)),  2)</f>
        <v>0</v>
      </c>
      <c r="I36" s="90">
        <v>0.12</v>
      </c>
      <c r="J36" s="80">
        <f>ROUND(((SUM(BF89:BF128))*I36),  2)</f>
        <v>0</v>
      </c>
      <c r="L36" s="29"/>
    </row>
    <row r="37" spans="2:12" s="1" customFormat="1" ht="14.45" hidden="1" customHeight="1">
      <c r="B37" s="29"/>
      <c r="E37" s="26" t="s">
        <v>39</v>
      </c>
      <c r="F37" s="80">
        <f>ROUND((SUM(BG89:BG128)),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40</v>
      </c>
      <c r="F38" s="80">
        <f>ROUND((SUM(BH89:BH128)),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41</v>
      </c>
      <c r="F39" s="80">
        <f>ROUND((SUM(BI89:BI128)),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42</v>
      </c>
      <c r="E41" s="51"/>
      <c r="F41" s="51"/>
      <c r="G41" s="93" t="s">
        <v>43</v>
      </c>
      <c r="H41" s="94" t="s">
        <v>44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97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297" t="str">
        <f>E7</f>
        <v>CENTRÁLNÍ LÁZEŇSKÝ PARK PODĚBRADY - etapa 1 až 3 - adaptační obnova zelené infrastruktury</v>
      </c>
      <c r="F50" s="298"/>
      <c r="G50" s="298"/>
      <c r="H50" s="298"/>
      <c r="L50" s="29"/>
    </row>
    <row r="51" spans="2:47" ht="12" customHeight="1">
      <c r="B51" s="20"/>
      <c r="C51" s="26" t="s">
        <v>95</v>
      </c>
      <c r="L51" s="20"/>
    </row>
    <row r="52" spans="2:47" s="1" customFormat="1" ht="16.5" customHeight="1">
      <c r="B52" s="29"/>
      <c r="E52" s="297" t="s">
        <v>330</v>
      </c>
      <c r="F52" s="296"/>
      <c r="G52" s="296"/>
      <c r="H52" s="296"/>
      <c r="L52" s="29"/>
    </row>
    <row r="53" spans="2:47" s="1" customFormat="1" ht="12" customHeight="1">
      <c r="B53" s="29"/>
      <c r="C53" s="26" t="s">
        <v>206</v>
      </c>
      <c r="L53" s="29"/>
    </row>
    <row r="54" spans="2:47" s="1" customFormat="1" ht="16.5" customHeight="1">
      <c r="B54" s="29"/>
      <c r="E54" s="287" t="str">
        <f>E11</f>
        <v>SO-01 - Příprava území, demolice</v>
      </c>
      <c r="F54" s="296"/>
      <c r="G54" s="296"/>
      <c r="H54" s="296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3. 10. 2024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 xml:space="preserve"> </v>
      </c>
      <c r="I58" s="26" t="s">
        <v>27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6" t="s">
        <v>26</v>
      </c>
      <c r="F59" s="24" t="str">
        <f>IF(E20="","",E20)</f>
        <v xml:space="preserve"> </v>
      </c>
      <c r="I59" s="26" t="s">
        <v>29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98</v>
      </c>
      <c r="D61" s="91"/>
      <c r="E61" s="91"/>
      <c r="F61" s="91"/>
      <c r="G61" s="91"/>
      <c r="H61" s="91"/>
      <c r="I61" s="91"/>
      <c r="J61" s="98" t="s">
        <v>99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64</v>
      </c>
      <c r="J63" s="60">
        <f>J89</f>
        <v>0</v>
      </c>
      <c r="L63" s="29"/>
      <c r="AU63" s="17" t="s">
        <v>100</v>
      </c>
    </row>
    <row r="64" spans="2:47" s="8" customFormat="1" ht="24.95" customHeight="1">
      <c r="B64" s="100"/>
      <c r="D64" s="101" t="s">
        <v>208</v>
      </c>
      <c r="E64" s="102"/>
      <c r="F64" s="102"/>
      <c r="G64" s="102"/>
      <c r="H64" s="102"/>
      <c r="I64" s="102"/>
      <c r="J64" s="103">
        <f>J90</f>
        <v>0</v>
      </c>
      <c r="L64" s="100"/>
    </row>
    <row r="65" spans="2:12" s="9" customFormat="1" ht="19.899999999999999" customHeight="1">
      <c r="B65" s="104"/>
      <c r="D65" s="105" t="s">
        <v>209</v>
      </c>
      <c r="E65" s="106"/>
      <c r="F65" s="106"/>
      <c r="G65" s="106"/>
      <c r="H65" s="106"/>
      <c r="I65" s="106"/>
      <c r="J65" s="107">
        <f>J91</f>
        <v>0</v>
      </c>
      <c r="L65" s="104"/>
    </row>
    <row r="66" spans="2:12" s="9" customFormat="1" ht="19.899999999999999" customHeight="1">
      <c r="B66" s="104"/>
      <c r="D66" s="105" t="s">
        <v>210</v>
      </c>
      <c r="E66" s="106"/>
      <c r="F66" s="106"/>
      <c r="G66" s="106"/>
      <c r="H66" s="106"/>
      <c r="I66" s="106"/>
      <c r="J66" s="107">
        <f>J119</f>
        <v>0</v>
      </c>
      <c r="L66" s="104"/>
    </row>
    <row r="67" spans="2:12" s="9" customFormat="1" ht="19.899999999999999" customHeight="1">
      <c r="B67" s="104"/>
      <c r="D67" s="105" t="s">
        <v>211</v>
      </c>
      <c r="E67" s="106"/>
      <c r="F67" s="106"/>
      <c r="G67" s="106"/>
      <c r="H67" s="106"/>
      <c r="I67" s="106"/>
      <c r="J67" s="107">
        <f>J126</f>
        <v>0</v>
      </c>
      <c r="L67" s="104"/>
    </row>
    <row r="68" spans="2:12" s="1" customFormat="1" ht="21.75" customHeight="1">
      <c r="B68" s="29"/>
      <c r="L68" s="29"/>
    </row>
    <row r="69" spans="2:12" s="1" customFormat="1" ht="6.95" customHeight="1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5" customHeight="1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5" customHeight="1">
      <c r="B74" s="29"/>
      <c r="C74" s="21" t="s">
        <v>106</v>
      </c>
      <c r="L74" s="29"/>
    </row>
    <row r="75" spans="2:12" s="1" customFormat="1" ht="6.95" customHeight="1">
      <c r="B75" s="29"/>
      <c r="L75" s="29"/>
    </row>
    <row r="76" spans="2:12" s="1" customFormat="1" ht="12" customHeight="1">
      <c r="B76" s="29"/>
      <c r="C76" s="26" t="s">
        <v>14</v>
      </c>
      <c r="L76" s="29"/>
    </row>
    <row r="77" spans="2:12" s="1" customFormat="1" ht="16.5" customHeight="1">
      <c r="B77" s="29"/>
      <c r="E77" s="297" t="str">
        <f>E7</f>
        <v>CENTRÁLNÍ LÁZEŇSKÝ PARK PODĚBRADY - etapa 1 až 3 - adaptační obnova zelené infrastruktury</v>
      </c>
      <c r="F77" s="298"/>
      <c r="G77" s="298"/>
      <c r="H77" s="298"/>
      <c r="L77" s="29"/>
    </row>
    <row r="78" spans="2:12" ht="12" customHeight="1">
      <c r="B78" s="20"/>
      <c r="C78" s="26" t="s">
        <v>95</v>
      </c>
      <c r="L78" s="20"/>
    </row>
    <row r="79" spans="2:12" s="1" customFormat="1" ht="16.5" customHeight="1">
      <c r="B79" s="29"/>
      <c r="E79" s="297" t="s">
        <v>330</v>
      </c>
      <c r="F79" s="296"/>
      <c r="G79" s="296"/>
      <c r="H79" s="296"/>
      <c r="L79" s="29"/>
    </row>
    <row r="80" spans="2:12" s="1" customFormat="1" ht="12" customHeight="1">
      <c r="B80" s="29"/>
      <c r="C80" s="26" t="s">
        <v>206</v>
      </c>
      <c r="L80" s="29"/>
    </row>
    <row r="81" spans="2:65" s="1" customFormat="1" ht="16.5" customHeight="1">
      <c r="B81" s="29"/>
      <c r="E81" s="287" t="str">
        <f>E11</f>
        <v>SO-01 - Příprava území, demolice</v>
      </c>
      <c r="F81" s="296"/>
      <c r="G81" s="296"/>
      <c r="H81" s="296"/>
      <c r="L81" s="29"/>
    </row>
    <row r="82" spans="2:65" s="1" customFormat="1" ht="6.95" customHeight="1">
      <c r="B82" s="29"/>
      <c r="L82" s="29"/>
    </row>
    <row r="83" spans="2:65" s="1" customFormat="1" ht="12" customHeight="1">
      <c r="B83" s="29"/>
      <c r="C83" s="26" t="s">
        <v>19</v>
      </c>
      <c r="F83" s="24" t="str">
        <f>F14</f>
        <v xml:space="preserve"> </v>
      </c>
      <c r="I83" s="26" t="s">
        <v>21</v>
      </c>
      <c r="J83" s="46" t="str">
        <f>IF(J14="","",J14)</f>
        <v>3. 10. 2024</v>
      </c>
      <c r="L83" s="29"/>
    </row>
    <row r="84" spans="2:65" s="1" customFormat="1" ht="6.95" customHeight="1">
      <c r="B84" s="29"/>
      <c r="L84" s="29"/>
    </row>
    <row r="85" spans="2:65" s="1" customFormat="1" ht="15.2" customHeight="1">
      <c r="B85" s="29"/>
      <c r="C85" s="26" t="s">
        <v>23</v>
      </c>
      <c r="F85" s="24" t="str">
        <f>E17</f>
        <v xml:space="preserve"> </v>
      </c>
      <c r="I85" s="26" t="s">
        <v>27</v>
      </c>
      <c r="J85" s="27" t="str">
        <f>E23</f>
        <v xml:space="preserve"> </v>
      </c>
      <c r="L85" s="29"/>
    </row>
    <row r="86" spans="2:65" s="1" customFormat="1" ht="15.2" customHeight="1">
      <c r="B86" s="29"/>
      <c r="C86" s="26" t="s">
        <v>26</v>
      </c>
      <c r="F86" s="24" t="str">
        <f>IF(E20="","",E20)</f>
        <v xml:space="preserve"> </v>
      </c>
      <c r="I86" s="26" t="s">
        <v>29</v>
      </c>
      <c r="J86" s="27" t="str">
        <f>E26</f>
        <v xml:space="preserve"> </v>
      </c>
      <c r="L86" s="29"/>
    </row>
    <row r="87" spans="2:65" s="1" customFormat="1" ht="10.35" customHeight="1">
      <c r="B87" s="29"/>
      <c r="L87" s="29"/>
    </row>
    <row r="88" spans="2:65" s="10" customFormat="1" ht="29.25" customHeight="1">
      <c r="B88" s="108"/>
      <c r="C88" s="109" t="s">
        <v>107</v>
      </c>
      <c r="D88" s="110" t="s">
        <v>51</v>
      </c>
      <c r="E88" s="110" t="s">
        <v>47</v>
      </c>
      <c r="F88" s="110" t="s">
        <v>48</v>
      </c>
      <c r="G88" s="110" t="s">
        <v>108</v>
      </c>
      <c r="H88" s="110" t="s">
        <v>109</v>
      </c>
      <c r="I88" s="110" t="s">
        <v>110</v>
      </c>
      <c r="J88" s="110" t="s">
        <v>99</v>
      </c>
      <c r="K88" s="111" t="s">
        <v>111</v>
      </c>
      <c r="L88" s="108"/>
      <c r="M88" s="53" t="s">
        <v>17</v>
      </c>
      <c r="N88" s="54" t="s">
        <v>36</v>
      </c>
      <c r="O88" s="54" t="s">
        <v>112</v>
      </c>
      <c r="P88" s="54" t="s">
        <v>113</v>
      </c>
      <c r="Q88" s="54" t="s">
        <v>114</v>
      </c>
      <c r="R88" s="54" t="s">
        <v>115</v>
      </c>
      <c r="S88" s="54" t="s">
        <v>116</v>
      </c>
      <c r="T88" s="55" t="s">
        <v>117</v>
      </c>
    </row>
    <row r="89" spans="2:65" s="1" customFormat="1" ht="22.9" customHeight="1">
      <c r="B89" s="29"/>
      <c r="C89" s="58" t="s">
        <v>118</v>
      </c>
      <c r="J89" s="112">
        <f>BK89</f>
        <v>0</v>
      </c>
      <c r="L89" s="29"/>
      <c r="M89" s="56"/>
      <c r="N89" s="47"/>
      <c r="O89" s="47"/>
      <c r="P89" s="113">
        <f>P90</f>
        <v>548.02983999999992</v>
      </c>
      <c r="Q89" s="47"/>
      <c r="R89" s="113">
        <f>R90</f>
        <v>2.5299999999999998</v>
      </c>
      <c r="S89" s="47"/>
      <c r="T89" s="114">
        <f>T90</f>
        <v>0</v>
      </c>
      <c r="AT89" s="17" t="s">
        <v>65</v>
      </c>
      <c r="AU89" s="17" t="s">
        <v>100</v>
      </c>
      <c r="BK89" s="115">
        <f>BK90</f>
        <v>0</v>
      </c>
    </row>
    <row r="90" spans="2:65" s="11" customFormat="1" ht="25.9" customHeight="1">
      <c r="B90" s="116"/>
      <c r="D90" s="117" t="s">
        <v>65</v>
      </c>
      <c r="E90" s="118" t="s">
        <v>212</v>
      </c>
      <c r="F90" s="118" t="s">
        <v>213</v>
      </c>
      <c r="J90" s="119">
        <f>BK90</f>
        <v>0</v>
      </c>
      <c r="L90" s="116"/>
      <c r="M90" s="120"/>
      <c r="P90" s="121">
        <f>P91+P119+P126</f>
        <v>548.02983999999992</v>
      </c>
      <c r="R90" s="121">
        <f>R91+R119+R126</f>
        <v>2.5299999999999998</v>
      </c>
      <c r="T90" s="122">
        <f>T91+T119+T126</f>
        <v>0</v>
      </c>
      <c r="AR90" s="117" t="s">
        <v>74</v>
      </c>
      <c r="AT90" s="123" t="s">
        <v>65</v>
      </c>
      <c r="AU90" s="123" t="s">
        <v>66</v>
      </c>
      <c r="AY90" s="117" t="s">
        <v>121</v>
      </c>
      <c r="BK90" s="124">
        <f>BK91+BK119+BK126</f>
        <v>0</v>
      </c>
    </row>
    <row r="91" spans="2:65" s="11" customFormat="1" ht="22.9" customHeight="1">
      <c r="B91" s="116"/>
      <c r="D91" s="117" t="s">
        <v>65</v>
      </c>
      <c r="E91" s="125" t="s">
        <v>74</v>
      </c>
      <c r="F91" s="125" t="s">
        <v>214</v>
      </c>
      <c r="J91" s="126">
        <f>BK91</f>
        <v>0</v>
      </c>
      <c r="L91" s="116"/>
      <c r="M91" s="120"/>
      <c r="P91" s="121">
        <f>SUM(P92:P118)</f>
        <v>536.52504999999996</v>
      </c>
      <c r="R91" s="121">
        <f>SUM(R92:R118)</f>
        <v>2.5299999999999998</v>
      </c>
      <c r="T91" s="122">
        <f>SUM(T92:T118)</f>
        <v>0</v>
      </c>
      <c r="AR91" s="117" t="s">
        <v>74</v>
      </c>
      <c r="AT91" s="123" t="s">
        <v>65</v>
      </c>
      <c r="AU91" s="123" t="s">
        <v>74</v>
      </c>
      <c r="AY91" s="117" t="s">
        <v>121</v>
      </c>
      <c r="BK91" s="124">
        <f>SUM(BK92:BK118)</f>
        <v>0</v>
      </c>
    </row>
    <row r="92" spans="2:65" s="1" customFormat="1" ht="24.2" customHeight="1">
      <c r="B92" s="29"/>
      <c r="C92" s="127" t="s">
        <v>74</v>
      </c>
      <c r="D92" s="127" t="s">
        <v>124</v>
      </c>
      <c r="E92" s="128" t="s">
        <v>215</v>
      </c>
      <c r="F92" s="129" t="s">
        <v>216</v>
      </c>
      <c r="G92" s="130" t="s">
        <v>217</v>
      </c>
      <c r="H92" s="131">
        <v>4</v>
      </c>
      <c r="I92" s="132"/>
      <c r="J92" s="132">
        <f>ROUND(I92*H92,2)</f>
        <v>0</v>
      </c>
      <c r="K92" s="129" t="s">
        <v>128</v>
      </c>
      <c r="L92" s="29"/>
      <c r="M92" s="133" t="s">
        <v>17</v>
      </c>
      <c r="N92" s="134" t="s">
        <v>37</v>
      </c>
      <c r="O92" s="135">
        <v>20.492999999999999</v>
      </c>
      <c r="P92" s="135">
        <f>O92*H92</f>
        <v>81.971999999999994</v>
      </c>
      <c r="Q92" s="135">
        <v>0</v>
      </c>
      <c r="R92" s="135">
        <f>Q92*H92</f>
        <v>0</v>
      </c>
      <c r="S92" s="135">
        <v>0</v>
      </c>
      <c r="T92" s="136">
        <f>S92*H92</f>
        <v>0</v>
      </c>
      <c r="AR92" s="137" t="s">
        <v>142</v>
      </c>
      <c r="AT92" s="137" t="s">
        <v>124</v>
      </c>
      <c r="AU92" s="137" t="s">
        <v>76</v>
      </c>
      <c r="AY92" s="17" t="s">
        <v>121</v>
      </c>
      <c r="BE92" s="138">
        <f>IF(N92="základní",J92,0)</f>
        <v>0</v>
      </c>
      <c r="BF92" s="138">
        <f>IF(N92="snížená",J92,0)</f>
        <v>0</v>
      </c>
      <c r="BG92" s="138">
        <f>IF(N92="zákl. přenesená",J92,0)</f>
        <v>0</v>
      </c>
      <c r="BH92" s="138">
        <f>IF(N92="sníž. přenesená",J92,0)</f>
        <v>0</v>
      </c>
      <c r="BI92" s="138">
        <f>IF(N92="nulová",J92,0)</f>
        <v>0</v>
      </c>
      <c r="BJ92" s="17" t="s">
        <v>74</v>
      </c>
      <c r="BK92" s="138">
        <f>ROUND(I92*H92,2)</f>
        <v>0</v>
      </c>
      <c r="BL92" s="17" t="s">
        <v>142</v>
      </c>
      <c r="BM92" s="137" t="s">
        <v>218</v>
      </c>
    </row>
    <row r="93" spans="2:65" s="1" customFormat="1">
      <c r="B93" s="29"/>
      <c r="D93" s="139" t="s">
        <v>131</v>
      </c>
      <c r="F93" s="140" t="s">
        <v>219</v>
      </c>
      <c r="L93" s="29"/>
      <c r="M93" s="141"/>
      <c r="T93" s="50"/>
      <c r="AT93" s="17" t="s">
        <v>131</v>
      </c>
      <c r="AU93" s="17" t="s">
        <v>76</v>
      </c>
    </row>
    <row r="94" spans="2:65" s="12" customFormat="1">
      <c r="B94" s="142"/>
      <c r="D94" s="143" t="s">
        <v>151</v>
      </c>
      <c r="E94" s="144" t="s">
        <v>17</v>
      </c>
      <c r="F94" s="145" t="s">
        <v>331</v>
      </c>
      <c r="H94" s="146">
        <v>4</v>
      </c>
      <c r="L94" s="142"/>
      <c r="M94" s="147"/>
      <c r="T94" s="148"/>
      <c r="AT94" s="144" t="s">
        <v>151</v>
      </c>
      <c r="AU94" s="144" t="s">
        <v>76</v>
      </c>
      <c r="AV94" s="12" t="s">
        <v>76</v>
      </c>
      <c r="AW94" s="12" t="s">
        <v>28</v>
      </c>
      <c r="AX94" s="12" t="s">
        <v>74</v>
      </c>
      <c r="AY94" s="144" t="s">
        <v>121</v>
      </c>
    </row>
    <row r="95" spans="2:65" s="1" customFormat="1" ht="24.2" customHeight="1">
      <c r="B95" s="29"/>
      <c r="C95" s="127" t="s">
        <v>76</v>
      </c>
      <c r="D95" s="127" t="s">
        <v>124</v>
      </c>
      <c r="E95" s="128" t="s">
        <v>221</v>
      </c>
      <c r="F95" s="129" t="s">
        <v>222</v>
      </c>
      <c r="G95" s="130" t="s">
        <v>217</v>
      </c>
      <c r="H95" s="131">
        <v>1</v>
      </c>
      <c r="I95" s="132"/>
      <c r="J95" s="132">
        <f>ROUND(I95*H95,2)</f>
        <v>0</v>
      </c>
      <c r="K95" s="129" t="s">
        <v>128</v>
      </c>
      <c r="L95" s="29"/>
      <c r="M95" s="133" t="s">
        <v>17</v>
      </c>
      <c r="N95" s="134" t="s">
        <v>37</v>
      </c>
      <c r="O95" s="135">
        <v>31.131</v>
      </c>
      <c r="P95" s="135">
        <f>O95*H95</f>
        <v>31.131</v>
      </c>
      <c r="Q95" s="135">
        <v>0</v>
      </c>
      <c r="R95" s="135">
        <f>Q95*H95</f>
        <v>0</v>
      </c>
      <c r="S95" s="135">
        <v>0</v>
      </c>
      <c r="T95" s="136">
        <f>S95*H95</f>
        <v>0</v>
      </c>
      <c r="AR95" s="137" t="s">
        <v>142</v>
      </c>
      <c r="AT95" s="137" t="s">
        <v>124</v>
      </c>
      <c r="AU95" s="137" t="s">
        <v>76</v>
      </c>
      <c r="AY95" s="17" t="s">
        <v>121</v>
      </c>
      <c r="BE95" s="138">
        <f>IF(N95="základní",J95,0)</f>
        <v>0</v>
      </c>
      <c r="BF95" s="138">
        <f>IF(N95="snížená",J95,0)</f>
        <v>0</v>
      </c>
      <c r="BG95" s="138">
        <f>IF(N95="zákl. přenesená",J95,0)</f>
        <v>0</v>
      </c>
      <c r="BH95" s="138">
        <f>IF(N95="sníž. přenesená",J95,0)</f>
        <v>0</v>
      </c>
      <c r="BI95" s="138">
        <f>IF(N95="nulová",J95,0)</f>
        <v>0</v>
      </c>
      <c r="BJ95" s="17" t="s">
        <v>74</v>
      </c>
      <c r="BK95" s="138">
        <f>ROUND(I95*H95,2)</f>
        <v>0</v>
      </c>
      <c r="BL95" s="17" t="s">
        <v>142</v>
      </c>
      <c r="BM95" s="137" t="s">
        <v>223</v>
      </c>
    </row>
    <row r="96" spans="2:65" s="1" customFormat="1">
      <c r="B96" s="29"/>
      <c r="D96" s="139" t="s">
        <v>131</v>
      </c>
      <c r="F96" s="140" t="s">
        <v>224</v>
      </c>
      <c r="L96" s="29"/>
      <c r="M96" s="141"/>
      <c r="T96" s="50"/>
      <c r="AT96" s="17" t="s">
        <v>131</v>
      </c>
      <c r="AU96" s="17" t="s">
        <v>76</v>
      </c>
    </row>
    <row r="97" spans="2:65" s="12" customFormat="1">
      <c r="B97" s="142"/>
      <c r="D97" s="143" t="s">
        <v>151</v>
      </c>
      <c r="E97" s="144" t="s">
        <v>17</v>
      </c>
      <c r="F97" s="145" t="s">
        <v>332</v>
      </c>
      <c r="H97" s="146">
        <v>1</v>
      </c>
      <c r="L97" s="142"/>
      <c r="M97" s="147"/>
      <c r="T97" s="148"/>
      <c r="AT97" s="144" t="s">
        <v>151</v>
      </c>
      <c r="AU97" s="144" t="s">
        <v>76</v>
      </c>
      <c r="AV97" s="12" t="s">
        <v>76</v>
      </c>
      <c r="AW97" s="12" t="s">
        <v>28</v>
      </c>
      <c r="AX97" s="12" t="s">
        <v>74</v>
      </c>
      <c r="AY97" s="144" t="s">
        <v>121</v>
      </c>
    </row>
    <row r="98" spans="2:65" s="1" customFormat="1" ht="24.2" customHeight="1">
      <c r="B98" s="29"/>
      <c r="C98" s="127" t="s">
        <v>137</v>
      </c>
      <c r="D98" s="127" t="s">
        <v>124</v>
      </c>
      <c r="E98" s="128" t="s">
        <v>226</v>
      </c>
      <c r="F98" s="129" t="s">
        <v>227</v>
      </c>
      <c r="G98" s="130" t="s">
        <v>217</v>
      </c>
      <c r="H98" s="131">
        <v>2</v>
      </c>
      <c r="I98" s="132"/>
      <c r="J98" s="132">
        <f>ROUND(I98*H98,2)</f>
        <v>0</v>
      </c>
      <c r="K98" s="129" t="s">
        <v>128</v>
      </c>
      <c r="L98" s="29"/>
      <c r="M98" s="133" t="s">
        <v>17</v>
      </c>
      <c r="N98" s="134" t="s">
        <v>37</v>
      </c>
      <c r="O98" s="135">
        <v>43.149000000000001</v>
      </c>
      <c r="P98" s="135">
        <f>O98*H98</f>
        <v>86.298000000000002</v>
      </c>
      <c r="Q98" s="135">
        <v>0</v>
      </c>
      <c r="R98" s="135">
        <f>Q98*H98</f>
        <v>0</v>
      </c>
      <c r="S98" s="135">
        <v>0</v>
      </c>
      <c r="T98" s="136">
        <f>S98*H98</f>
        <v>0</v>
      </c>
      <c r="AR98" s="137" t="s">
        <v>142</v>
      </c>
      <c r="AT98" s="137" t="s">
        <v>124</v>
      </c>
      <c r="AU98" s="137" t="s">
        <v>76</v>
      </c>
      <c r="AY98" s="17" t="s">
        <v>121</v>
      </c>
      <c r="BE98" s="138">
        <f>IF(N98="základní",J98,0)</f>
        <v>0</v>
      </c>
      <c r="BF98" s="138">
        <f>IF(N98="snížená",J98,0)</f>
        <v>0</v>
      </c>
      <c r="BG98" s="138">
        <f>IF(N98="zákl. přenesená",J98,0)</f>
        <v>0</v>
      </c>
      <c r="BH98" s="138">
        <f>IF(N98="sníž. přenesená",J98,0)</f>
        <v>0</v>
      </c>
      <c r="BI98" s="138">
        <f>IF(N98="nulová",J98,0)</f>
        <v>0</v>
      </c>
      <c r="BJ98" s="17" t="s">
        <v>74</v>
      </c>
      <c r="BK98" s="138">
        <f>ROUND(I98*H98,2)</f>
        <v>0</v>
      </c>
      <c r="BL98" s="17" t="s">
        <v>142</v>
      </c>
      <c r="BM98" s="137" t="s">
        <v>228</v>
      </c>
    </row>
    <row r="99" spans="2:65" s="1" customFormat="1">
      <c r="B99" s="29"/>
      <c r="D99" s="139" t="s">
        <v>131</v>
      </c>
      <c r="F99" s="140" t="s">
        <v>229</v>
      </c>
      <c r="L99" s="29"/>
      <c r="M99" s="141"/>
      <c r="T99" s="50"/>
      <c r="AT99" s="17" t="s">
        <v>131</v>
      </c>
      <c r="AU99" s="17" t="s">
        <v>76</v>
      </c>
    </row>
    <row r="100" spans="2:65" s="12" customFormat="1">
      <c r="B100" s="142"/>
      <c r="D100" s="143" t="s">
        <v>151</v>
      </c>
      <c r="E100" s="144" t="s">
        <v>17</v>
      </c>
      <c r="F100" s="145" t="s">
        <v>333</v>
      </c>
      <c r="H100" s="146">
        <v>2</v>
      </c>
      <c r="L100" s="142"/>
      <c r="M100" s="147"/>
      <c r="T100" s="148"/>
      <c r="AT100" s="144" t="s">
        <v>151</v>
      </c>
      <c r="AU100" s="144" t="s">
        <v>76</v>
      </c>
      <c r="AV100" s="12" t="s">
        <v>76</v>
      </c>
      <c r="AW100" s="12" t="s">
        <v>28</v>
      </c>
      <c r="AX100" s="12" t="s">
        <v>74</v>
      </c>
      <c r="AY100" s="144" t="s">
        <v>121</v>
      </c>
    </row>
    <row r="101" spans="2:65" s="1" customFormat="1" ht="24.2" customHeight="1">
      <c r="B101" s="29"/>
      <c r="C101" s="127" t="s">
        <v>275</v>
      </c>
      <c r="D101" s="127" t="s">
        <v>124</v>
      </c>
      <c r="E101" s="128" t="s">
        <v>231</v>
      </c>
      <c r="F101" s="129" t="s">
        <v>232</v>
      </c>
      <c r="G101" s="130" t="s">
        <v>217</v>
      </c>
      <c r="H101" s="131">
        <v>3</v>
      </c>
      <c r="I101" s="132"/>
      <c r="J101" s="132">
        <f>ROUND(I101*H101,2)</f>
        <v>0</v>
      </c>
      <c r="K101" s="129" t="s">
        <v>128</v>
      </c>
      <c r="L101" s="29"/>
      <c r="M101" s="133" t="s">
        <v>17</v>
      </c>
      <c r="N101" s="134" t="s">
        <v>37</v>
      </c>
      <c r="O101" s="135">
        <v>59.716999999999999</v>
      </c>
      <c r="P101" s="135">
        <f>O101*H101</f>
        <v>179.15100000000001</v>
      </c>
      <c r="Q101" s="135">
        <v>0</v>
      </c>
      <c r="R101" s="135">
        <f>Q101*H101</f>
        <v>0</v>
      </c>
      <c r="S101" s="135">
        <v>0</v>
      </c>
      <c r="T101" s="136">
        <f>S101*H101</f>
        <v>0</v>
      </c>
      <c r="AR101" s="137" t="s">
        <v>142</v>
      </c>
      <c r="AT101" s="137" t="s">
        <v>124</v>
      </c>
      <c r="AU101" s="137" t="s">
        <v>76</v>
      </c>
      <c r="AY101" s="17" t="s">
        <v>121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7" t="s">
        <v>74</v>
      </c>
      <c r="BK101" s="138">
        <f>ROUND(I101*H101,2)</f>
        <v>0</v>
      </c>
      <c r="BL101" s="17" t="s">
        <v>142</v>
      </c>
      <c r="BM101" s="137" t="s">
        <v>334</v>
      </c>
    </row>
    <row r="102" spans="2:65" s="1" customFormat="1">
      <c r="B102" s="29"/>
      <c r="D102" s="139" t="s">
        <v>131</v>
      </c>
      <c r="F102" s="140" t="s">
        <v>234</v>
      </c>
      <c r="L102" s="29"/>
      <c r="M102" s="141"/>
      <c r="T102" s="50"/>
      <c r="AT102" s="17" t="s">
        <v>131</v>
      </c>
      <c r="AU102" s="17" t="s">
        <v>76</v>
      </c>
    </row>
    <row r="103" spans="2:65" s="12" customFormat="1">
      <c r="B103" s="142"/>
      <c r="D103" s="143" t="s">
        <v>151</v>
      </c>
      <c r="E103" s="144" t="s">
        <v>17</v>
      </c>
      <c r="F103" s="145" t="s">
        <v>335</v>
      </c>
      <c r="H103" s="146">
        <v>3</v>
      </c>
      <c r="L103" s="142"/>
      <c r="M103" s="147"/>
      <c r="T103" s="148"/>
      <c r="AT103" s="144" t="s">
        <v>151</v>
      </c>
      <c r="AU103" s="144" t="s">
        <v>76</v>
      </c>
      <c r="AV103" s="12" t="s">
        <v>76</v>
      </c>
      <c r="AW103" s="12" t="s">
        <v>28</v>
      </c>
      <c r="AX103" s="12" t="s">
        <v>74</v>
      </c>
      <c r="AY103" s="144" t="s">
        <v>121</v>
      </c>
    </row>
    <row r="104" spans="2:65" s="1" customFormat="1" ht="24.2" customHeight="1">
      <c r="B104" s="29"/>
      <c r="C104" s="127" t="s">
        <v>280</v>
      </c>
      <c r="D104" s="127" t="s">
        <v>124</v>
      </c>
      <c r="E104" s="128" t="s">
        <v>336</v>
      </c>
      <c r="F104" s="129" t="s">
        <v>337</v>
      </c>
      <c r="G104" s="130" t="s">
        <v>217</v>
      </c>
      <c r="H104" s="131">
        <v>1</v>
      </c>
      <c r="I104" s="132"/>
      <c r="J104" s="132">
        <f>ROUND(I104*H104,2)</f>
        <v>0</v>
      </c>
      <c r="K104" s="129" t="s">
        <v>128</v>
      </c>
      <c r="L104" s="29"/>
      <c r="M104" s="133" t="s">
        <v>17</v>
      </c>
      <c r="N104" s="134" t="s">
        <v>37</v>
      </c>
      <c r="O104" s="135">
        <v>65.414000000000001</v>
      </c>
      <c r="P104" s="135">
        <f>O104*H104</f>
        <v>65.414000000000001</v>
      </c>
      <c r="Q104" s="135">
        <v>0</v>
      </c>
      <c r="R104" s="135">
        <f>Q104*H104</f>
        <v>0</v>
      </c>
      <c r="S104" s="135">
        <v>0</v>
      </c>
      <c r="T104" s="136">
        <f>S104*H104</f>
        <v>0</v>
      </c>
      <c r="AR104" s="137" t="s">
        <v>142</v>
      </c>
      <c r="AT104" s="137" t="s">
        <v>124</v>
      </c>
      <c r="AU104" s="137" t="s">
        <v>76</v>
      </c>
      <c r="AY104" s="17" t="s">
        <v>121</v>
      </c>
      <c r="BE104" s="138">
        <f>IF(N104="základní",J104,0)</f>
        <v>0</v>
      </c>
      <c r="BF104" s="138">
        <f>IF(N104="snížená",J104,0)</f>
        <v>0</v>
      </c>
      <c r="BG104" s="138">
        <f>IF(N104="zákl. přenesená",J104,0)</f>
        <v>0</v>
      </c>
      <c r="BH104" s="138">
        <f>IF(N104="sníž. přenesená",J104,0)</f>
        <v>0</v>
      </c>
      <c r="BI104" s="138">
        <f>IF(N104="nulová",J104,0)</f>
        <v>0</v>
      </c>
      <c r="BJ104" s="17" t="s">
        <v>74</v>
      </c>
      <c r="BK104" s="138">
        <f>ROUND(I104*H104,2)</f>
        <v>0</v>
      </c>
      <c r="BL104" s="17" t="s">
        <v>142</v>
      </c>
      <c r="BM104" s="137" t="s">
        <v>338</v>
      </c>
    </row>
    <row r="105" spans="2:65" s="1" customFormat="1">
      <c r="B105" s="29"/>
      <c r="D105" s="139" t="s">
        <v>131</v>
      </c>
      <c r="F105" s="140" t="s">
        <v>339</v>
      </c>
      <c r="L105" s="29"/>
      <c r="M105" s="141"/>
      <c r="T105" s="50"/>
      <c r="AT105" s="17" t="s">
        <v>131</v>
      </c>
      <c r="AU105" s="17" t="s">
        <v>76</v>
      </c>
    </row>
    <row r="106" spans="2:65" s="12" customFormat="1">
      <c r="B106" s="142"/>
      <c r="D106" s="143" t="s">
        <v>151</v>
      </c>
      <c r="E106" s="144" t="s">
        <v>17</v>
      </c>
      <c r="F106" s="145" t="s">
        <v>340</v>
      </c>
      <c r="H106" s="146">
        <v>1</v>
      </c>
      <c r="L106" s="142"/>
      <c r="M106" s="147"/>
      <c r="T106" s="148"/>
      <c r="AT106" s="144" t="s">
        <v>151</v>
      </c>
      <c r="AU106" s="144" t="s">
        <v>76</v>
      </c>
      <c r="AV106" s="12" t="s">
        <v>76</v>
      </c>
      <c r="AW106" s="12" t="s">
        <v>28</v>
      </c>
      <c r="AX106" s="12" t="s">
        <v>74</v>
      </c>
      <c r="AY106" s="144" t="s">
        <v>121</v>
      </c>
    </row>
    <row r="107" spans="2:65" s="1" customFormat="1" ht="24.2" customHeight="1">
      <c r="B107" s="29"/>
      <c r="C107" s="127" t="s">
        <v>167</v>
      </c>
      <c r="D107" s="127" t="s">
        <v>124</v>
      </c>
      <c r="E107" s="128" t="s">
        <v>241</v>
      </c>
      <c r="F107" s="129" t="s">
        <v>242</v>
      </c>
      <c r="G107" s="130" t="s">
        <v>217</v>
      </c>
      <c r="H107" s="131">
        <v>11</v>
      </c>
      <c r="I107" s="132"/>
      <c r="J107" s="132">
        <f>ROUND(I107*H107,2)</f>
        <v>0</v>
      </c>
      <c r="K107" s="129" t="s">
        <v>128</v>
      </c>
      <c r="L107" s="29"/>
      <c r="M107" s="133" t="s">
        <v>17</v>
      </c>
      <c r="N107" s="134" t="s">
        <v>37</v>
      </c>
      <c r="O107" s="135">
        <v>0.56399999999999995</v>
      </c>
      <c r="P107" s="135">
        <f>O107*H107</f>
        <v>6.2039999999999997</v>
      </c>
      <c r="Q107" s="135">
        <v>0</v>
      </c>
      <c r="R107" s="135">
        <f>Q107*H107</f>
        <v>0</v>
      </c>
      <c r="S107" s="135">
        <v>0</v>
      </c>
      <c r="T107" s="136">
        <f>S107*H107</f>
        <v>0</v>
      </c>
      <c r="AR107" s="137" t="s">
        <v>142</v>
      </c>
      <c r="AT107" s="137" t="s">
        <v>124</v>
      </c>
      <c r="AU107" s="137" t="s">
        <v>76</v>
      </c>
      <c r="AY107" s="17" t="s">
        <v>121</v>
      </c>
      <c r="BE107" s="138">
        <f>IF(N107="základní",J107,0)</f>
        <v>0</v>
      </c>
      <c r="BF107" s="138">
        <f>IF(N107="snížená",J107,0)</f>
        <v>0</v>
      </c>
      <c r="BG107" s="138">
        <f>IF(N107="zákl. přenesená",J107,0)</f>
        <v>0</v>
      </c>
      <c r="BH107" s="138">
        <f>IF(N107="sníž. přenesená",J107,0)</f>
        <v>0</v>
      </c>
      <c r="BI107" s="138">
        <f>IF(N107="nulová",J107,0)</f>
        <v>0</v>
      </c>
      <c r="BJ107" s="17" t="s">
        <v>74</v>
      </c>
      <c r="BK107" s="138">
        <f>ROUND(I107*H107,2)</f>
        <v>0</v>
      </c>
      <c r="BL107" s="17" t="s">
        <v>142</v>
      </c>
      <c r="BM107" s="137" t="s">
        <v>243</v>
      </c>
    </row>
    <row r="108" spans="2:65" s="1" customFormat="1">
      <c r="B108" s="29"/>
      <c r="D108" s="139" t="s">
        <v>131</v>
      </c>
      <c r="F108" s="140" t="s">
        <v>244</v>
      </c>
      <c r="L108" s="29"/>
      <c r="M108" s="141"/>
      <c r="T108" s="50"/>
      <c r="AT108" s="17" t="s">
        <v>131</v>
      </c>
      <c r="AU108" s="17" t="s">
        <v>76</v>
      </c>
    </row>
    <row r="109" spans="2:65" s="1" customFormat="1" ht="21.75" customHeight="1">
      <c r="B109" s="29"/>
      <c r="C109" s="127" t="s">
        <v>120</v>
      </c>
      <c r="D109" s="127" t="s">
        <v>124</v>
      </c>
      <c r="E109" s="128" t="s">
        <v>245</v>
      </c>
      <c r="F109" s="129" t="s">
        <v>246</v>
      </c>
      <c r="G109" s="130" t="s">
        <v>247</v>
      </c>
      <c r="H109" s="131">
        <v>4.63</v>
      </c>
      <c r="I109" s="132"/>
      <c r="J109" s="132">
        <f>ROUND(I109*H109,2)</f>
        <v>0</v>
      </c>
      <c r="K109" s="129" t="s">
        <v>128</v>
      </c>
      <c r="L109" s="29"/>
      <c r="M109" s="133" t="s">
        <v>17</v>
      </c>
      <c r="N109" s="134" t="s">
        <v>37</v>
      </c>
      <c r="O109" s="135">
        <v>1.986</v>
      </c>
      <c r="P109" s="135">
        <f>O109*H109</f>
        <v>9.1951800000000006</v>
      </c>
      <c r="Q109" s="135">
        <v>0</v>
      </c>
      <c r="R109" s="135">
        <f>Q109*H109</f>
        <v>0</v>
      </c>
      <c r="S109" s="135">
        <v>0</v>
      </c>
      <c r="T109" s="136">
        <f>S109*H109</f>
        <v>0</v>
      </c>
      <c r="AR109" s="137" t="s">
        <v>142</v>
      </c>
      <c r="AT109" s="137" t="s">
        <v>124</v>
      </c>
      <c r="AU109" s="137" t="s">
        <v>76</v>
      </c>
      <c r="AY109" s="17" t="s">
        <v>121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7" t="s">
        <v>74</v>
      </c>
      <c r="BK109" s="138">
        <f>ROUND(I109*H109,2)</f>
        <v>0</v>
      </c>
      <c r="BL109" s="17" t="s">
        <v>142</v>
      </c>
      <c r="BM109" s="137" t="s">
        <v>248</v>
      </c>
    </row>
    <row r="110" spans="2:65" s="1" customFormat="1">
      <c r="B110" s="29"/>
      <c r="D110" s="139" t="s">
        <v>131</v>
      </c>
      <c r="F110" s="140" t="s">
        <v>249</v>
      </c>
      <c r="L110" s="29"/>
      <c r="M110" s="141"/>
      <c r="T110" s="50"/>
      <c r="AT110" s="17" t="s">
        <v>131</v>
      </c>
      <c r="AU110" s="17" t="s">
        <v>76</v>
      </c>
    </row>
    <row r="111" spans="2:65" s="12" customFormat="1">
      <c r="B111" s="142"/>
      <c r="D111" s="143" t="s">
        <v>151</v>
      </c>
      <c r="E111" s="144" t="s">
        <v>17</v>
      </c>
      <c r="F111" s="145" t="s">
        <v>341</v>
      </c>
      <c r="H111" s="146">
        <v>4.63</v>
      </c>
      <c r="L111" s="142"/>
      <c r="M111" s="147"/>
      <c r="T111" s="148"/>
      <c r="AT111" s="144" t="s">
        <v>151</v>
      </c>
      <c r="AU111" s="144" t="s">
        <v>76</v>
      </c>
      <c r="AV111" s="12" t="s">
        <v>76</v>
      </c>
      <c r="AW111" s="12" t="s">
        <v>28</v>
      </c>
      <c r="AX111" s="12" t="s">
        <v>74</v>
      </c>
      <c r="AY111" s="144" t="s">
        <v>121</v>
      </c>
    </row>
    <row r="112" spans="2:65" s="1" customFormat="1" ht="21.75" customHeight="1">
      <c r="B112" s="29"/>
      <c r="C112" s="127" t="s">
        <v>155</v>
      </c>
      <c r="D112" s="127" t="s">
        <v>124</v>
      </c>
      <c r="E112" s="128" t="s">
        <v>251</v>
      </c>
      <c r="F112" s="129" t="s">
        <v>252</v>
      </c>
      <c r="G112" s="130" t="s">
        <v>247</v>
      </c>
      <c r="H112" s="131">
        <v>4.63</v>
      </c>
      <c r="I112" s="132"/>
      <c r="J112" s="132">
        <f>ROUND(I112*H112,2)</f>
        <v>0</v>
      </c>
      <c r="K112" s="129" t="s">
        <v>128</v>
      </c>
      <c r="L112" s="29"/>
      <c r="M112" s="133" t="s">
        <v>17</v>
      </c>
      <c r="N112" s="134" t="s">
        <v>37</v>
      </c>
      <c r="O112" s="135">
        <v>6.5490000000000004</v>
      </c>
      <c r="P112" s="135">
        <f>O112*H112</f>
        <v>30.321870000000001</v>
      </c>
      <c r="Q112" s="135">
        <v>0</v>
      </c>
      <c r="R112" s="135">
        <f>Q112*H112</f>
        <v>0</v>
      </c>
      <c r="S112" s="135">
        <v>0</v>
      </c>
      <c r="T112" s="136">
        <f>S112*H112</f>
        <v>0</v>
      </c>
      <c r="AR112" s="137" t="s">
        <v>142</v>
      </c>
      <c r="AT112" s="137" t="s">
        <v>124</v>
      </c>
      <c r="AU112" s="137" t="s">
        <v>76</v>
      </c>
      <c r="AY112" s="17" t="s">
        <v>121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7" t="s">
        <v>74</v>
      </c>
      <c r="BK112" s="138">
        <f>ROUND(I112*H112,2)</f>
        <v>0</v>
      </c>
      <c r="BL112" s="17" t="s">
        <v>142</v>
      </c>
      <c r="BM112" s="137" t="s">
        <v>253</v>
      </c>
    </row>
    <row r="113" spans="2:65" s="1" customFormat="1">
      <c r="B113" s="29"/>
      <c r="D113" s="139" t="s">
        <v>131</v>
      </c>
      <c r="F113" s="140" t="s">
        <v>254</v>
      </c>
      <c r="L113" s="29"/>
      <c r="M113" s="141"/>
      <c r="T113" s="50"/>
      <c r="AT113" s="17" t="s">
        <v>131</v>
      </c>
      <c r="AU113" s="17" t="s">
        <v>76</v>
      </c>
    </row>
    <row r="114" spans="2:65" s="1" customFormat="1" ht="21.75" customHeight="1">
      <c r="B114" s="29"/>
      <c r="C114" s="127" t="s">
        <v>8</v>
      </c>
      <c r="D114" s="127" t="s">
        <v>124</v>
      </c>
      <c r="E114" s="128" t="s">
        <v>255</v>
      </c>
      <c r="F114" s="129" t="s">
        <v>256</v>
      </c>
      <c r="G114" s="130" t="s">
        <v>247</v>
      </c>
      <c r="H114" s="131">
        <v>11</v>
      </c>
      <c r="I114" s="132"/>
      <c r="J114" s="132">
        <f>ROUND(I114*H114,2)</f>
        <v>0</v>
      </c>
      <c r="K114" s="129" t="s">
        <v>128</v>
      </c>
      <c r="L114" s="29"/>
      <c r="M114" s="133" t="s">
        <v>17</v>
      </c>
      <c r="N114" s="134" t="s">
        <v>37</v>
      </c>
      <c r="O114" s="135">
        <v>4.258</v>
      </c>
      <c r="P114" s="135">
        <f>O114*H114</f>
        <v>46.838000000000001</v>
      </c>
      <c r="Q114" s="135">
        <v>0</v>
      </c>
      <c r="R114" s="135">
        <f>Q114*H114</f>
        <v>0</v>
      </c>
      <c r="S114" s="135">
        <v>0</v>
      </c>
      <c r="T114" s="136">
        <f>S114*H114</f>
        <v>0</v>
      </c>
      <c r="AR114" s="137" t="s">
        <v>142</v>
      </c>
      <c r="AT114" s="137" t="s">
        <v>124</v>
      </c>
      <c r="AU114" s="137" t="s">
        <v>76</v>
      </c>
      <c r="AY114" s="17" t="s">
        <v>121</v>
      </c>
      <c r="BE114" s="138">
        <f>IF(N114="základní",J114,0)</f>
        <v>0</v>
      </c>
      <c r="BF114" s="138">
        <f>IF(N114="snížená",J114,0)</f>
        <v>0</v>
      </c>
      <c r="BG114" s="138">
        <f>IF(N114="zákl. přenesená",J114,0)</f>
        <v>0</v>
      </c>
      <c r="BH114" s="138">
        <f>IF(N114="sníž. přenesená",J114,0)</f>
        <v>0</v>
      </c>
      <c r="BI114" s="138">
        <f>IF(N114="nulová",J114,0)</f>
        <v>0</v>
      </c>
      <c r="BJ114" s="17" t="s">
        <v>74</v>
      </c>
      <c r="BK114" s="138">
        <f>ROUND(I114*H114,2)</f>
        <v>0</v>
      </c>
      <c r="BL114" s="17" t="s">
        <v>142</v>
      </c>
      <c r="BM114" s="137" t="s">
        <v>342</v>
      </c>
    </row>
    <row r="115" spans="2:65" s="1" customFormat="1">
      <c r="B115" s="29"/>
      <c r="D115" s="139" t="s">
        <v>131</v>
      </c>
      <c r="F115" s="140" t="s">
        <v>258</v>
      </c>
      <c r="L115" s="29"/>
      <c r="M115" s="141"/>
      <c r="T115" s="50"/>
      <c r="AT115" s="17" t="s">
        <v>131</v>
      </c>
      <c r="AU115" s="17" t="s">
        <v>76</v>
      </c>
    </row>
    <row r="116" spans="2:65" s="12" customFormat="1">
      <c r="B116" s="142"/>
      <c r="D116" s="143" t="s">
        <v>151</v>
      </c>
      <c r="E116" s="144" t="s">
        <v>17</v>
      </c>
      <c r="F116" s="145" t="s">
        <v>343</v>
      </c>
      <c r="H116" s="146">
        <v>11</v>
      </c>
      <c r="L116" s="142"/>
      <c r="M116" s="147"/>
      <c r="T116" s="148"/>
      <c r="AT116" s="144" t="s">
        <v>151</v>
      </c>
      <c r="AU116" s="144" t="s">
        <v>76</v>
      </c>
      <c r="AV116" s="12" t="s">
        <v>76</v>
      </c>
      <c r="AW116" s="12" t="s">
        <v>28</v>
      </c>
      <c r="AX116" s="12" t="s">
        <v>74</v>
      </c>
      <c r="AY116" s="144" t="s">
        <v>121</v>
      </c>
    </row>
    <row r="117" spans="2:65" s="1" customFormat="1" ht="16.5" customHeight="1">
      <c r="B117" s="29"/>
      <c r="C117" s="157" t="s">
        <v>199</v>
      </c>
      <c r="D117" s="157" t="s">
        <v>281</v>
      </c>
      <c r="E117" s="158" t="s">
        <v>344</v>
      </c>
      <c r="F117" s="159" t="s">
        <v>345</v>
      </c>
      <c r="G117" s="160" t="s">
        <v>311</v>
      </c>
      <c r="H117" s="161">
        <v>2.5299999999999998</v>
      </c>
      <c r="I117" s="162"/>
      <c r="J117" s="162">
        <f>ROUND(I117*H117,2)</f>
        <v>0</v>
      </c>
      <c r="K117" s="159" t="s">
        <v>128</v>
      </c>
      <c r="L117" s="163"/>
      <c r="M117" s="164" t="s">
        <v>17</v>
      </c>
      <c r="N117" s="165" t="s">
        <v>37</v>
      </c>
      <c r="O117" s="135">
        <v>0</v>
      </c>
      <c r="P117" s="135">
        <f>O117*H117</f>
        <v>0</v>
      </c>
      <c r="Q117" s="135">
        <v>1</v>
      </c>
      <c r="R117" s="135">
        <f>Q117*H117</f>
        <v>2.5299999999999998</v>
      </c>
      <c r="S117" s="135">
        <v>0</v>
      </c>
      <c r="T117" s="136">
        <f>S117*H117</f>
        <v>0</v>
      </c>
      <c r="AR117" s="137" t="s">
        <v>167</v>
      </c>
      <c r="AT117" s="137" t="s">
        <v>281</v>
      </c>
      <c r="AU117" s="137" t="s">
        <v>76</v>
      </c>
      <c r="AY117" s="17" t="s">
        <v>121</v>
      </c>
      <c r="BE117" s="138">
        <f>IF(N117="základní",J117,0)</f>
        <v>0</v>
      </c>
      <c r="BF117" s="138">
        <f>IF(N117="snížená",J117,0)</f>
        <v>0</v>
      </c>
      <c r="BG117" s="138">
        <f>IF(N117="zákl. přenesená",J117,0)</f>
        <v>0</v>
      </c>
      <c r="BH117" s="138">
        <f>IF(N117="sníž. přenesená",J117,0)</f>
        <v>0</v>
      </c>
      <c r="BI117" s="138">
        <f>IF(N117="nulová",J117,0)</f>
        <v>0</v>
      </c>
      <c r="BJ117" s="17" t="s">
        <v>74</v>
      </c>
      <c r="BK117" s="138">
        <f>ROUND(I117*H117,2)</f>
        <v>0</v>
      </c>
      <c r="BL117" s="17" t="s">
        <v>142</v>
      </c>
      <c r="BM117" s="137" t="s">
        <v>346</v>
      </c>
    </row>
    <row r="118" spans="2:65" s="12" customFormat="1">
      <c r="B118" s="142"/>
      <c r="D118" s="143" t="s">
        <v>151</v>
      </c>
      <c r="F118" s="145" t="s">
        <v>347</v>
      </c>
      <c r="H118" s="146">
        <v>2.5299999999999998</v>
      </c>
      <c r="L118" s="142"/>
      <c r="M118" s="147"/>
      <c r="T118" s="148"/>
      <c r="AT118" s="144" t="s">
        <v>151</v>
      </c>
      <c r="AU118" s="144" t="s">
        <v>76</v>
      </c>
      <c r="AV118" s="12" t="s">
        <v>76</v>
      </c>
      <c r="AW118" s="12" t="s">
        <v>4</v>
      </c>
      <c r="AX118" s="12" t="s">
        <v>74</v>
      </c>
      <c r="AY118" s="144" t="s">
        <v>121</v>
      </c>
    </row>
    <row r="119" spans="2:65" s="11" customFormat="1" ht="22.9" customHeight="1">
      <c r="B119" s="116"/>
      <c r="D119" s="117" t="s">
        <v>65</v>
      </c>
      <c r="E119" s="125" t="s">
        <v>307</v>
      </c>
      <c r="F119" s="125" t="s">
        <v>308</v>
      </c>
      <c r="J119" s="126">
        <f>BK119</f>
        <v>0</v>
      </c>
      <c r="L119" s="116"/>
      <c r="M119" s="120"/>
      <c r="P119" s="121">
        <f>SUM(P120:P125)</f>
        <v>6.4371999999999998</v>
      </c>
      <c r="R119" s="121">
        <f>SUM(R120:R125)</f>
        <v>0</v>
      </c>
      <c r="T119" s="122">
        <f>SUM(T120:T125)</f>
        <v>0</v>
      </c>
      <c r="AR119" s="117" t="s">
        <v>74</v>
      </c>
      <c r="AT119" s="123" t="s">
        <v>65</v>
      </c>
      <c r="AU119" s="123" t="s">
        <v>74</v>
      </c>
      <c r="AY119" s="117" t="s">
        <v>121</v>
      </c>
      <c r="BK119" s="124">
        <f>SUM(BK120:BK125)</f>
        <v>0</v>
      </c>
    </row>
    <row r="120" spans="2:65" s="1" customFormat="1" ht="21.75" customHeight="1">
      <c r="B120" s="29"/>
      <c r="C120" s="127" t="s">
        <v>173</v>
      </c>
      <c r="D120" s="127" t="s">
        <v>124</v>
      </c>
      <c r="E120" s="128" t="s">
        <v>309</v>
      </c>
      <c r="F120" s="129" t="s">
        <v>310</v>
      </c>
      <c r="G120" s="130" t="s">
        <v>311</v>
      </c>
      <c r="H120" s="131">
        <v>48.4</v>
      </c>
      <c r="I120" s="132"/>
      <c r="J120" s="132">
        <f>ROUND(I120*H120,2)</f>
        <v>0</v>
      </c>
      <c r="K120" s="129" t="s">
        <v>128</v>
      </c>
      <c r="L120" s="29"/>
      <c r="M120" s="133" t="s">
        <v>17</v>
      </c>
      <c r="N120" s="134" t="s">
        <v>37</v>
      </c>
      <c r="O120" s="135">
        <v>0.115</v>
      </c>
      <c r="P120" s="135">
        <f>O120*H120</f>
        <v>5.5659999999999998</v>
      </c>
      <c r="Q120" s="135">
        <v>0</v>
      </c>
      <c r="R120" s="135">
        <f>Q120*H120</f>
        <v>0</v>
      </c>
      <c r="S120" s="135">
        <v>0</v>
      </c>
      <c r="T120" s="136">
        <f>S120*H120</f>
        <v>0</v>
      </c>
      <c r="AR120" s="137" t="s">
        <v>142</v>
      </c>
      <c r="AT120" s="137" t="s">
        <v>124</v>
      </c>
      <c r="AU120" s="137" t="s">
        <v>76</v>
      </c>
      <c r="AY120" s="17" t="s">
        <v>121</v>
      </c>
      <c r="BE120" s="138">
        <f>IF(N120="základní",J120,0)</f>
        <v>0</v>
      </c>
      <c r="BF120" s="138">
        <f>IF(N120="snížená",J120,0)</f>
        <v>0</v>
      </c>
      <c r="BG120" s="138">
        <f>IF(N120="zákl. přenesená",J120,0)</f>
        <v>0</v>
      </c>
      <c r="BH120" s="138">
        <f>IF(N120="sníž. přenesená",J120,0)</f>
        <v>0</v>
      </c>
      <c r="BI120" s="138">
        <f>IF(N120="nulová",J120,0)</f>
        <v>0</v>
      </c>
      <c r="BJ120" s="17" t="s">
        <v>74</v>
      </c>
      <c r="BK120" s="138">
        <f>ROUND(I120*H120,2)</f>
        <v>0</v>
      </c>
      <c r="BL120" s="17" t="s">
        <v>142</v>
      </c>
      <c r="BM120" s="137" t="s">
        <v>312</v>
      </c>
    </row>
    <row r="121" spans="2:65" s="1" customFormat="1">
      <c r="B121" s="29"/>
      <c r="D121" s="139" t="s">
        <v>131</v>
      </c>
      <c r="F121" s="140" t="s">
        <v>313</v>
      </c>
      <c r="L121" s="29"/>
      <c r="M121" s="141"/>
      <c r="T121" s="50"/>
      <c r="AT121" s="17" t="s">
        <v>131</v>
      </c>
      <c r="AU121" s="17" t="s">
        <v>76</v>
      </c>
    </row>
    <row r="122" spans="2:65" s="12" customFormat="1">
      <c r="B122" s="142"/>
      <c r="D122" s="143" t="s">
        <v>151</v>
      </c>
      <c r="E122" s="144" t="s">
        <v>17</v>
      </c>
      <c r="F122" s="145" t="s">
        <v>348</v>
      </c>
      <c r="H122" s="146">
        <v>48.4</v>
      </c>
      <c r="L122" s="142"/>
      <c r="M122" s="147"/>
      <c r="T122" s="148"/>
      <c r="AT122" s="144" t="s">
        <v>151</v>
      </c>
      <c r="AU122" s="144" t="s">
        <v>76</v>
      </c>
      <c r="AV122" s="12" t="s">
        <v>76</v>
      </c>
      <c r="AW122" s="12" t="s">
        <v>28</v>
      </c>
      <c r="AX122" s="12" t="s">
        <v>74</v>
      </c>
      <c r="AY122" s="144" t="s">
        <v>121</v>
      </c>
    </row>
    <row r="123" spans="2:65" s="1" customFormat="1" ht="24.2" customHeight="1">
      <c r="B123" s="29"/>
      <c r="C123" s="127" t="s">
        <v>191</v>
      </c>
      <c r="D123" s="127" t="s">
        <v>124</v>
      </c>
      <c r="E123" s="128" t="s">
        <v>317</v>
      </c>
      <c r="F123" s="129" t="s">
        <v>318</v>
      </c>
      <c r="G123" s="130" t="s">
        <v>311</v>
      </c>
      <c r="H123" s="131">
        <v>96.8</v>
      </c>
      <c r="I123" s="132"/>
      <c r="J123" s="132">
        <f>ROUND(I123*H123,2)</f>
        <v>0</v>
      </c>
      <c r="K123" s="129" t="s">
        <v>128</v>
      </c>
      <c r="L123" s="29"/>
      <c r="M123" s="133" t="s">
        <v>17</v>
      </c>
      <c r="N123" s="134" t="s">
        <v>37</v>
      </c>
      <c r="O123" s="135">
        <v>8.9999999999999993E-3</v>
      </c>
      <c r="P123" s="135">
        <f>O123*H123</f>
        <v>0.87119999999999986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142</v>
      </c>
      <c r="AT123" s="137" t="s">
        <v>124</v>
      </c>
      <c r="AU123" s="137" t="s">
        <v>76</v>
      </c>
      <c r="AY123" s="17" t="s">
        <v>121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7" t="s">
        <v>74</v>
      </c>
      <c r="BK123" s="138">
        <f>ROUND(I123*H123,2)</f>
        <v>0</v>
      </c>
      <c r="BL123" s="17" t="s">
        <v>142</v>
      </c>
      <c r="BM123" s="137" t="s">
        <v>319</v>
      </c>
    </row>
    <row r="124" spans="2:65" s="1" customFormat="1">
      <c r="B124" s="29"/>
      <c r="D124" s="139" t="s">
        <v>131</v>
      </c>
      <c r="F124" s="140" t="s">
        <v>320</v>
      </c>
      <c r="L124" s="29"/>
      <c r="M124" s="141"/>
      <c r="T124" s="50"/>
      <c r="AT124" s="17" t="s">
        <v>131</v>
      </c>
      <c r="AU124" s="17" t="s">
        <v>76</v>
      </c>
    </row>
    <row r="125" spans="2:65" s="12" customFormat="1">
      <c r="B125" s="142"/>
      <c r="D125" s="143" t="s">
        <v>151</v>
      </c>
      <c r="E125" s="144" t="s">
        <v>17</v>
      </c>
      <c r="F125" s="145" t="s">
        <v>349</v>
      </c>
      <c r="H125" s="146">
        <v>96.8</v>
      </c>
      <c r="L125" s="142"/>
      <c r="M125" s="147"/>
      <c r="T125" s="148"/>
      <c r="AT125" s="144" t="s">
        <v>151</v>
      </c>
      <c r="AU125" s="144" t="s">
        <v>76</v>
      </c>
      <c r="AV125" s="12" t="s">
        <v>76</v>
      </c>
      <c r="AW125" s="12" t="s">
        <v>28</v>
      </c>
      <c r="AX125" s="12" t="s">
        <v>74</v>
      </c>
      <c r="AY125" s="144" t="s">
        <v>121</v>
      </c>
    </row>
    <row r="126" spans="2:65" s="11" customFormat="1" ht="22.9" customHeight="1">
      <c r="B126" s="116"/>
      <c r="D126" s="117" t="s">
        <v>65</v>
      </c>
      <c r="E126" s="125" t="s">
        <v>323</v>
      </c>
      <c r="F126" s="125" t="s">
        <v>324</v>
      </c>
      <c r="J126" s="126">
        <f>BK126</f>
        <v>0</v>
      </c>
      <c r="L126" s="116"/>
      <c r="M126" s="120"/>
      <c r="P126" s="121">
        <f>SUM(P127:P128)</f>
        <v>5.06759</v>
      </c>
      <c r="R126" s="121">
        <f>SUM(R127:R128)</f>
        <v>0</v>
      </c>
      <c r="T126" s="122">
        <f>SUM(T127:T128)</f>
        <v>0</v>
      </c>
      <c r="AR126" s="117" t="s">
        <v>74</v>
      </c>
      <c r="AT126" s="123" t="s">
        <v>65</v>
      </c>
      <c r="AU126" s="123" t="s">
        <v>74</v>
      </c>
      <c r="AY126" s="117" t="s">
        <v>121</v>
      </c>
      <c r="BK126" s="124">
        <f>SUM(BK127:BK128)</f>
        <v>0</v>
      </c>
    </row>
    <row r="127" spans="2:65" s="1" customFormat="1" ht="16.5" customHeight="1">
      <c r="B127" s="29"/>
      <c r="C127" s="127" t="s">
        <v>350</v>
      </c>
      <c r="D127" s="127" t="s">
        <v>124</v>
      </c>
      <c r="E127" s="128" t="s">
        <v>326</v>
      </c>
      <c r="F127" s="129" t="s">
        <v>327</v>
      </c>
      <c r="G127" s="130" t="s">
        <v>311</v>
      </c>
      <c r="H127" s="131">
        <v>2.5299999999999998</v>
      </c>
      <c r="I127" s="132"/>
      <c r="J127" s="132">
        <f>ROUND(I127*H127,2)</f>
        <v>0</v>
      </c>
      <c r="K127" s="129" t="s">
        <v>128</v>
      </c>
      <c r="L127" s="29"/>
      <c r="M127" s="133" t="s">
        <v>17</v>
      </c>
      <c r="N127" s="134" t="s">
        <v>37</v>
      </c>
      <c r="O127" s="135">
        <v>2.0030000000000001</v>
      </c>
      <c r="P127" s="135">
        <f>O127*H127</f>
        <v>5.06759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142</v>
      </c>
      <c r="AT127" s="137" t="s">
        <v>124</v>
      </c>
      <c r="AU127" s="137" t="s">
        <v>76</v>
      </c>
      <c r="AY127" s="17" t="s">
        <v>121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7" t="s">
        <v>74</v>
      </c>
      <c r="BK127" s="138">
        <f>ROUND(I127*H127,2)</f>
        <v>0</v>
      </c>
      <c r="BL127" s="17" t="s">
        <v>142</v>
      </c>
      <c r="BM127" s="137" t="s">
        <v>351</v>
      </c>
    </row>
    <row r="128" spans="2:65" s="1" customFormat="1">
      <c r="B128" s="29"/>
      <c r="D128" s="139" t="s">
        <v>131</v>
      </c>
      <c r="F128" s="140" t="s">
        <v>329</v>
      </c>
      <c r="L128" s="29"/>
      <c r="M128" s="172"/>
      <c r="N128" s="173"/>
      <c r="O128" s="173"/>
      <c r="P128" s="173"/>
      <c r="Q128" s="173"/>
      <c r="R128" s="173"/>
      <c r="S128" s="173"/>
      <c r="T128" s="174"/>
      <c r="AT128" s="17" t="s">
        <v>131</v>
      </c>
      <c r="AU128" s="17" t="s">
        <v>76</v>
      </c>
    </row>
    <row r="129" spans="2:12" s="1" customFormat="1" ht="6.95" customHeight="1"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29"/>
    </row>
  </sheetData>
  <autoFilter ref="C88:K128" xr:uid="{00000000-0009-0000-0000-000003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300-000000000000}"/>
    <hyperlink ref="F96" r:id="rId2" xr:uid="{00000000-0004-0000-0300-000001000000}"/>
    <hyperlink ref="F99" r:id="rId3" xr:uid="{00000000-0004-0000-0300-000002000000}"/>
    <hyperlink ref="F102" r:id="rId4" xr:uid="{00000000-0004-0000-0300-000003000000}"/>
    <hyperlink ref="F105" r:id="rId5" xr:uid="{00000000-0004-0000-0300-000004000000}"/>
    <hyperlink ref="F108" r:id="rId6" xr:uid="{00000000-0004-0000-0300-000005000000}"/>
    <hyperlink ref="F110" r:id="rId7" xr:uid="{00000000-0004-0000-0300-000006000000}"/>
    <hyperlink ref="F113" r:id="rId8" xr:uid="{00000000-0004-0000-0300-000007000000}"/>
    <hyperlink ref="F115" r:id="rId9" xr:uid="{00000000-0004-0000-0300-000008000000}"/>
    <hyperlink ref="F121" r:id="rId10" xr:uid="{00000000-0004-0000-0300-000009000000}"/>
    <hyperlink ref="F124" r:id="rId11" xr:uid="{00000000-0004-0000-0300-00000A000000}"/>
    <hyperlink ref="F128" r:id="rId12" xr:uid="{00000000-0004-0000-03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7"/>
  <sheetViews>
    <sheetView showGridLines="0" topLeftCell="A98" workbookViewId="0">
      <selection activeCell="I125" sqref="I1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7" t="s">
        <v>93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94</v>
      </c>
      <c r="L4" s="20"/>
      <c r="M4" s="87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14</v>
      </c>
      <c r="L6" s="20"/>
    </row>
    <row r="7" spans="2:46" ht="16.5" customHeight="1">
      <c r="B7" s="20"/>
      <c r="E7" s="297" t="str">
        <f>'Rekapitulace stavby'!K6</f>
        <v>CENTRÁLNÍ LÁZEŇSKÝ PARK PODĚBRADY - etapa 1 až 3 - adaptační obnova zelené infrastruktury</v>
      </c>
      <c r="F7" s="298"/>
      <c r="G7" s="298"/>
      <c r="H7" s="298"/>
      <c r="L7" s="20"/>
    </row>
    <row r="8" spans="2:46" ht="12" customHeight="1">
      <c r="B8" s="20"/>
      <c r="D8" s="26" t="s">
        <v>95</v>
      </c>
      <c r="L8" s="20"/>
    </row>
    <row r="9" spans="2:46" s="1" customFormat="1" ht="16.5" customHeight="1">
      <c r="B9" s="29"/>
      <c r="E9" s="297" t="s">
        <v>352</v>
      </c>
      <c r="F9" s="296"/>
      <c r="G9" s="296"/>
      <c r="H9" s="296"/>
      <c r="L9" s="29"/>
    </row>
    <row r="10" spans="2:46" s="1" customFormat="1" ht="12" customHeight="1">
      <c r="B10" s="29"/>
      <c r="D10" s="26" t="s">
        <v>206</v>
      </c>
      <c r="L10" s="29"/>
    </row>
    <row r="11" spans="2:46" s="1" customFormat="1" ht="16.5" customHeight="1">
      <c r="B11" s="29"/>
      <c r="E11" s="287" t="s">
        <v>353</v>
      </c>
      <c r="F11" s="296"/>
      <c r="G11" s="296"/>
      <c r="H11" s="296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6" t="s">
        <v>16</v>
      </c>
      <c r="F13" s="24" t="s">
        <v>17</v>
      </c>
      <c r="I13" s="26" t="s">
        <v>18</v>
      </c>
      <c r="J13" s="24" t="s">
        <v>17</v>
      </c>
      <c r="L13" s="29"/>
    </row>
    <row r="14" spans="2:46" s="1" customFormat="1" ht="12" customHeight="1">
      <c r="B14" s="29"/>
      <c r="D14" s="26" t="s">
        <v>19</v>
      </c>
      <c r="F14" s="24" t="s">
        <v>20</v>
      </c>
      <c r="I14" s="26" t="s">
        <v>21</v>
      </c>
      <c r="J14" s="46" t="str">
        <f>'Rekapitulace stavby'!AN8</f>
        <v>3. 10. 2024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6" t="s">
        <v>23</v>
      </c>
      <c r="I16" s="26" t="s">
        <v>24</v>
      </c>
      <c r="J16" s="24" t="str">
        <f>IF('Rekapitulace stavby'!AN10="","",'Rekapitulace stavby'!AN10)</f>
        <v/>
      </c>
      <c r="L16" s="29"/>
    </row>
    <row r="17" spans="2:12" s="1" customFormat="1" ht="18" customHeight="1">
      <c r="B17" s="29"/>
      <c r="E17" s="24" t="str">
        <f>IF('Rekapitulace stavby'!E11="","",'Rekapitulace stavby'!E11)</f>
        <v xml:space="preserve"> </v>
      </c>
      <c r="I17" s="26" t="s">
        <v>25</v>
      </c>
      <c r="J17" s="24" t="str">
        <f>IF('Rekapitulace stavby'!AN11="","",'Rekapitulace stavby'!AN11)</f>
        <v/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26</v>
      </c>
      <c r="I19" s="26" t="s">
        <v>24</v>
      </c>
      <c r="J19" s="24" t="str">
        <f>'Rekapitulace stavby'!AN13</f>
        <v/>
      </c>
      <c r="L19" s="29"/>
    </row>
    <row r="20" spans="2:12" s="1" customFormat="1" ht="18" customHeight="1">
      <c r="B20" s="29"/>
      <c r="E20" s="268" t="str">
        <f>'Rekapitulace stavby'!E14</f>
        <v xml:space="preserve"> </v>
      </c>
      <c r="F20" s="268"/>
      <c r="G20" s="268"/>
      <c r="H20" s="268"/>
      <c r="I20" s="26" t="s">
        <v>25</v>
      </c>
      <c r="J20" s="24" t="str">
        <f>'Rekapitulace stavby'!AN14</f>
        <v/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27</v>
      </c>
      <c r="I22" s="26" t="s">
        <v>24</v>
      </c>
      <c r="J22" s="24" t="str">
        <f>IF('Rekapitulace stavby'!AN16="","",'Rekapitulace stavby'!AN16)</f>
        <v/>
      </c>
      <c r="L22" s="29"/>
    </row>
    <row r="23" spans="2:12" s="1" customFormat="1" ht="18" customHeight="1">
      <c r="B23" s="29"/>
      <c r="E23" s="24" t="str">
        <f>IF('Rekapitulace stavby'!E17="","",'Rekapitulace stavby'!E17)</f>
        <v xml:space="preserve"> </v>
      </c>
      <c r="I23" s="26" t="s">
        <v>25</v>
      </c>
      <c r="J23" s="24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29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25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30</v>
      </c>
      <c r="L28" s="29"/>
    </row>
    <row r="29" spans="2:12" s="7" customFormat="1" ht="16.5" customHeight="1">
      <c r="B29" s="88"/>
      <c r="E29" s="270" t="s">
        <v>17</v>
      </c>
      <c r="F29" s="270"/>
      <c r="G29" s="270"/>
      <c r="H29" s="270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32</v>
      </c>
      <c r="J32" s="60">
        <f>ROUND(J88,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5" customHeight="1">
      <c r="B35" s="29"/>
      <c r="D35" s="49" t="s">
        <v>36</v>
      </c>
      <c r="E35" s="26" t="s">
        <v>37</v>
      </c>
      <c r="F35" s="80">
        <f>ROUND((SUM(BE88:BE126)),  2)</f>
        <v>0</v>
      </c>
      <c r="I35" s="90">
        <v>0.21</v>
      </c>
      <c r="J35" s="80">
        <f>ROUND(((SUM(BE88:BE126))*I35),  2)</f>
        <v>0</v>
      </c>
      <c r="L35" s="29"/>
    </row>
    <row r="36" spans="2:12" s="1" customFormat="1" ht="14.45" customHeight="1">
      <c r="B36" s="29"/>
      <c r="E36" s="26" t="s">
        <v>38</v>
      </c>
      <c r="F36" s="80">
        <f>ROUND((SUM(BF88:BF126)),  2)</f>
        <v>0</v>
      </c>
      <c r="I36" s="90">
        <v>0.12</v>
      </c>
      <c r="J36" s="80">
        <f>ROUND(((SUM(BF88:BF126))*I36),  2)</f>
        <v>0</v>
      </c>
      <c r="L36" s="29"/>
    </row>
    <row r="37" spans="2:12" s="1" customFormat="1" ht="14.45" hidden="1" customHeight="1">
      <c r="B37" s="29"/>
      <c r="E37" s="26" t="s">
        <v>39</v>
      </c>
      <c r="F37" s="80">
        <f>ROUND((SUM(BG88:BG126)),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6" t="s">
        <v>40</v>
      </c>
      <c r="F38" s="80">
        <f>ROUND((SUM(BH88:BH126)),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6" t="s">
        <v>41</v>
      </c>
      <c r="F39" s="80">
        <f>ROUND((SUM(BI88:BI126)),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42</v>
      </c>
      <c r="E41" s="51"/>
      <c r="F41" s="51"/>
      <c r="G41" s="93" t="s">
        <v>43</v>
      </c>
      <c r="H41" s="94" t="s">
        <v>44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97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14</v>
      </c>
      <c r="L49" s="29"/>
    </row>
    <row r="50" spans="2:47" s="1" customFormat="1" ht="16.5" customHeight="1">
      <c r="B50" s="29"/>
      <c r="E50" s="297" t="str">
        <f>E7</f>
        <v>CENTRÁLNÍ LÁZEŇSKÝ PARK PODĚBRADY - etapa 1 až 3 - adaptační obnova zelené infrastruktury</v>
      </c>
      <c r="F50" s="298"/>
      <c r="G50" s="298"/>
      <c r="H50" s="298"/>
      <c r="L50" s="29"/>
    </row>
    <row r="51" spans="2:47" ht="12" customHeight="1">
      <c r="B51" s="20"/>
      <c r="C51" s="26" t="s">
        <v>95</v>
      </c>
      <c r="L51" s="20"/>
    </row>
    <row r="52" spans="2:47" s="1" customFormat="1" ht="16.5" customHeight="1">
      <c r="B52" s="29"/>
      <c r="E52" s="297" t="s">
        <v>352</v>
      </c>
      <c r="F52" s="296"/>
      <c r="G52" s="296"/>
      <c r="H52" s="296"/>
      <c r="L52" s="29"/>
    </row>
    <row r="53" spans="2:47" s="1" customFormat="1" ht="12" customHeight="1">
      <c r="B53" s="29"/>
      <c r="C53" s="26" t="s">
        <v>206</v>
      </c>
      <c r="L53" s="29"/>
    </row>
    <row r="54" spans="2:47" s="1" customFormat="1" ht="16.5" customHeight="1">
      <c r="B54" s="29"/>
      <c r="E54" s="287" t="str">
        <f>E11</f>
        <v>SO-02 - Vegetační prvky</v>
      </c>
      <c r="F54" s="296"/>
      <c r="G54" s="296"/>
      <c r="H54" s="296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3. 10. 2024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 xml:space="preserve"> </v>
      </c>
      <c r="I58" s="26" t="s">
        <v>27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6" t="s">
        <v>26</v>
      </c>
      <c r="F59" s="24" t="str">
        <f>IF(E20="","",E20)</f>
        <v xml:space="preserve"> </v>
      </c>
      <c r="I59" s="26" t="s">
        <v>29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98</v>
      </c>
      <c r="D61" s="91"/>
      <c r="E61" s="91"/>
      <c r="F61" s="91"/>
      <c r="G61" s="91"/>
      <c r="H61" s="91"/>
      <c r="I61" s="91"/>
      <c r="J61" s="98" t="s">
        <v>99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64</v>
      </c>
      <c r="J63" s="60">
        <f>J88</f>
        <v>0</v>
      </c>
      <c r="L63" s="29"/>
      <c r="AU63" s="17" t="s">
        <v>100</v>
      </c>
    </row>
    <row r="64" spans="2:47" s="8" customFormat="1" ht="24.95" customHeight="1">
      <c r="B64" s="100"/>
      <c r="D64" s="101" t="s">
        <v>208</v>
      </c>
      <c r="E64" s="102"/>
      <c r="F64" s="102"/>
      <c r="G64" s="102"/>
      <c r="H64" s="102"/>
      <c r="I64" s="102"/>
      <c r="J64" s="103">
        <f>J89</f>
        <v>0</v>
      </c>
      <c r="L64" s="100"/>
    </row>
    <row r="65" spans="2:12" s="9" customFormat="1" ht="19.899999999999999" customHeight="1">
      <c r="B65" s="104"/>
      <c r="D65" s="105" t="s">
        <v>209</v>
      </c>
      <c r="E65" s="106"/>
      <c r="F65" s="106"/>
      <c r="G65" s="106"/>
      <c r="H65" s="106"/>
      <c r="I65" s="106"/>
      <c r="J65" s="107">
        <f>J90</f>
        <v>0</v>
      </c>
      <c r="L65" s="104"/>
    </row>
    <row r="66" spans="2:12" s="9" customFormat="1" ht="19.899999999999999" customHeight="1">
      <c r="B66" s="104"/>
      <c r="D66" s="105" t="s">
        <v>211</v>
      </c>
      <c r="E66" s="106"/>
      <c r="F66" s="106"/>
      <c r="G66" s="106"/>
      <c r="H66" s="106"/>
      <c r="I66" s="106"/>
      <c r="J66" s="107">
        <f>J124</f>
        <v>0</v>
      </c>
      <c r="L66" s="104"/>
    </row>
    <row r="67" spans="2:12" s="1" customFormat="1" ht="21.75" customHeight="1">
      <c r="B67" s="29"/>
      <c r="L67" s="29"/>
    </row>
    <row r="68" spans="2:12" s="1" customFormat="1" ht="6.95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5" customHeight="1">
      <c r="B73" s="29"/>
      <c r="C73" s="21" t="s">
        <v>106</v>
      </c>
      <c r="L73" s="29"/>
    </row>
    <row r="74" spans="2:12" s="1" customFormat="1" ht="6.95" customHeight="1">
      <c r="B74" s="29"/>
      <c r="L74" s="29"/>
    </row>
    <row r="75" spans="2:12" s="1" customFormat="1" ht="12" customHeight="1">
      <c r="B75" s="29"/>
      <c r="C75" s="26" t="s">
        <v>14</v>
      </c>
      <c r="L75" s="29"/>
    </row>
    <row r="76" spans="2:12" s="1" customFormat="1" ht="16.5" customHeight="1">
      <c r="B76" s="29"/>
      <c r="E76" s="297" t="str">
        <f>E7</f>
        <v>CENTRÁLNÍ LÁZEŇSKÝ PARK PODĚBRADY - etapa 1 až 3 - adaptační obnova zelené infrastruktury</v>
      </c>
      <c r="F76" s="298"/>
      <c r="G76" s="298"/>
      <c r="H76" s="298"/>
      <c r="L76" s="29"/>
    </row>
    <row r="77" spans="2:12" ht="12" customHeight="1">
      <c r="B77" s="20"/>
      <c r="C77" s="26" t="s">
        <v>95</v>
      </c>
      <c r="L77" s="20"/>
    </row>
    <row r="78" spans="2:12" s="1" customFormat="1" ht="16.5" customHeight="1">
      <c r="B78" s="29"/>
      <c r="E78" s="297" t="s">
        <v>352</v>
      </c>
      <c r="F78" s="296"/>
      <c r="G78" s="296"/>
      <c r="H78" s="296"/>
      <c r="L78" s="29"/>
    </row>
    <row r="79" spans="2:12" s="1" customFormat="1" ht="12" customHeight="1">
      <c r="B79" s="29"/>
      <c r="C79" s="26" t="s">
        <v>206</v>
      </c>
      <c r="L79" s="29"/>
    </row>
    <row r="80" spans="2:12" s="1" customFormat="1" ht="16.5" customHeight="1">
      <c r="B80" s="29"/>
      <c r="E80" s="287" t="str">
        <f>E11</f>
        <v>SO-02 - Vegetační prvky</v>
      </c>
      <c r="F80" s="296"/>
      <c r="G80" s="296"/>
      <c r="H80" s="296"/>
      <c r="L80" s="29"/>
    </row>
    <row r="81" spans="2:65" s="1" customFormat="1" ht="6.95" customHeight="1">
      <c r="B81" s="29"/>
      <c r="L81" s="29"/>
    </row>
    <row r="82" spans="2:65" s="1" customFormat="1" ht="12" customHeight="1">
      <c r="B82" s="29"/>
      <c r="C82" s="26" t="s">
        <v>19</v>
      </c>
      <c r="F82" s="24" t="str">
        <f>F14</f>
        <v xml:space="preserve"> </v>
      </c>
      <c r="I82" s="26" t="s">
        <v>21</v>
      </c>
      <c r="J82" s="46" t="str">
        <f>IF(J14="","",J14)</f>
        <v>3. 10. 2024</v>
      </c>
      <c r="L82" s="29"/>
    </row>
    <row r="83" spans="2:65" s="1" customFormat="1" ht="6.95" customHeight="1">
      <c r="B83" s="29"/>
      <c r="L83" s="29"/>
    </row>
    <row r="84" spans="2:65" s="1" customFormat="1" ht="15.2" customHeight="1">
      <c r="B84" s="29"/>
      <c r="C84" s="26" t="s">
        <v>23</v>
      </c>
      <c r="F84" s="24" t="str">
        <f>E17</f>
        <v xml:space="preserve"> </v>
      </c>
      <c r="I84" s="26" t="s">
        <v>27</v>
      </c>
      <c r="J84" s="27" t="str">
        <f>E23</f>
        <v xml:space="preserve"> </v>
      </c>
      <c r="L84" s="29"/>
    </row>
    <row r="85" spans="2:65" s="1" customFormat="1" ht="15.2" customHeight="1">
      <c r="B85" s="29"/>
      <c r="C85" s="26" t="s">
        <v>26</v>
      </c>
      <c r="F85" s="24" t="str">
        <f>IF(E20="","",E20)</f>
        <v xml:space="preserve"> </v>
      </c>
      <c r="I85" s="26" t="s">
        <v>29</v>
      </c>
      <c r="J85" s="27" t="str">
        <f>E26</f>
        <v xml:space="preserve"> </v>
      </c>
      <c r="L85" s="29"/>
    </row>
    <row r="86" spans="2:65" s="1" customFormat="1" ht="10.35" customHeight="1">
      <c r="B86" s="29"/>
      <c r="L86" s="29"/>
    </row>
    <row r="87" spans="2:65" s="10" customFormat="1" ht="29.25" customHeight="1">
      <c r="B87" s="108"/>
      <c r="C87" s="109" t="s">
        <v>107</v>
      </c>
      <c r="D87" s="110" t="s">
        <v>51</v>
      </c>
      <c r="E87" s="110" t="s">
        <v>47</v>
      </c>
      <c r="F87" s="110" t="s">
        <v>48</v>
      </c>
      <c r="G87" s="110" t="s">
        <v>108</v>
      </c>
      <c r="H87" s="110" t="s">
        <v>109</v>
      </c>
      <c r="I87" s="110" t="s">
        <v>110</v>
      </c>
      <c r="J87" s="110" t="s">
        <v>99</v>
      </c>
      <c r="K87" s="111" t="s">
        <v>111</v>
      </c>
      <c r="L87" s="108"/>
      <c r="M87" s="53" t="s">
        <v>17</v>
      </c>
      <c r="N87" s="54" t="s">
        <v>36</v>
      </c>
      <c r="O87" s="54" t="s">
        <v>112</v>
      </c>
      <c r="P87" s="54" t="s">
        <v>113</v>
      </c>
      <c r="Q87" s="54" t="s">
        <v>114</v>
      </c>
      <c r="R87" s="54" t="s">
        <v>115</v>
      </c>
      <c r="S87" s="54" t="s">
        <v>116</v>
      </c>
      <c r="T87" s="55" t="s">
        <v>117</v>
      </c>
    </row>
    <row r="88" spans="2:65" s="1" customFormat="1" ht="22.9" customHeight="1">
      <c r="B88" s="29"/>
      <c r="C88" s="58" t="s">
        <v>118</v>
      </c>
      <c r="J88" s="112">
        <f>BK88</f>
        <v>0</v>
      </c>
      <c r="L88" s="29"/>
      <c r="M88" s="56"/>
      <c r="N88" s="47"/>
      <c r="O88" s="47"/>
      <c r="P88" s="113">
        <f>P89</f>
        <v>1053.1288729999999</v>
      </c>
      <c r="Q88" s="47"/>
      <c r="R88" s="113">
        <f>R89</f>
        <v>44.157400000000003</v>
      </c>
      <c r="S88" s="47"/>
      <c r="T88" s="114">
        <f>T89</f>
        <v>0</v>
      </c>
      <c r="AT88" s="17" t="s">
        <v>65</v>
      </c>
      <c r="AU88" s="17" t="s">
        <v>100</v>
      </c>
      <c r="BK88" s="115">
        <f>BK89</f>
        <v>0</v>
      </c>
    </row>
    <row r="89" spans="2:65" s="11" customFormat="1" ht="25.9" customHeight="1">
      <c r="B89" s="116"/>
      <c r="D89" s="117" t="s">
        <v>65</v>
      </c>
      <c r="E89" s="118" t="s">
        <v>212</v>
      </c>
      <c r="F89" s="118" t="s">
        <v>213</v>
      </c>
      <c r="J89" s="119">
        <f>BK89</f>
        <v>0</v>
      </c>
      <c r="L89" s="116"/>
      <c r="M89" s="120"/>
      <c r="P89" s="121">
        <f>P90+P124</f>
        <v>1053.1288729999999</v>
      </c>
      <c r="R89" s="121">
        <f>R90+R124</f>
        <v>44.157400000000003</v>
      </c>
      <c r="T89" s="122">
        <f>T90+T124</f>
        <v>0</v>
      </c>
      <c r="AR89" s="117" t="s">
        <v>74</v>
      </c>
      <c r="AT89" s="123" t="s">
        <v>65</v>
      </c>
      <c r="AU89" s="123" t="s">
        <v>66</v>
      </c>
      <c r="AY89" s="117" t="s">
        <v>121</v>
      </c>
      <c r="BK89" s="124">
        <f>BK90+BK124</f>
        <v>0</v>
      </c>
    </row>
    <row r="90" spans="2:65" s="11" customFormat="1" ht="22.9" customHeight="1">
      <c r="B90" s="116"/>
      <c r="D90" s="117" t="s">
        <v>65</v>
      </c>
      <c r="E90" s="125" t="s">
        <v>74</v>
      </c>
      <c r="F90" s="125" t="s">
        <v>214</v>
      </c>
      <c r="J90" s="126">
        <f>BK90</f>
        <v>0</v>
      </c>
      <c r="L90" s="116"/>
      <c r="M90" s="120"/>
      <c r="P90" s="121">
        <f>SUM(P91:P123)</f>
        <v>964.68240199999991</v>
      </c>
      <c r="R90" s="121">
        <f>SUM(R91:R123)</f>
        <v>44.157400000000003</v>
      </c>
      <c r="T90" s="122">
        <f>SUM(T91:T123)</f>
        <v>0</v>
      </c>
      <c r="AR90" s="117" t="s">
        <v>74</v>
      </c>
      <c r="AT90" s="123" t="s">
        <v>65</v>
      </c>
      <c r="AU90" s="123" t="s">
        <v>74</v>
      </c>
      <c r="AY90" s="117" t="s">
        <v>121</v>
      </c>
      <c r="BK90" s="124">
        <f>SUM(BK91:BK123)</f>
        <v>0</v>
      </c>
    </row>
    <row r="91" spans="2:65" s="1" customFormat="1" ht="24.2" customHeight="1">
      <c r="B91" s="29"/>
      <c r="C91" s="127" t="s">
        <v>74</v>
      </c>
      <c r="D91" s="127" t="s">
        <v>124</v>
      </c>
      <c r="E91" s="128" t="s">
        <v>354</v>
      </c>
      <c r="F91" s="129" t="s">
        <v>355</v>
      </c>
      <c r="G91" s="130" t="s">
        <v>217</v>
      </c>
      <c r="H91" s="131">
        <v>48</v>
      </c>
      <c r="I91" s="132"/>
      <c r="J91" s="132">
        <f>ROUND(I91*H91,2)</f>
        <v>0</v>
      </c>
      <c r="K91" s="129" t="s">
        <v>128</v>
      </c>
      <c r="L91" s="29"/>
      <c r="M91" s="133" t="s">
        <v>17</v>
      </c>
      <c r="N91" s="134" t="s">
        <v>37</v>
      </c>
      <c r="O91" s="135">
        <v>7.798</v>
      </c>
      <c r="P91" s="135">
        <f>O91*H91</f>
        <v>374.30399999999997</v>
      </c>
      <c r="Q91" s="135">
        <v>0</v>
      </c>
      <c r="R91" s="135">
        <f>Q91*H91</f>
        <v>0</v>
      </c>
      <c r="S91" s="135">
        <v>0</v>
      </c>
      <c r="T91" s="136">
        <f>S91*H91</f>
        <v>0</v>
      </c>
      <c r="AR91" s="137" t="s">
        <v>142</v>
      </c>
      <c r="AT91" s="137" t="s">
        <v>124</v>
      </c>
      <c r="AU91" s="137" t="s">
        <v>76</v>
      </c>
      <c r="AY91" s="17" t="s">
        <v>121</v>
      </c>
      <c r="BE91" s="138">
        <f>IF(N91="základní",J91,0)</f>
        <v>0</v>
      </c>
      <c r="BF91" s="138">
        <f>IF(N91="snížená",J91,0)</f>
        <v>0</v>
      </c>
      <c r="BG91" s="138">
        <f>IF(N91="zákl. přenesená",J91,0)</f>
        <v>0</v>
      </c>
      <c r="BH91" s="138">
        <f>IF(N91="sníž. přenesená",J91,0)</f>
        <v>0</v>
      </c>
      <c r="BI91" s="138">
        <f>IF(N91="nulová",J91,0)</f>
        <v>0</v>
      </c>
      <c r="BJ91" s="17" t="s">
        <v>74</v>
      </c>
      <c r="BK91" s="138">
        <f>ROUND(I91*H91,2)</f>
        <v>0</v>
      </c>
      <c r="BL91" s="17" t="s">
        <v>142</v>
      </c>
      <c r="BM91" s="137" t="s">
        <v>356</v>
      </c>
    </row>
    <row r="92" spans="2:65" s="1" customFormat="1">
      <c r="B92" s="29"/>
      <c r="D92" s="139" t="s">
        <v>131</v>
      </c>
      <c r="F92" s="140" t="s">
        <v>357</v>
      </c>
      <c r="L92" s="29"/>
      <c r="M92" s="141"/>
      <c r="T92" s="50"/>
      <c r="AT92" s="17" t="s">
        <v>131</v>
      </c>
      <c r="AU92" s="17" t="s">
        <v>76</v>
      </c>
    </row>
    <row r="93" spans="2:65" s="12" customFormat="1">
      <c r="B93" s="142"/>
      <c r="D93" s="143" t="s">
        <v>151</v>
      </c>
      <c r="E93" s="144" t="s">
        <v>17</v>
      </c>
      <c r="F93" s="145" t="s">
        <v>358</v>
      </c>
      <c r="H93" s="146">
        <v>48</v>
      </c>
      <c r="L93" s="142"/>
      <c r="M93" s="147"/>
      <c r="T93" s="148"/>
      <c r="AT93" s="144" t="s">
        <v>151</v>
      </c>
      <c r="AU93" s="144" t="s">
        <v>76</v>
      </c>
      <c r="AV93" s="12" t="s">
        <v>76</v>
      </c>
      <c r="AW93" s="12" t="s">
        <v>28</v>
      </c>
      <c r="AX93" s="12" t="s">
        <v>74</v>
      </c>
      <c r="AY93" s="144" t="s">
        <v>121</v>
      </c>
    </row>
    <row r="94" spans="2:65" s="1" customFormat="1" ht="16.5" customHeight="1">
      <c r="B94" s="29"/>
      <c r="C94" s="157" t="s">
        <v>76</v>
      </c>
      <c r="D94" s="157" t="s">
        <v>281</v>
      </c>
      <c r="E94" s="158" t="s">
        <v>282</v>
      </c>
      <c r="F94" s="159" t="s">
        <v>283</v>
      </c>
      <c r="G94" s="160" t="s">
        <v>284</v>
      </c>
      <c r="H94" s="161">
        <v>19.2</v>
      </c>
      <c r="I94" s="162"/>
      <c r="J94" s="162">
        <f>ROUND(I94*H94,2)</f>
        <v>0</v>
      </c>
      <c r="K94" s="159" t="s">
        <v>128</v>
      </c>
      <c r="L94" s="163"/>
      <c r="M94" s="164" t="s">
        <v>17</v>
      </c>
      <c r="N94" s="165" t="s">
        <v>37</v>
      </c>
      <c r="O94" s="135">
        <v>0</v>
      </c>
      <c r="P94" s="135">
        <f>O94*H94</f>
        <v>0</v>
      </c>
      <c r="Q94" s="135">
        <v>0.22</v>
      </c>
      <c r="R94" s="135">
        <f>Q94*H94</f>
        <v>4.2240000000000002</v>
      </c>
      <c r="S94" s="135">
        <v>0</v>
      </c>
      <c r="T94" s="136">
        <f>S94*H94</f>
        <v>0</v>
      </c>
      <c r="AR94" s="137" t="s">
        <v>167</v>
      </c>
      <c r="AT94" s="137" t="s">
        <v>281</v>
      </c>
      <c r="AU94" s="137" t="s">
        <v>76</v>
      </c>
      <c r="AY94" s="17" t="s">
        <v>121</v>
      </c>
      <c r="BE94" s="138">
        <f>IF(N94="základní",J94,0)</f>
        <v>0</v>
      </c>
      <c r="BF94" s="138">
        <f>IF(N94="snížená",J94,0)</f>
        <v>0</v>
      </c>
      <c r="BG94" s="138">
        <f>IF(N94="zákl. přenesená",J94,0)</f>
        <v>0</v>
      </c>
      <c r="BH94" s="138">
        <f>IF(N94="sníž. přenesená",J94,0)</f>
        <v>0</v>
      </c>
      <c r="BI94" s="138">
        <f>IF(N94="nulová",J94,0)</f>
        <v>0</v>
      </c>
      <c r="BJ94" s="17" t="s">
        <v>74</v>
      </c>
      <c r="BK94" s="138">
        <f>ROUND(I94*H94,2)</f>
        <v>0</v>
      </c>
      <c r="BL94" s="17" t="s">
        <v>142</v>
      </c>
      <c r="BM94" s="137" t="s">
        <v>359</v>
      </c>
    </row>
    <row r="95" spans="2:65" s="12" customFormat="1">
      <c r="B95" s="142"/>
      <c r="D95" s="143" t="s">
        <v>151</v>
      </c>
      <c r="E95" s="144" t="s">
        <v>17</v>
      </c>
      <c r="F95" s="145" t="s">
        <v>360</v>
      </c>
      <c r="H95" s="146">
        <v>19.2</v>
      </c>
      <c r="L95" s="142"/>
      <c r="M95" s="147"/>
      <c r="T95" s="148"/>
      <c r="AT95" s="144" t="s">
        <v>151</v>
      </c>
      <c r="AU95" s="144" t="s">
        <v>76</v>
      </c>
      <c r="AV95" s="12" t="s">
        <v>76</v>
      </c>
      <c r="AW95" s="12" t="s">
        <v>28</v>
      </c>
      <c r="AX95" s="12" t="s">
        <v>74</v>
      </c>
      <c r="AY95" s="144" t="s">
        <v>121</v>
      </c>
    </row>
    <row r="96" spans="2:65" s="1" customFormat="1" ht="24.2" customHeight="1">
      <c r="B96" s="29"/>
      <c r="C96" s="127" t="s">
        <v>137</v>
      </c>
      <c r="D96" s="127" t="s">
        <v>124</v>
      </c>
      <c r="E96" s="128" t="s">
        <v>288</v>
      </c>
      <c r="F96" s="129" t="s">
        <v>289</v>
      </c>
      <c r="G96" s="130" t="s">
        <v>217</v>
      </c>
      <c r="H96" s="131">
        <v>48</v>
      </c>
      <c r="I96" s="132"/>
      <c r="J96" s="132">
        <f>ROUND(I96*H96,2)</f>
        <v>0</v>
      </c>
      <c r="K96" s="129" t="s">
        <v>128</v>
      </c>
      <c r="L96" s="29"/>
      <c r="M96" s="133" t="s">
        <v>17</v>
      </c>
      <c r="N96" s="134" t="s">
        <v>37</v>
      </c>
      <c r="O96" s="135">
        <v>7.9930000000000003</v>
      </c>
      <c r="P96" s="135">
        <f>O96*H96</f>
        <v>383.66399999999999</v>
      </c>
      <c r="Q96" s="135">
        <v>0</v>
      </c>
      <c r="R96" s="135">
        <f>Q96*H96</f>
        <v>0</v>
      </c>
      <c r="S96" s="135">
        <v>0</v>
      </c>
      <c r="T96" s="136">
        <f>S96*H96</f>
        <v>0</v>
      </c>
      <c r="AR96" s="137" t="s">
        <v>142</v>
      </c>
      <c r="AT96" s="137" t="s">
        <v>124</v>
      </c>
      <c r="AU96" s="137" t="s">
        <v>76</v>
      </c>
      <c r="AY96" s="17" t="s">
        <v>121</v>
      </c>
      <c r="BE96" s="138">
        <f>IF(N96="základní",J96,0)</f>
        <v>0</v>
      </c>
      <c r="BF96" s="138">
        <f>IF(N96="snížená",J96,0)</f>
        <v>0</v>
      </c>
      <c r="BG96" s="138">
        <f>IF(N96="zákl. přenesená",J96,0)</f>
        <v>0</v>
      </c>
      <c r="BH96" s="138">
        <f>IF(N96="sníž. přenesená",J96,0)</f>
        <v>0</v>
      </c>
      <c r="BI96" s="138">
        <f>IF(N96="nulová",J96,0)</f>
        <v>0</v>
      </c>
      <c r="BJ96" s="17" t="s">
        <v>74</v>
      </c>
      <c r="BK96" s="138">
        <f>ROUND(I96*H96,2)</f>
        <v>0</v>
      </c>
      <c r="BL96" s="17" t="s">
        <v>142</v>
      </c>
      <c r="BM96" s="137" t="s">
        <v>361</v>
      </c>
    </row>
    <row r="97" spans="2:65" s="1" customFormat="1">
      <c r="B97" s="29"/>
      <c r="D97" s="139" t="s">
        <v>131</v>
      </c>
      <c r="F97" s="140" t="s">
        <v>291</v>
      </c>
      <c r="L97" s="29"/>
      <c r="M97" s="141"/>
      <c r="T97" s="50"/>
      <c r="AT97" s="17" t="s">
        <v>131</v>
      </c>
      <c r="AU97" s="17" t="s">
        <v>76</v>
      </c>
    </row>
    <row r="98" spans="2:65" s="1" customFormat="1" ht="16.5" customHeight="1">
      <c r="B98" s="29"/>
      <c r="C98" s="157" t="s">
        <v>142</v>
      </c>
      <c r="D98" s="157" t="s">
        <v>281</v>
      </c>
      <c r="E98" s="158" t="s">
        <v>362</v>
      </c>
      <c r="F98" s="159" t="s">
        <v>363</v>
      </c>
      <c r="G98" s="160" t="s">
        <v>217</v>
      </c>
      <c r="H98" s="161">
        <v>48</v>
      </c>
      <c r="I98" s="162"/>
      <c r="J98" s="162">
        <f>ROUND(I98*H98,2)</f>
        <v>0</v>
      </c>
      <c r="K98" s="159" t="s">
        <v>17</v>
      </c>
      <c r="L98" s="163"/>
      <c r="M98" s="164" t="s">
        <v>17</v>
      </c>
      <c r="N98" s="165" t="s">
        <v>37</v>
      </c>
      <c r="O98" s="135">
        <v>0</v>
      </c>
      <c r="P98" s="135">
        <f>O98*H98</f>
        <v>0</v>
      </c>
      <c r="Q98" s="135">
        <v>0.8</v>
      </c>
      <c r="R98" s="135">
        <f>Q98*H98</f>
        <v>38.400000000000006</v>
      </c>
      <c r="S98" s="135">
        <v>0</v>
      </c>
      <c r="T98" s="136">
        <f>S98*H98</f>
        <v>0</v>
      </c>
      <c r="AR98" s="137" t="s">
        <v>167</v>
      </c>
      <c r="AT98" s="137" t="s">
        <v>281</v>
      </c>
      <c r="AU98" s="137" t="s">
        <v>76</v>
      </c>
      <c r="AY98" s="17" t="s">
        <v>121</v>
      </c>
      <c r="BE98" s="138">
        <f>IF(N98="základní",J98,0)</f>
        <v>0</v>
      </c>
      <c r="BF98" s="138">
        <f>IF(N98="snížená",J98,0)</f>
        <v>0</v>
      </c>
      <c r="BG98" s="138">
        <f>IF(N98="zákl. přenesená",J98,0)</f>
        <v>0</v>
      </c>
      <c r="BH98" s="138">
        <f>IF(N98="sníž. přenesená",J98,0)</f>
        <v>0</v>
      </c>
      <c r="BI98" s="138">
        <f>IF(N98="nulová",J98,0)</f>
        <v>0</v>
      </c>
      <c r="BJ98" s="17" t="s">
        <v>74</v>
      </c>
      <c r="BK98" s="138">
        <f>ROUND(I98*H98,2)</f>
        <v>0</v>
      </c>
      <c r="BL98" s="17" t="s">
        <v>142</v>
      </c>
      <c r="BM98" s="137" t="s">
        <v>364</v>
      </c>
    </row>
    <row r="99" spans="2:65" s="1" customFormat="1" ht="16.5" customHeight="1">
      <c r="B99" s="29"/>
      <c r="C99" s="127" t="s">
        <v>120</v>
      </c>
      <c r="D99" s="127" t="s">
        <v>124</v>
      </c>
      <c r="E99" s="128" t="s">
        <v>365</v>
      </c>
      <c r="F99" s="129" t="s">
        <v>366</v>
      </c>
      <c r="G99" s="130" t="s">
        <v>217</v>
      </c>
      <c r="H99" s="131">
        <v>48</v>
      </c>
      <c r="I99" s="132"/>
      <c r="J99" s="132">
        <f>ROUND(I99*H99,2)</f>
        <v>0</v>
      </c>
      <c r="K99" s="129" t="s">
        <v>128</v>
      </c>
      <c r="L99" s="29"/>
      <c r="M99" s="133" t="s">
        <v>17</v>
      </c>
      <c r="N99" s="134" t="s">
        <v>37</v>
      </c>
      <c r="O99" s="135">
        <v>0.25900000000000001</v>
      </c>
      <c r="P99" s="135">
        <f>O99*H99</f>
        <v>12.432</v>
      </c>
      <c r="Q99" s="135">
        <v>5.0000000000000002E-5</v>
      </c>
      <c r="R99" s="135">
        <f>Q99*H99</f>
        <v>2.4000000000000002E-3</v>
      </c>
      <c r="S99" s="135">
        <v>0</v>
      </c>
      <c r="T99" s="136">
        <f>S99*H99</f>
        <v>0</v>
      </c>
      <c r="AR99" s="137" t="s">
        <v>142</v>
      </c>
      <c r="AT99" s="137" t="s">
        <v>124</v>
      </c>
      <c r="AU99" s="137" t="s">
        <v>76</v>
      </c>
      <c r="AY99" s="17" t="s">
        <v>121</v>
      </c>
      <c r="BE99" s="138">
        <f>IF(N99="základní",J99,0)</f>
        <v>0</v>
      </c>
      <c r="BF99" s="138">
        <f>IF(N99="snížená",J99,0)</f>
        <v>0</v>
      </c>
      <c r="BG99" s="138">
        <f>IF(N99="zákl. přenesená",J99,0)</f>
        <v>0</v>
      </c>
      <c r="BH99" s="138">
        <f>IF(N99="sníž. přenesená",J99,0)</f>
        <v>0</v>
      </c>
      <c r="BI99" s="138">
        <f>IF(N99="nulová",J99,0)</f>
        <v>0</v>
      </c>
      <c r="BJ99" s="17" t="s">
        <v>74</v>
      </c>
      <c r="BK99" s="138">
        <f>ROUND(I99*H99,2)</f>
        <v>0</v>
      </c>
      <c r="BL99" s="17" t="s">
        <v>142</v>
      </c>
      <c r="BM99" s="137" t="s">
        <v>367</v>
      </c>
    </row>
    <row r="100" spans="2:65" s="1" customFormat="1">
      <c r="B100" s="29"/>
      <c r="D100" s="139" t="s">
        <v>131</v>
      </c>
      <c r="F100" s="140" t="s">
        <v>368</v>
      </c>
      <c r="L100" s="29"/>
      <c r="M100" s="141"/>
      <c r="T100" s="50"/>
      <c r="AT100" s="17" t="s">
        <v>131</v>
      </c>
      <c r="AU100" s="17" t="s">
        <v>76</v>
      </c>
    </row>
    <row r="101" spans="2:65" s="1" customFormat="1" ht="16.5" customHeight="1">
      <c r="B101" s="29"/>
      <c r="C101" s="157" t="s">
        <v>155</v>
      </c>
      <c r="D101" s="157" t="s">
        <v>281</v>
      </c>
      <c r="E101" s="158" t="s">
        <v>298</v>
      </c>
      <c r="F101" s="159" t="s">
        <v>299</v>
      </c>
      <c r="G101" s="160" t="s">
        <v>217</v>
      </c>
      <c r="H101" s="161">
        <v>48</v>
      </c>
      <c r="I101" s="162"/>
      <c r="J101" s="162">
        <f>ROUND(I101*H101,2)</f>
        <v>0</v>
      </c>
      <c r="K101" s="159" t="s">
        <v>128</v>
      </c>
      <c r="L101" s="163"/>
      <c r="M101" s="164" t="s">
        <v>17</v>
      </c>
      <c r="N101" s="165" t="s">
        <v>37</v>
      </c>
      <c r="O101" s="135">
        <v>0</v>
      </c>
      <c r="P101" s="135">
        <f>O101*H101</f>
        <v>0</v>
      </c>
      <c r="Q101" s="135">
        <v>7.0899999999999999E-3</v>
      </c>
      <c r="R101" s="135">
        <f>Q101*H101</f>
        <v>0.34032000000000001</v>
      </c>
      <c r="S101" s="135">
        <v>0</v>
      </c>
      <c r="T101" s="136">
        <f>S101*H101</f>
        <v>0</v>
      </c>
      <c r="AR101" s="137" t="s">
        <v>167</v>
      </c>
      <c r="AT101" s="137" t="s">
        <v>281</v>
      </c>
      <c r="AU101" s="137" t="s">
        <v>76</v>
      </c>
      <c r="AY101" s="17" t="s">
        <v>121</v>
      </c>
      <c r="BE101" s="138">
        <f>IF(N101="základní",J101,0)</f>
        <v>0</v>
      </c>
      <c r="BF101" s="138">
        <f>IF(N101="snížená",J101,0)</f>
        <v>0</v>
      </c>
      <c r="BG101" s="138">
        <f>IF(N101="zákl. přenesená",J101,0)</f>
        <v>0</v>
      </c>
      <c r="BH101" s="138">
        <f>IF(N101="sníž. přenesená",J101,0)</f>
        <v>0</v>
      </c>
      <c r="BI101" s="138">
        <f>IF(N101="nulová",J101,0)</f>
        <v>0</v>
      </c>
      <c r="BJ101" s="17" t="s">
        <v>74</v>
      </c>
      <c r="BK101" s="138">
        <f>ROUND(I101*H101,2)</f>
        <v>0</v>
      </c>
      <c r="BL101" s="17" t="s">
        <v>142</v>
      </c>
      <c r="BM101" s="137" t="s">
        <v>369</v>
      </c>
    </row>
    <row r="102" spans="2:65" s="1" customFormat="1" ht="21.75" customHeight="1">
      <c r="B102" s="29"/>
      <c r="C102" s="127" t="s">
        <v>184</v>
      </c>
      <c r="D102" s="127" t="s">
        <v>124</v>
      </c>
      <c r="E102" s="128" t="s">
        <v>370</v>
      </c>
      <c r="F102" s="129" t="s">
        <v>371</v>
      </c>
      <c r="G102" s="130" t="s">
        <v>217</v>
      </c>
      <c r="H102" s="131">
        <v>48</v>
      </c>
      <c r="I102" s="132"/>
      <c r="J102" s="132">
        <f>ROUND(I102*H102,2)</f>
        <v>0</v>
      </c>
      <c r="K102" s="129" t="s">
        <v>128</v>
      </c>
      <c r="L102" s="29"/>
      <c r="M102" s="133" t="s">
        <v>17</v>
      </c>
      <c r="N102" s="134" t="s">
        <v>37</v>
      </c>
      <c r="O102" s="135">
        <v>1.764</v>
      </c>
      <c r="P102" s="135">
        <f>O102*H102</f>
        <v>84.671999999999997</v>
      </c>
      <c r="Q102" s="135">
        <v>0</v>
      </c>
      <c r="R102" s="135">
        <f>Q102*H102</f>
        <v>0</v>
      </c>
      <c r="S102" s="135">
        <v>0</v>
      </c>
      <c r="T102" s="136">
        <f>S102*H102</f>
        <v>0</v>
      </c>
      <c r="AR102" s="137" t="s">
        <v>142</v>
      </c>
      <c r="AT102" s="137" t="s">
        <v>124</v>
      </c>
      <c r="AU102" s="137" t="s">
        <v>76</v>
      </c>
      <c r="AY102" s="17" t="s">
        <v>121</v>
      </c>
      <c r="BE102" s="138">
        <f>IF(N102="základní",J102,0)</f>
        <v>0</v>
      </c>
      <c r="BF102" s="138">
        <f>IF(N102="snížená",J102,0)</f>
        <v>0</v>
      </c>
      <c r="BG102" s="138">
        <f>IF(N102="zákl. přenesená",J102,0)</f>
        <v>0</v>
      </c>
      <c r="BH102" s="138">
        <f>IF(N102="sníž. přenesená",J102,0)</f>
        <v>0</v>
      </c>
      <c r="BI102" s="138">
        <f>IF(N102="nulová",J102,0)</f>
        <v>0</v>
      </c>
      <c r="BJ102" s="17" t="s">
        <v>74</v>
      </c>
      <c r="BK102" s="138">
        <f>ROUND(I102*H102,2)</f>
        <v>0</v>
      </c>
      <c r="BL102" s="17" t="s">
        <v>142</v>
      </c>
      <c r="BM102" s="137" t="s">
        <v>372</v>
      </c>
    </row>
    <row r="103" spans="2:65" s="1" customFormat="1">
      <c r="B103" s="29"/>
      <c r="D103" s="139" t="s">
        <v>131</v>
      </c>
      <c r="F103" s="140" t="s">
        <v>373</v>
      </c>
      <c r="L103" s="29"/>
      <c r="M103" s="141"/>
      <c r="T103" s="50"/>
      <c r="AT103" s="17" t="s">
        <v>131</v>
      </c>
      <c r="AU103" s="17" t="s">
        <v>76</v>
      </c>
    </row>
    <row r="104" spans="2:65" s="1" customFormat="1" ht="24.2" customHeight="1">
      <c r="B104" s="29"/>
      <c r="C104" s="157" t="s">
        <v>167</v>
      </c>
      <c r="D104" s="157" t="s">
        <v>281</v>
      </c>
      <c r="E104" s="158" t="s">
        <v>374</v>
      </c>
      <c r="F104" s="159" t="s">
        <v>375</v>
      </c>
      <c r="G104" s="160" t="s">
        <v>376</v>
      </c>
      <c r="H104" s="161">
        <v>48</v>
      </c>
      <c r="I104" s="162"/>
      <c r="J104" s="162">
        <f>ROUND(I104*H104,2)</f>
        <v>0</v>
      </c>
      <c r="K104" s="159" t="s">
        <v>128</v>
      </c>
      <c r="L104" s="163"/>
      <c r="M104" s="164" t="s">
        <v>17</v>
      </c>
      <c r="N104" s="165" t="s">
        <v>37</v>
      </c>
      <c r="O104" s="135">
        <v>0</v>
      </c>
      <c r="P104" s="135">
        <f>O104*H104</f>
        <v>0</v>
      </c>
      <c r="Q104" s="135">
        <v>3.0000000000000001E-3</v>
      </c>
      <c r="R104" s="135">
        <f>Q104*H104</f>
        <v>0.14400000000000002</v>
      </c>
      <c r="S104" s="135">
        <v>0</v>
      </c>
      <c r="T104" s="136">
        <f>S104*H104</f>
        <v>0</v>
      </c>
      <c r="AR104" s="137" t="s">
        <v>167</v>
      </c>
      <c r="AT104" s="137" t="s">
        <v>281</v>
      </c>
      <c r="AU104" s="137" t="s">
        <v>76</v>
      </c>
      <c r="AY104" s="17" t="s">
        <v>121</v>
      </c>
      <c r="BE104" s="138">
        <f>IF(N104="základní",J104,0)</f>
        <v>0</v>
      </c>
      <c r="BF104" s="138">
        <f>IF(N104="snížená",J104,0)</f>
        <v>0</v>
      </c>
      <c r="BG104" s="138">
        <f>IF(N104="zákl. přenesená",J104,0)</f>
        <v>0</v>
      </c>
      <c r="BH104" s="138">
        <f>IF(N104="sníž. přenesená",J104,0)</f>
        <v>0</v>
      </c>
      <c r="BI104" s="138">
        <f>IF(N104="nulová",J104,0)</f>
        <v>0</v>
      </c>
      <c r="BJ104" s="17" t="s">
        <v>74</v>
      </c>
      <c r="BK104" s="138">
        <f>ROUND(I104*H104,2)</f>
        <v>0</v>
      </c>
      <c r="BL104" s="17" t="s">
        <v>142</v>
      </c>
      <c r="BM104" s="137" t="s">
        <v>377</v>
      </c>
    </row>
    <row r="105" spans="2:65" s="1" customFormat="1" ht="16.5" customHeight="1">
      <c r="B105" s="29"/>
      <c r="C105" s="127" t="s">
        <v>275</v>
      </c>
      <c r="D105" s="127" t="s">
        <v>124</v>
      </c>
      <c r="E105" s="128" t="s">
        <v>378</v>
      </c>
      <c r="F105" s="129" t="s">
        <v>379</v>
      </c>
      <c r="G105" s="130" t="s">
        <v>247</v>
      </c>
      <c r="H105" s="131">
        <v>96</v>
      </c>
      <c r="I105" s="132"/>
      <c r="J105" s="132">
        <f>ROUND(I105*H105,2)</f>
        <v>0</v>
      </c>
      <c r="K105" s="129" t="s">
        <v>128</v>
      </c>
      <c r="L105" s="29"/>
      <c r="M105" s="133" t="s">
        <v>17</v>
      </c>
      <c r="N105" s="134" t="s">
        <v>37</v>
      </c>
      <c r="O105" s="135">
        <v>0.30499999999999999</v>
      </c>
      <c r="P105" s="135">
        <f>O105*H105</f>
        <v>29.28</v>
      </c>
      <c r="Q105" s="135">
        <v>3.0000000000000001E-5</v>
      </c>
      <c r="R105" s="135">
        <f>Q105*H105</f>
        <v>2.8800000000000002E-3</v>
      </c>
      <c r="S105" s="135">
        <v>0</v>
      </c>
      <c r="T105" s="136">
        <f>S105*H105</f>
        <v>0</v>
      </c>
      <c r="AR105" s="137" t="s">
        <v>142</v>
      </c>
      <c r="AT105" s="137" t="s">
        <v>124</v>
      </c>
      <c r="AU105" s="137" t="s">
        <v>76</v>
      </c>
      <c r="AY105" s="17" t="s">
        <v>121</v>
      </c>
      <c r="BE105" s="138">
        <f>IF(N105="základní",J105,0)</f>
        <v>0</v>
      </c>
      <c r="BF105" s="138">
        <f>IF(N105="snížená",J105,0)</f>
        <v>0</v>
      </c>
      <c r="BG105" s="138">
        <f>IF(N105="zákl. přenesená",J105,0)</f>
        <v>0</v>
      </c>
      <c r="BH105" s="138">
        <f>IF(N105="sníž. přenesená",J105,0)</f>
        <v>0</v>
      </c>
      <c r="BI105" s="138">
        <f>IF(N105="nulová",J105,0)</f>
        <v>0</v>
      </c>
      <c r="BJ105" s="17" t="s">
        <v>74</v>
      </c>
      <c r="BK105" s="138">
        <f>ROUND(I105*H105,2)</f>
        <v>0</v>
      </c>
      <c r="BL105" s="17" t="s">
        <v>142</v>
      </c>
      <c r="BM105" s="137" t="s">
        <v>380</v>
      </c>
    </row>
    <row r="106" spans="2:65" s="1" customFormat="1">
      <c r="B106" s="29"/>
      <c r="D106" s="139" t="s">
        <v>131</v>
      </c>
      <c r="F106" s="140" t="s">
        <v>381</v>
      </c>
      <c r="L106" s="29"/>
      <c r="M106" s="141"/>
      <c r="T106" s="50"/>
      <c r="AT106" s="17" t="s">
        <v>131</v>
      </c>
      <c r="AU106" s="17" t="s">
        <v>76</v>
      </c>
    </row>
    <row r="107" spans="2:65" s="12" customFormat="1">
      <c r="B107" s="142"/>
      <c r="D107" s="143" t="s">
        <v>151</v>
      </c>
      <c r="E107" s="144" t="s">
        <v>17</v>
      </c>
      <c r="F107" s="145" t="s">
        <v>382</v>
      </c>
      <c r="H107" s="146">
        <v>96</v>
      </c>
      <c r="L107" s="142"/>
      <c r="M107" s="147"/>
      <c r="T107" s="148"/>
      <c r="AT107" s="144" t="s">
        <v>151</v>
      </c>
      <c r="AU107" s="144" t="s">
        <v>76</v>
      </c>
      <c r="AV107" s="12" t="s">
        <v>76</v>
      </c>
      <c r="AW107" s="12" t="s">
        <v>28</v>
      </c>
      <c r="AX107" s="12" t="s">
        <v>74</v>
      </c>
      <c r="AY107" s="144" t="s">
        <v>121</v>
      </c>
    </row>
    <row r="108" spans="2:65" s="1" customFormat="1" ht="16.5" customHeight="1">
      <c r="B108" s="29"/>
      <c r="C108" s="157" t="s">
        <v>350</v>
      </c>
      <c r="D108" s="157" t="s">
        <v>281</v>
      </c>
      <c r="E108" s="158" t="s">
        <v>383</v>
      </c>
      <c r="F108" s="159" t="s">
        <v>384</v>
      </c>
      <c r="G108" s="160" t="s">
        <v>247</v>
      </c>
      <c r="H108" s="161">
        <v>96</v>
      </c>
      <c r="I108" s="162"/>
      <c r="J108" s="162">
        <f>ROUND(I108*H108,2)</f>
        <v>0</v>
      </c>
      <c r="K108" s="159" t="s">
        <v>128</v>
      </c>
      <c r="L108" s="163"/>
      <c r="M108" s="164" t="s">
        <v>17</v>
      </c>
      <c r="N108" s="165" t="s">
        <v>37</v>
      </c>
      <c r="O108" s="135">
        <v>0</v>
      </c>
      <c r="P108" s="135">
        <f>O108*H108</f>
        <v>0</v>
      </c>
      <c r="Q108" s="135">
        <v>5.0000000000000001E-4</v>
      </c>
      <c r="R108" s="135">
        <f>Q108*H108</f>
        <v>4.8000000000000001E-2</v>
      </c>
      <c r="S108" s="135">
        <v>0</v>
      </c>
      <c r="T108" s="136">
        <f>S108*H108</f>
        <v>0</v>
      </c>
      <c r="AR108" s="137" t="s">
        <v>167</v>
      </c>
      <c r="AT108" s="137" t="s">
        <v>281</v>
      </c>
      <c r="AU108" s="137" t="s">
        <v>76</v>
      </c>
      <c r="AY108" s="17" t="s">
        <v>121</v>
      </c>
      <c r="BE108" s="138">
        <f>IF(N108="základní",J108,0)</f>
        <v>0</v>
      </c>
      <c r="BF108" s="138">
        <f>IF(N108="snížená",J108,0)</f>
        <v>0</v>
      </c>
      <c r="BG108" s="138">
        <f>IF(N108="zákl. přenesená",J108,0)</f>
        <v>0</v>
      </c>
      <c r="BH108" s="138">
        <f>IF(N108="sníž. přenesená",J108,0)</f>
        <v>0</v>
      </c>
      <c r="BI108" s="138">
        <f>IF(N108="nulová",J108,0)</f>
        <v>0</v>
      </c>
      <c r="BJ108" s="17" t="s">
        <v>74</v>
      </c>
      <c r="BK108" s="138">
        <f>ROUND(I108*H108,2)</f>
        <v>0</v>
      </c>
      <c r="BL108" s="17" t="s">
        <v>142</v>
      </c>
      <c r="BM108" s="137" t="s">
        <v>385</v>
      </c>
    </row>
    <row r="109" spans="2:65" s="1" customFormat="1" ht="24.2" customHeight="1">
      <c r="B109" s="29"/>
      <c r="C109" s="127" t="s">
        <v>173</v>
      </c>
      <c r="D109" s="127" t="s">
        <v>124</v>
      </c>
      <c r="E109" s="128" t="s">
        <v>386</v>
      </c>
      <c r="F109" s="129" t="s">
        <v>387</v>
      </c>
      <c r="G109" s="130" t="s">
        <v>311</v>
      </c>
      <c r="H109" s="131">
        <v>7.0000000000000001E-3</v>
      </c>
      <c r="I109" s="132"/>
      <c r="J109" s="132">
        <f>ROUND(I109*H109,2)</f>
        <v>0</v>
      </c>
      <c r="K109" s="129" t="s">
        <v>128</v>
      </c>
      <c r="L109" s="29"/>
      <c r="M109" s="133" t="s">
        <v>17</v>
      </c>
      <c r="N109" s="134" t="s">
        <v>37</v>
      </c>
      <c r="O109" s="135">
        <v>94.286000000000001</v>
      </c>
      <c r="P109" s="135">
        <f>O109*H109</f>
        <v>0.66000199999999998</v>
      </c>
      <c r="Q109" s="135">
        <v>0</v>
      </c>
      <c r="R109" s="135">
        <f>Q109*H109</f>
        <v>0</v>
      </c>
      <c r="S109" s="135">
        <v>0</v>
      </c>
      <c r="T109" s="136">
        <f>S109*H109</f>
        <v>0</v>
      </c>
      <c r="AR109" s="137" t="s">
        <v>142</v>
      </c>
      <c r="AT109" s="137" t="s">
        <v>124</v>
      </c>
      <c r="AU109" s="137" t="s">
        <v>76</v>
      </c>
      <c r="AY109" s="17" t="s">
        <v>121</v>
      </c>
      <c r="BE109" s="138">
        <f>IF(N109="základní",J109,0)</f>
        <v>0</v>
      </c>
      <c r="BF109" s="138">
        <f>IF(N109="snížená",J109,0)</f>
        <v>0</v>
      </c>
      <c r="BG109" s="138">
        <f>IF(N109="zákl. přenesená",J109,0)</f>
        <v>0</v>
      </c>
      <c r="BH109" s="138">
        <f>IF(N109="sníž. přenesená",J109,0)</f>
        <v>0</v>
      </c>
      <c r="BI109" s="138">
        <f>IF(N109="nulová",J109,0)</f>
        <v>0</v>
      </c>
      <c r="BJ109" s="17" t="s">
        <v>74</v>
      </c>
      <c r="BK109" s="138">
        <f>ROUND(I109*H109,2)</f>
        <v>0</v>
      </c>
      <c r="BL109" s="17" t="s">
        <v>142</v>
      </c>
      <c r="BM109" s="137" t="s">
        <v>388</v>
      </c>
    </row>
    <row r="110" spans="2:65" s="1" customFormat="1">
      <c r="B110" s="29"/>
      <c r="D110" s="139" t="s">
        <v>131</v>
      </c>
      <c r="F110" s="140" t="s">
        <v>389</v>
      </c>
      <c r="L110" s="29"/>
      <c r="M110" s="141"/>
      <c r="T110" s="50"/>
      <c r="AT110" s="17" t="s">
        <v>131</v>
      </c>
      <c r="AU110" s="17" t="s">
        <v>76</v>
      </c>
    </row>
    <row r="111" spans="2:65" s="12" customFormat="1">
      <c r="B111" s="142"/>
      <c r="D111" s="143" t="s">
        <v>151</v>
      </c>
      <c r="E111" s="144" t="s">
        <v>17</v>
      </c>
      <c r="F111" s="145" t="s">
        <v>390</v>
      </c>
      <c r="H111" s="146">
        <v>7.0000000000000001E-3</v>
      </c>
      <c r="L111" s="142"/>
      <c r="M111" s="147"/>
      <c r="T111" s="148"/>
      <c r="AT111" s="144" t="s">
        <v>151</v>
      </c>
      <c r="AU111" s="144" t="s">
        <v>76</v>
      </c>
      <c r="AV111" s="12" t="s">
        <v>76</v>
      </c>
      <c r="AW111" s="12" t="s">
        <v>28</v>
      </c>
      <c r="AX111" s="12" t="s">
        <v>74</v>
      </c>
      <c r="AY111" s="144" t="s">
        <v>121</v>
      </c>
    </row>
    <row r="112" spans="2:65" s="1" customFormat="1" ht="16.5" customHeight="1">
      <c r="B112" s="29"/>
      <c r="C112" s="157" t="s">
        <v>178</v>
      </c>
      <c r="D112" s="157" t="s">
        <v>281</v>
      </c>
      <c r="E112" s="158" t="s">
        <v>391</v>
      </c>
      <c r="F112" s="159" t="s">
        <v>392</v>
      </c>
      <c r="G112" s="160" t="s">
        <v>393</v>
      </c>
      <c r="H112" s="161">
        <v>7</v>
      </c>
      <c r="I112" s="162"/>
      <c r="J112" s="162">
        <f>ROUND(I112*H112,2)</f>
        <v>0</v>
      </c>
      <c r="K112" s="159" t="s">
        <v>128</v>
      </c>
      <c r="L112" s="163"/>
      <c r="M112" s="164" t="s">
        <v>17</v>
      </c>
      <c r="N112" s="165" t="s">
        <v>37</v>
      </c>
      <c r="O112" s="135">
        <v>0</v>
      </c>
      <c r="P112" s="135">
        <f>O112*H112</f>
        <v>0</v>
      </c>
      <c r="Q112" s="135">
        <v>1E-3</v>
      </c>
      <c r="R112" s="135">
        <f>Q112*H112</f>
        <v>7.0000000000000001E-3</v>
      </c>
      <c r="S112" s="135">
        <v>0</v>
      </c>
      <c r="T112" s="136">
        <f>S112*H112</f>
        <v>0</v>
      </c>
      <c r="AR112" s="137" t="s">
        <v>167</v>
      </c>
      <c r="AT112" s="137" t="s">
        <v>281</v>
      </c>
      <c r="AU112" s="137" t="s">
        <v>76</v>
      </c>
      <c r="AY112" s="17" t="s">
        <v>121</v>
      </c>
      <c r="BE112" s="138">
        <f>IF(N112="základní",J112,0)</f>
        <v>0</v>
      </c>
      <c r="BF112" s="138">
        <f>IF(N112="snížená",J112,0)</f>
        <v>0</v>
      </c>
      <c r="BG112" s="138">
        <f>IF(N112="zákl. přenesená",J112,0)</f>
        <v>0</v>
      </c>
      <c r="BH112" s="138">
        <f>IF(N112="sníž. přenesená",J112,0)</f>
        <v>0</v>
      </c>
      <c r="BI112" s="138">
        <f>IF(N112="nulová",J112,0)</f>
        <v>0</v>
      </c>
      <c r="BJ112" s="17" t="s">
        <v>74</v>
      </c>
      <c r="BK112" s="138">
        <f>ROUND(I112*H112,2)</f>
        <v>0</v>
      </c>
      <c r="BL112" s="17" t="s">
        <v>142</v>
      </c>
      <c r="BM112" s="137" t="s">
        <v>394</v>
      </c>
    </row>
    <row r="113" spans="2:65" s="12" customFormat="1">
      <c r="B113" s="142"/>
      <c r="D113" s="143" t="s">
        <v>151</v>
      </c>
      <c r="F113" s="145" t="s">
        <v>395</v>
      </c>
      <c r="H113" s="146">
        <v>7</v>
      </c>
      <c r="L113" s="142"/>
      <c r="M113" s="147"/>
      <c r="T113" s="148"/>
      <c r="AT113" s="144" t="s">
        <v>151</v>
      </c>
      <c r="AU113" s="144" t="s">
        <v>76</v>
      </c>
      <c r="AV113" s="12" t="s">
        <v>76</v>
      </c>
      <c r="AW113" s="12" t="s">
        <v>4</v>
      </c>
      <c r="AX113" s="12" t="s">
        <v>74</v>
      </c>
      <c r="AY113" s="144" t="s">
        <v>121</v>
      </c>
    </row>
    <row r="114" spans="2:65" s="1" customFormat="1" ht="16.5" customHeight="1">
      <c r="B114" s="29"/>
      <c r="C114" s="127" t="s">
        <v>191</v>
      </c>
      <c r="D114" s="127" t="s">
        <v>124</v>
      </c>
      <c r="E114" s="128" t="s">
        <v>396</v>
      </c>
      <c r="F114" s="129" t="s">
        <v>397</v>
      </c>
      <c r="G114" s="130" t="s">
        <v>247</v>
      </c>
      <c r="H114" s="131">
        <v>48</v>
      </c>
      <c r="I114" s="132"/>
      <c r="J114" s="132">
        <f>ROUND(I114*H114,2)</f>
        <v>0</v>
      </c>
      <c r="K114" s="129" t="s">
        <v>128</v>
      </c>
      <c r="L114" s="29"/>
      <c r="M114" s="133" t="s">
        <v>17</v>
      </c>
      <c r="N114" s="134" t="s">
        <v>37</v>
      </c>
      <c r="O114" s="135">
        <v>0.113</v>
      </c>
      <c r="P114" s="135">
        <f>O114*H114</f>
        <v>5.4240000000000004</v>
      </c>
      <c r="Q114" s="135">
        <v>0</v>
      </c>
      <c r="R114" s="135">
        <f>Q114*H114</f>
        <v>0</v>
      </c>
      <c r="S114" s="135">
        <v>0</v>
      </c>
      <c r="T114" s="136">
        <f>S114*H114</f>
        <v>0</v>
      </c>
      <c r="AR114" s="137" t="s">
        <v>142</v>
      </c>
      <c r="AT114" s="137" t="s">
        <v>124</v>
      </c>
      <c r="AU114" s="137" t="s">
        <v>76</v>
      </c>
      <c r="AY114" s="17" t="s">
        <v>121</v>
      </c>
      <c r="BE114" s="138">
        <f>IF(N114="základní",J114,0)</f>
        <v>0</v>
      </c>
      <c r="BF114" s="138">
        <f>IF(N114="snížená",J114,0)</f>
        <v>0</v>
      </c>
      <c r="BG114" s="138">
        <f>IF(N114="zákl. přenesená",J114,0)</f>
        <v>0</v>
      </c>
      <c r="BH114" s="138">
        <f>IF(N114="sníž. přenesená",J114,0)</f>
        <v>0</v>
      </c>
      <c r="BI114" s="138">
        <f>IF(N114="nulová",J114,0)</f>
        <v>0</v>
      </c>
      <c r="BJ114" s="17" t="s">
        <v>74</v>
      </c>
      <c r="BK114" s="138">
        <f>ROUND(I114*H114,2)</f>
        <v>0</v>
      </c>
      <c r="BL114" s="17" t="s">
        <v>142</v>
      </c>
      <c r="BM114" s="137" t="s">
        <v>398</v>
      </c>
    </row>
    <row r="115" spans="2:65" s="1" customFormat="1">
      <c r="B115" s="29"/>
      <c r="D115" s="139" t="s">
        <v>131</v>
      </c>
      <c r="F115" s="140" t="s">
        <v>399</v>
      </c>
      <c r="L115" s="29"/>
      <c r="M115" s="141"/>
      <c r="T115" s="50"/>
      <c r="AT115" s="17" t="s">
        <v>131</v>
      </c>
      <c r="AU115" s="17" t="s">
        <v>76</v>
      </c>
    </row>
    <row r="116" spans="2:65" s="1" customFormat="1" ht="16.5" customHeight="1">
      <c r="B116" s="29"/>
      <c r="C116" s="157" t="s">
        <v>8</v>
      </c>
      <c r="D116" s="157" t="s">
        <v>281</v>
      </c>
      <c r="E116" s="158" t="s">
        <v>400</v>
      </c>
      <c r="F116" s="159" t="s">
        <v>401</v>
      </c>
      <c r="G116" s="160" t="s">
        <v>284</v>
      </c>
      <c r="H116" s="161">
        <v>4.944</v>
      </c>
      <c r="I116" s="162"/>
      <c r="J116" s="162">
        <f>ROUND(I116*H116,2)</f>
        <v>0</v>
      </c>
      <c r="K116" s="159" t="s">
        <v>128</v>
      </c>
      <c r="L116" s="163"/>
      <c r="M116" s="164" t="s">
        <v>17</v>
      </c>
      <c r="N116" s="165" t="s">
        <v>37</v>
      </c>
      <c r="O116" s="135">
        <v>0</v>
      </c>
      <c r="P116" s="135">
        <f>O116*H116</f>
        <v>0</v>
      </c>
      <c r="Q116" s="135">
        <v>0.2</v>
      </c>
      <c r="R116" s="135">
        <f>Q116*H116</f>
        <v>0.98880000000000001</v>
      </c>
      <c r="S116" s="135">
        <v>0</v>
      </c>
      <c r="T116" s="136">
        <f>S116*H116</f>
        <v>0</v>
      </c>
      <c r="AR116" s="137" t="s">
        <v>167</v>
      </c>
      <c r="AT116" s="137" t="s">
        <v>281</v>
      </c>
      <c r="AU116" s="137" t="s">
        <v>76</v>
      </c>
      <c r="AY116" s="17" t="s">
        <v>121</v>
      </c>
      <c r="BE116" s="138">
        <f>IF(N116="základní",J116,0)</f>
        <v>0</v>
      </c>
      <c r="BF116" s="138">
        <f>IF(N116="snížená",J116,0)</f>
        <v>0</v>
      </c>
      <c r="BG116" s="138">
        <f>IF(N116="zákl. přenesená",J116,0)</f>
        <v>0</v>
      </c>
      <c r="BH116" s="138">
        <f>IF(N116="sníž. přenesená",J116,0)</f>
        <v>0</v>
      </c>
      <c r="BI116" s="138">
        <f>IF(N116="nulová",J116,0)</f>
        <v>0</v>
      </c>
      <c r="BJ116" s="17" t="s">
        <v>74</v>
      </c>
      <c r="BK116" s="138">
        <f>ROUND(I116*H116,2)</f>
        <v>0</v>
      </c>
      <c r="BL116" s="17" t="s">
        <v>142</v>
      </c>
      <c r="BM116" s="137" t="s">
        <v>402</v>
      </c>
    </row>
    <row r="117" spans="2:65" s="12" customFormat="1">
      <c r="B117" s="142"/>
      <c r="D117" s="143" t="s">
        <v>151</v>
      </c>
      <c r="F117" s="145" t="s">
        <v>403</v>
      </c>
      <c r="H117" s="146">
        <v>4.944</v>
      </c>
      <c r="L117" s="142"/>
      <c r="M117" s="147"/>
      <c r="T117" s="148"/>
      <c r="AT117" s="144" t="s">
        <v>151</v>
      </c>
      <c r="AU117" s="144" t="s">
        <v>76</v>
      </c>
      <c r="AV117" s="12" t="s">
        <v>76</v>
      </c>
      <c r="AW117" s="12" t="s">
        <v>4</v>
      </c>
      <c r="AX117" s="12" t="s">
        <v>74</v>
      </c>
      <c r="AY117" s="144" t="s">
        <v>121</v>
      </c>
    </row>
    <row r="118" spans="2:65" s="1" customFormat="1" ht="24.2" customHeight="1">
      <c r="B118" s="29"/>
      <c r="C118" s="127" t="s">
        <v>270</v>
      </c>
      <c r="D118" s="127" t="s">
        <v>124</v>
      </c>
      <c r="E118" s="128" t="s">
        <v>404</v>
      </c>
      <c r="F118" s="129" t="s">
        <v>405</v>
      </c>
      <c r="G118" s="130" t="s">
        <v>217</v>
      </c>
      <c r="H118" s="131">
        <v>144</v>
      </c>
      <c r="I118" s="132"/>
      <c r="J118" s="132">
        <f>ROUND(I118*H118,2)</f>
        <v>0</v>
      </c>
      <c r="K118" s="129" t="s">
        <v>128</v>
      </c>
      <c r="L118" s="29"/>
      <c r="M118" s="133" t="s">
        <v>17</v>
      </c>
      <c r="N118" s="134" t="s">
        <v>37</v>
      </c>
      <c r="O118" s="135">
        <v>0.39600000000000002</v>
      </c>
      <c r="P118" s="135">
        <f>O118*H118</f>
        <v>57.024000000000001</v>
      </c>
      <c r="Q118" s="135">
        <v>0</v>
      </c>
      <c r="R118" s="135">
        <f>Q118*H118</f>
        <v>0</v>
      </c>
      <c r="S118" s="135">
        <v>0</v>
      </c>
      <c r="T118" s="136">
        <f>S118*H118</f>
        <v>0</v>
      </c>
      <c r="AR118" s="137" t="s">
        <v>142</v>
      </c>
      <c r="AT118" s="137" t="s">
        <v>124</v>
      </c>
      <c r="AU118" s="137" t="s">
        <v>76</v>
      </c>
      <c r="AY118" s="17" t="s">
        <v>121</v>
      </c>
      <c r="BE118" s="138">
        <f>IF(N118="základní",J118,0)</f>
        <v>0</v>
      </c>
      <c r="BF118" s="138">
        <f>IF(N118="snížená",J118,0)</f>
        <v>0</v>
      </c>
      <c r="BG118" s="138">
        <f>IF(N118="zákl. přenesená",J118,0)</f>
        <v>0</v>
      </c>
      <c r="BH118" s="138">
        <f>IF(N118="sníž. přenesená",J118,0)</f>
        <v>0</v>
      </c>
      <c r="BI118" s="138">
        <f>IF(N118="nulová",J118,0)</f>
        <v>0</v>
      </c>
      <c r="BJ118" s="17" t="s">
        <v>74</v>
      </c>
      <c r="BK118" s="138">
        <f>ROUND(I118*H118,2)</f>
        <v>0</v>
      </c>
      <c r="BL118" s="17" t="s">
        <v>142</v>
      </c>
      <c r="BM118" s="137" t="s">
        <v>406</v>
      </c>
    </row>
    <row r="119" spans="2:65" s="1" customFormat="1">
      <c r="B119" s="29"/>
      <c r="D119" s="139" t="s">
        <v>131</v>
      </c>
      <c r="F119" s="140" t="s">
        <v>407</v>
      </c>
      <c r="L119" s="29"/>
      <c r="M119" s="141"/>
      <c r="T119" s="50"/>
      <c r="AT119" s="17" t="s">
        <v>131</v>
      </c>
      <c r="AU119" s="17" t="s">
        <v>76</v>
      </c>
    </row>
    <row r="120" spans="2:65" s="12" customFormat="1" ht="22.5">
      <c r="B120" s="142"/>
      <c r="D120" s="143" t="s">
        <v>151</v>
      </c>
      <c r="E120" s="144" t="s">
        <v>17</v>
      </c>
      <c r="F120" s="145" t="s">
        <v>408</v>
      </c>
      <c r="H120" s="146">
        <v>144</v>
      </c>
      <c r="L120" s="142"/>
      <c r="M120" s="147"/>
      <c r="T120" s="148"/>
      <c r="AT120" s="144" t="s">
        <v>151</v>
      </c>
      <c r="AU120" s="144" t="s">
        <v>76</v>
      </c>
      <c r="AV120" s="12" t="s">
        <v>76</v>
      </c>
      <c r="AW120" s="12" t="s">
        <v>28</v>
      </c>
      <c r="AX120" s="12" t="s">
        <v>74</v>
      </c>
      <c r="AY120" s="144" t="s">
        <v>121</v>
      </c>
    </row>
    <row r="121" spans="2:65" s="1" customFormat="1" ht="16.5" customHeight="1">
      <c r="B121" s="29"/>
      <c r="C121" s="127" t="s">
        <v>259</v>
      </c>
      <c r="D121" s="127" t="s">
        <v>124</v>
      </c>
      <c r="E121" s="128" t="s">
        <v>409</v>
      </c>
      <c r="F121" s="129" t="s">
        <v>410</v>
      </c>
      <c r="G121" s="130" t="s">
        <v>284</v>
      </c>
      <c r="H121" s="131">
        <v>14.4</v>
      </c>
      <c r="I121" s="132"/>
      <c r="J121" s="132">
        <f>ROUND(I121*H121,2)</f>
        <v>0</v>
      </c>
      <c r="K121" s="129" t="s">
        <v>128</v>
      </c>
      <c r="L121" s="29"/>
      <c r="M121" s="133" t="s">
        <v>17</v>
      </c>
      <c r="N121" s="134" t="s">
        <v>37</v>
      </c>
      <c r="O121" s="135">
        <v>1.196</v>
      </c>
      <c r="P121" s="135">
        <f>O121*H121</f>
        <v>17.2224</v>
      </c>
      <c r="Q121" s="135">
        <v>0</v>
      </c>
      <c r="R121" s="135">
        <f>Q121*H121</f>
        <v>0</v>
      </c>
      <c r="S121" s="135">
        <v>0</v>
      </c>
      <c r="T121" s="136">
        <f>S121*H121</f>
        <v>0</v>
      </c>
      <c r="AR121" s="137" t="s">
        <v>142</v>
      </c>
      <c r="AT121" s="137" t="s">
        <v>124</v>
      </c>
      <c r="AU121" s="137" t="s">
        <v>76</v>
      </c>
      <c r="AY121" s="17" t="s">
        <v>121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7" t="s">
        <v>74</v>
      </c>
      <c r="BK121" s="138">
        <f>ROUND(I121*H121,2)</f>
        <v>0</v>
      </c>
      <c r="BL121" s="17" t="s">
        <v>142</v>
      </c>
      <c r="BM121" s="137" t="s">
        <v>411</v>
      </c>
    </row>
    <row r="122" spans="2:65" s="1" customFormat="1">
      <c r="B122" s="29"/>
      <c r="D122" s="139" t="s">
        <v>131</v>
      </c>
      <c r="F122" s="140" t="s">
        <v>412</v>
      </c>
      <c r="L122" s="29"/>
      <c r="M122" s="141"/>
      <c r="T122" s="50"/>
      <c r="AT122" s="17" t="s">
        <v>131</v>
      </c>
      <c r="AU122" s="17" t="s">
        <v>76</v>
      </c>
    </row>
    <row r="123" spans="2:65" s="12" customFormat="1">
      <c r="B123" s="142"/>
      <c r="D123" s="143" t="s">
        <v>151</v>
      </c>
      <c r="E123" s="144" t="s">
        <v>17</v>
      </c>
      <c r="F123" s="145" t="s">
        <v>413</v>
      </c>
      <c r="H123" s="146">
        <v>14.4</v>
      </c>
      <c r="L123" s="142"/>
      <c r="M123" s="147"/>
      <c r="T123" s="148"/>
      <c r="AT123" s="144" t="s">
        <v>151</v>
      </c>
      <c r="AU123" s="144" t="s">
        <v>76</v>
      </c>
      <c r="AV123" s="12" t="s">
        <v>76</v>
      </c>
      <c r="AW123" s="12" t="s">
        <v>28</v>
      </c>
      <c r="AX123" s="12" t="s">
        <v>74</v>
      </c>
      <c r="AY123" s="144" t="s">
        <v>121</v>
      </c>
    </row>
    <row r="124" spans="2:65" s="11" customFormat="1" ht="22.9" customHeight="1">
      <c r="B124" s="116"/>
      <c r="D124" s="117" t="s">
        <v>65</v>
      </c>
      <c r="E124" s="125" t="s">
        <v>323</v>
      </c>
      <c r="F124" s="125" t="s">
        <v>324</v>
      </c>
      <c r="J124" s="126">
        <f>BK124</f>
        <v>0</v>
      </c>
      <c r="L124" s="116"/>
      <c r="M124" s="120"/>
      <c r="P124" s="121">
        <f>SUM(P125:P126)</f>
        <v>88.446471000000003</v>
      </c>
      <c r="R124" s="121">
        <f>SUM(R125:R126)</f>
        <v>0</v>
      </c>
      <c r="T124" s="122">
        <f>SUM(T125:T126)</f>
        <v>0</v>
      </c>
      <c r="AR124" s="117" t="s">
        <v>74</v>
      </c>
      <c r="AT124" s="123" t="s">
        <v>65</v>
      </c>
      <c r="AU124" s="123" t="s">
        <v>74</v>
      </c>
      <c r="AY124" s="117" t="s">
        <v>121</v>
      </c>
      <c r="BK124" s="124">
        <f>SUM(BK125:BK126)</f>
        <v>0</v>
      </c>
    </row>
    <row r="125" spans="2:65" s="1" customFormat="1" ht="16.5" customHeight="1">
      <c r="B125" s="29"/>
      <c r="C125" s="127" t="s">
        <v>199</v>
      </c>
      <c r="D125" s="127" t="s">
        <v>124</v>
      </c>
      <c r="E125" s="128" t="s">
        <v>326</v>
      </c>
      <c r="F125" s="129" t="s">
        <v>327</v>
      </c>
      <c r="G125" s="130" t="s">
        <v>311</v>
      </c>
      <c r="H125" s="131">
        <v>44.156999999999996</v>
      </c>
      <c r="I125" s="132"/>
      <c r="J125" s="132">
        <f>ROUND(I125*H125,2)</f>
        <v>0</v>
      </c>
      <c r="K125" s="129" t="s">
        <v>128</v>
      </c>
      <c r="L125" s="29"/>
      <c r="M125" s="133" t="s">
        <v>17</v>
      </c>
      <c r="N125" s="134" t="s">
        <v>37</v>
      </c>
      <c r="O125" s="135">
        <v>2.0030000000000001</v>
      </c>
      <c r="P125" s="135">
        <f>O125*H125</f>
        <v>88.446471000000003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142</v>
      </c>
      <c r="AT125" s="137" t="s">
        <v>124</v>
      </c>
      <c r="AU125" s="137" t="s">
        <v>76</v>
      </c>
      <c r="AY125" s="17" t="s">
        <v>121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7" t="s">
        <v>74</v>
      </c>
      <c r="BK125" s="138">
        <f>ROUND(I125*H125,2)</f>
        <v>0</v>
      </c>
      <c r="BL125" s="17" t="s">
        <v>142</v>
      </c>
      <c r="BM125" s="137" t="s">
        <v>414</v>
      </c>
    </row>
    <row r="126" spans="2:65" s="1" customFormat="1">
      <c r="B126" s="29"/>
      <c r="D126" s="139" t="s">
        <v>131</v>
      </c>
      <c r="F126" s="140" t="s">
        <v>329</v>
      </c>
      <c r="L126" s="29"/>
      <c r="M126" s="172"/>
      <c r="N126" s="173"/>
      <c r="O126" s="173"/>
      <c r="P126" s="173"/>
      <c r="Q126" s="173"/>
      <c r="R126" s="173"/>
      <c r="S126" s="173"/>
      <c r="T126" s="174"/>
      <c r="AT126" s="17" t="s">
        <v>131</v>
      </c>
      <c r="AU126" s="17" t="s">
        <v>76</v>
      </c>
    </row>
    <row r="127" spans="2:65" s="1" customFormat="1" ht="6.95" customHeight="1"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29"/>
    </row>
  </sheetData>
  <autoFilter ref="C87:K126" xr:uid="{00000000-0009-0000-0000-000004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2" r:id="rId1" xr:uid="{00000000-0004-0000-0400-000000000000}"/>
    <hyperlink ref="F97" r:id="rId2" xr:uid="{00000000-0004-0000-0400-000001000000}"/>
    <hyperlink ref="F100" r:id="rId3" xr:uid="{00000000-0004-0000-0400-000002000000}"/>
    <hyperlink ref="F103" r:id="rId4" xr:uid="{00000000-0004-0000-0400-000003000000}"/>
    <hyperlink ref="F106" r:id="rId5" xr:uid="{00000000-0004-0000-0400-000004000000}"/>
    <hyperlink ref="F110" r:id="rId6" xr:uid="{00000000-0004-0000-0400-000005000000}"/>
    <hyperlink ref="F115" r:id="rId7" xr:uid="{00000000-0004-0000-0400-000006000000}"/>
    <hyperlink ref="F119" r:id="rId8" xr:uid="{00000000-0004-0000-0400-000007000000}"/>
    <hyperlink ref="F122" r:id="rId9" xr:uid="{00000000-0004-0000-0400-000008000000}"/>
    <hyperlink ref="F126" r:id="rId10" xr:uid="{00000000-0004-0000-04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31" zoomScale="110" zoomScaleNormal="110" workbookViewId="0"/>
  </sheetViews>
  <sheetFormatPr defaultRowHeight="11.25"/>
  <cols>
    <col min="1" max="1" width="8.33203125" style="175" customWidth="1"/>
    <col min="2" max="2" width="1.6640625" style="175" customWidth="1"/>
    <col min="3" max="4" width="5" style="175" customWidth="1"/>
    <col min="5" max="5" width="11.6640625" style="175" customWidth="1"/>
    <col min="6" max="6" width="9.1640625" style="175" customWidth="1"/>
    <col min="7" max="7" width="5" style="175" customWidth="1"/>
    <col min="8" max="8" width="77.83203125" style="175" customWidth="1"/>
    <col min="9" max="10" width="20" style="175" customWidth="1"/>
    <col min="11" max="11" width="1.6640625" style="175" customWidth="1"/>
  </cols>
  <sheetData>
    <row r="1" spans="2:11" customFormat="1" ht="37.5" customHeight="1"/>
    <row r="2" spans="2:11" customFormat="1" ht="7.5" customHeight="1">
      <c r="B2" s="176"/>
      <c r="C2" s="177"/>
      <c r="D2" s="177"/>
      <c r="E2" s="177"/>
      <c r="F2" s="177"/>
      <c r="G2" s="177"/>
      <c r="H2" s="177"/>
      <c r="I2" s="177"/>
      <c r="J2" s="177"/>
      <c r="K2" s="178"/>
    </row>
    <row r="3" spans="2:11" s="15" customFormat="1" ht="45" customHeight="1">
      <c r="B3" s="179"/>
      <c r="C3" s="301" t="s">
        <v>415</v>
      </c>
      <c r="D3" s="301"/>
      <c r="E3" s="301"/>
      <c r="F3" s="301"/>
      <c r="G3" s="301"/>
      <c r="H3" s="301"/>
      <c r="I3" s="301"/>
      <c r="J3" s="301"/>
      <c r="K3" s="180"/>
    </row>
    <row r="4" spans="2:11" customFormat="1" ht="25.5" customHeight="1">
      <c r="B4" s="181"/>
      <c r="C4" s="306" t="s">
        <v>416</v>
      </c>
      <c r="D4" s="306"/>
      <c r="E4" s="306"/>
      <c r="F4" s="306"/>
      <c r="G4" s="306"/>
      <c r="H4" s="306"/>
      <c r="I4" s="306"/>
      <c r="J4" s="306"/>
      <c r="K4" s="182"/>
    </row>
    <row r="5" spans="2:11" customFormat="1" ht="5.25" customHeight="1">
      <c r="B5" s="181"/>
      <c r="C5" s="183"/>
      <c r="D5" s="183"/>
      <c r="E5" s="183"/>
      <c r="F5" s="183"/>
      <c r="G5" s="183"/>
      <c r="H5" s="183"/>
      <c r="I5" s="183"/>
      <c r="J5" s="183"/>
      <c r="K5" s="182"/>
    </row>
    <row r="6" spans="2:11" customFormat="1" ht="15" customHeight="1">
      <c r="B6" s="181"/>
      <c r="C6" s="305" t="s">
        <v>417</v>
      </c>
      <c r="D6" s="305"/>
      <c r="E6" s="305"/>
      <c r="F6" s="305"/>
      <c r="G6" s="305"/>
      <c r="H6" s="305"/>
      <c r="I6" s="305"/>
      <c r="J6" s="305"/>
      <c r="K6" s="182"/>
    </row>
    <row r="7" spans="2:11" customFormat="1" ht="15" customHeight="1">
      <c r="B7" s="185"/>
      <c r="C7" s="305" t="s">
        <v>418</v>
      </c>
      <c r="D7" s="305"/>
      <c r="E7" s="305"/>
      <c r="F7" s="305"/>
      <c r="G7" s="305"/>
      <c r="H7" s="305"/>
      <c r="I7" s="305"/>
      <c r="J7" s="305"/>
      <c r="K7" s="182"/>
    </row>
    <row r="8" spans="2:11" customFormat="1" ht="12.75" customHeight="1">
      <c r="B8" s="185"/>
      <c r="C8" s="184"/>
      <c r="D8" s="184"/>
      <c r="E8" s="184"/>
      <c r="F8" s="184"/>
      <c r="G8" s="184"/>
      <c r="H8" s="184"/>
      <c r="I8" s="184"/>
      <c r="J8" s="184"/>
      <c r="K8" s="182"/>
    </row>
    <row r="9" spans="2:11" customFormat="1" ht="15" customHeight="1">
      <c r="B9" s="185"/>
      <c r="C9" s="305" t="s">
        <v>419</v>
      </c>
      <c r="D9" s="305"/>
      <c r="E9" s="305"/>
      <c r="F9" s="305"/>
      <c r="G9" s="305"/>
      <c r="H9" s="305"/>
      <c r="I9" s="305"/>
      <c r="J9" s="305"/>
      <c r="K9" s="182"/>
    </row>
    <row r="10" spans="2:11" customFormat="1" ht="15" customHeight="1">
      <c r="B10" s="185"/>
      <c r="C10" s="184"/>
      <c r="D10" s="305" t="s">
        <v>420</v>
      </c>
      <c r="E10" s="305"/>
      <c r="F10" s="305"/>
      <c r="G10" s="305"/>
      <c r="H10" s="305"/>
      <c r="I10" s="305"/>
      <c r="J10" s="305"/>
      <c r="K10" s="182"/>
    </row>
    <row r="11" spans="2:11" customFormat="1" ht="15" customHeight="1">
      <c r="B11" s="185"/>
      <c r="C11" s="186"/>
      <c r="D11" s="305" t="s">
        <v>421</v>
      </c>
      <c r="E11" s="305"/>
      <c r="F11" s="305"/>
      <c r="G11" s="305"/>
      <c r="H11" s="305"/>
      <c r="I11" s="305"/>
      <c r="J11" s="305"/>
      <c r="K11" s="182"/>
    </row>
    <row r="12" spans="2:11" customFormat="1" ht="15" customHeight="1">
      <c r="B12" s="185"/>
      <c r="C12" s="186"/>
      <c r="D12" s="184"/>
      <c r="E12" s="184"/>
      <c r="F12" s="184"/>
      <c r="G12" s="184"/>
      <c r="H12" s="184"/>
      <c r="I12" s="184"/>
      <c r="J12" s="184"/>
      <c r="K12" s="182"/>
    </row>
    <row r="13" spans="2:11" customFormat="1" ht="15" customHeight="1">
      <c r="B13" s="185"/>
      <c r="C13" s="186"/>
      <c r="D13" s="187" t="s">
        <v>422</v>
      </c>
      <c r="E13" s="184"/>
      <c r="F13" s="184"/>
      <c r="G13" s="184"/>
      <c r="H13" s="184"/>
      <c r="I13" s="184"/>
      <c r="J13" s="184"/>
      <c r="K13" s="182"/>
    </row>
    <row r="14" spans="2:11" customFormat="1" ht="12.75" customHeight="1">
      <c r="B14" s="185"/>
      <c r="C14" s="186"/>
      <c r="D14" s="186"/>
      <c r="E14" s="186"/>
      <c r="F14" s="186"/>
      <c r="G14" s="186"/>
      <c r="H14" s="186"/>
      <c r="I14" s="186"/>
      <c r="J14" s="186"/>
      <c r="K14" s="182"/>
    </row>
    <row r="15" spans="2:11" customFormat="1" ht="15" customHeight="1">
      <c r="B15" s="185"/>
      <c r="C15" s="186"/>
      <c r="D15" s="305" t="s">
        <v>423</v>
      </c>
      <c r="E15" s="305"/>
      <c r="F15" s="305"/>
      <c r="G15" s="305"/>
      <c r="H15" s="305"/>
      <c r="I15" s="305"/>
      <c r="J15" s="305"/>
      <c r="K15" s="182"/>
    </row>
    <row r="16" spans="2:11" customFormat="1" ht="15" customHeight="1">
      <c r="B16" s="185"/>
      <c r="C16" s="186"/>
      <c r="D16" s="305" t="s">
        <v>424</v>
      </c>
      <c r="E16" s="305"/>
      <c r="F16" s="305"/>
      <c r="G16" s="305"/>
      <c r="H16" s="305"/>
      <c r="I16" s="305"/>
      <c r="J16" s="305"/>
      <c r="K16" s="182"/>
    </row>
    <row r="17" spans="2:11" customFormat="1" ht="15" customHeight="1">
      <c r="B17" s="185"/>
      <c r="C17" s="186"/>
      <c r="D17" s="305" t="s">
        <v>425</v>
      </c>
      <c r="E17" s="305"/>
      <c r="F17" s="305"/>
      <c r="G17" s="305"/>
      <c r="H17" s="305"/>
      <c r="I17" s="305"/>
      <c r="J17" s="305"/>
      <c r="K17" s="182"/>
    </row>
    <row r="18" spans="2:11" customFormat="1" ht="15" customHeight="1">
      <c r="B18" s="185"/>
      <c r="C18" s="186"/>
      <c r="D18" s="186"/>
      <c r="E18" s="188" t="s">
        <v>73</v>
      </c>
      <c r="F18" s="305" t="s">
        <v>426</v>
      </c>
      <c r="G18" s="305"/>
      <c r="H18" s="305"/>
      <c r="I18" s="305"/>
      <c r="J18" s="305"/>
      <c r="K18" s="182"/>
    </row>
    <row r="19" spans="2:11" customFormat="1" ht="15" customHeight="1">
      <c r="B19" s="185"/>
      <c r="C19" s="186"/>
      <c r="D19" s="186"/>
      <c r="E19" s="188" t="s">
        <v>427</v>
      </c>
      <c r="F19" s="305" t="s">
        <v>428</v>
      </c>
      <c r="G19" s="305"/>
      <c r="H19" s="305"/>
      <c r="I19" s="305"/>
      <c r="J19" s="305"/>
      <c r="K19" s="182"/>
    </row>
    <row r="20" spans="2:11" customFormat="1" ht="15" customHeight="1">
      <c r="B20" s="185"/>
      <c r="C20" s="186"/>
      <c r="D20" s="186"/>
      <c r="E20" s="188" t="s">
        <v>429</v>
      </c>
      <c r="F20" s="305" t="s">
        <v>430</v>
      </c>
      <c r="G20" s="305"/>
      <c r="H20" s="305"/>
      <c r="I20" s="305"/>
      <c r="J20" s="305"/>
      <c r="K20" s="182"/>
    </row>
    <row r="21" spans="2:11" customFormat="1" ht="15" customHeight="1">
      <c r="B21" s="185"/>
      <c r="C21" s="186"/>
      <c r="D21" s="186"/>
      <c r="E21" s="188" t="s">
        <v>431</v>
      </c>
      <c r="F21" s="305" t="s">
        <v>432</v>
      </c>
      <c r="G21" s="305"/>
      <c r="H21" s="305"/>
      <c r="I21" s="305"/>
      <c r="J21" s="305"/>
      <c r="K21" s="182"/>
    </row>
    <row r="22" spans="2:11" customFormat="1" ht="15" customHeight="1">
      <c r="B22" s="185"/>
      <c r="C22" s="186"/>
      <c r="D22" s="186"/>
      <c r="E22" s="188" t="s">
        <v>433</v>
      </c>
      <c r="F22" s="305" t="s">
        <v>434</v>
      </c>
      <c r="G22" s="305"/>
      <c r="H22" s="305"/>
      <c r="I22" s="305"/>
      <c r="J22" s="305"/>
      <c r="K22" s="182"/>
    </row>
    <row r="23" spans="2:11" customFormat="1" ht="15" customHeight="1">
      <c r="B23" s="185"/>
      <c r="C23" s="186"/>
      <c r="D23" s="186"/>
      <c r="E23" s="188" t="s">
        <v>82</v>
      </c>
      <c r="F23" s="305" t="s">
        <v>435</v>
      </c>
      <c r="G23" s="305"/>
      <c r="H23" s="305"/>
      <c r="I23" s="305"/>
      <c r="J23" s="305"/>
      <c r="K23" s="182"/>
    </row>
    <row r="24" spans="2:11" customFormat="1" ht="12.75" customHeight="1">
      <c r="B24" s="185"/>
      <c r="C24" s="186"/>
      <c r="D24" s="186"/>
      <c r="E24" s="186"/>
      <c r="F24" s="186"/>
      <c r="G24" s="186"/>
      <c r="H24" s="186"/>
      <c r="I24" s="186"/>
      <c r="J24" s="186"/>
      <c r="K24" s="182"/>
    </row>
    <row r="25" spans="2:11" customFormat="1" ht="15" customHeight="1">
      <c r="B25" s="185"/>
      <c r="C25" s="305" t="s">
        <v>436</v>
      </c>
      <c r="D25" s="305"/>
      <c r="E25" s="305"/>
      <c r="F25" s="305"/>
      <c r="G25" s="305"/>
      <c r="H25" s="305"/>
      <c r="I25" s="305"/>
      <c r="J25" s="305"/>
      <c r="K25" s="182"/>
    </row>
    <row r="26" spans="2:11" customFormat="1" ht="15" customHeight="1">
      <c r="B26" s="185"/>
      <c r="C26" s="305" t="s">
        <v>437</v>
      </c>
      <c r="D26" s="305"/>
      <c r="E26" s="305"/>
      <c r="F26" s="305"/>
      <c r="G26" s="305"/>
      <c r="H26" s="305"/>
      <c r="I26" s="305"/>
      <c r="J26" s="305"/>
      <c r="K26" s="182"/>
    </row>
    <row r="27" spans="2:11" customFormat="1" ht="15" customHeight="1">
      <c r="B27" s="185"/>
      <c r="C27" s="184"/>
      <c r="D27" s="305" t="s">
        <v>438</v>
      </c>
      <c r="E27" s="305"/>
      <c r="F27" s="305"/>
      <c r="G27" s="305"/>
      <c r="H27" s="305"/>
      <c r="I27" s="305"/>
      <c r="J27" s="305"/>
      <c r="K27" s="182"/>
    </row>
    <row r="28" spans="2:11" customFormat="1" ht="15" customHeight="1">
      <c r="B28" s="185"/>
      <c r="C28" s="186"/>
      <c r="D28" s="305" t="s">
        <v>439</v>
      </c>
      <c r="E28" s="305"/>
      <c r="F28" s="305"/>
      <c r="G28" s="305"/>
      <c r="H28" s="305"/>
      <c r="I28" s="305"/>
      <c r="J28" s="305"/>
      <c r="K28" s="182"/>
    </row>
    <row r="29" spans="2:11" customFormat="1" ht="12.75" customHeight="1">
      <c r="B29" s="185"/>
      <c r="C29" s="186"/>
      <c r="D29" s="186"/>
      <c r="E29" s="186"/>
      <c r="F29" s="186"/>
      <c r="G29" s="186"/>
      <c r="H29" s="186"/>
      <c r="I29" s="186"/>
      <c r="J29" s="186"/>
      <c r="K29" s="182"/>
    </row>
    <row r="30" spans="2:11" customFormat="1" ht="15" customHeight="1">
      <c r="B30" s="185"/>
      <c r="C30" s="186"/>
      <c r="D30" s="305" t="s">
        <v>440</v>
      </c>
      <c r="E30" s="305"/>
      <c r="F30" s="305"/>
      <c r="G30" s="305"/>
      <c r="H30" s="305"/>
      <c r="I30" s="305"/>
      <c r="J30" s="305"/>
      <c r="K30" s="182"/>
    </row>
    <row r="31" spans="2:11" customFormat="1" ht="15" customHeight="1">
      <c r="B31" s="185"/>
      <c r="C31" s="186"/>
      <c r="D31" s="305" t="s">
        <v>441</v>
      </c>
      <c r="E31" s="305"/>
      <c r="F31" s="305"/>
      <c r="G31" s="305"/>
      <c r="H31" s="305"/>
      <c r="I31" s="305"/>
      <c r="J31" s="305"/>
      <c r="K31" s="182"/>
    </row>
    <row r="32" spans="2:11" customFormat="1" ht="12.75" customHeight="1">
      <c r="B32" s="185"/>
      <c r="C32" s="186"/>
      <c r="D32" s="186"/>
      <c r="E32" s="186"/>
      <c r="F32" s="186"/>
      <c r="G32" s="186"/>
      <c r="H32" s="186"/>
      <c r="I32" s="186"/>
      <c r="J32" s="186"/>
      <c r="K32" s="182"/>
    </row>
    <row r="33" spans="2:11" customFormat="1" ht="15" customHeight="1">
      <c r="B33" s="185"/>
      <c r="C33" s="186"/>
      <c r="D33" s="305" t="s">
        <v>442</v>
      </c>
      <c r="E33" s="305"/>
      <c r="F33" s="305"/>
      <c r="G33" s="305"/>
      <c r="H33" s="305"/>
      <c r="I33" s="305"/>
      <c r="J33" s="305"/>
      <c r="K33" s="182"/>
    </row>
    <row r="34" spans="2:11" customFormat="1" ht="15" customHeight="1">
      <c r="B34" s="185"/>
      <c r="C34" s="186"/>
      <c r="D34" s="305" t="s">
        <v>443</v>
      </c>
      <c r="E34" s="305"/>
      <c r="F34" s="305"/>
      <c r="G34" s="305"/>
      <c r="H34" s="305"/>
      <c r="I34" s="305"/>
      <c r="J34" s="305"/>
      <c r="K34" s="182"/>
    </row>
    <row r="35" spans="2:11" customFormat="1" ht="15" customHeight="1">
      <c r="B35" s="185"/>
      <c r="C35" s="186"/>
      <c r="D35" s="305" t="s">
        <v>444</v>
      </c>
      <c r="E35" s="305"/>
      <c r="F35" s="305"/>
      <c r="G35" s="305"/>
      <c r="H35" s="305"/>
      <c r="I35" s="305"/>
      <c r="J35" s="305"/>
      <c r="K35" s="182"/>
    </row>
    <row r="36" spans="2:11" customFormat="1" ht="15" customHeight="1">
      <c r="B36" s="185"/>
      <c r="C36" s="186"/>
      <c r="D36" s="184"/>
      <c r="E36" s="187" t="s">
        <v>107</v>
      </c>
      <c r="F36" s="184"/>
      <c r="G36" s="305" t="s">
        <v>445</v>
      </c>
      <c r="H36" s="305"/>
      <c r="I36" s="305"/>
      <c r="J36" s="305"/>
      <c r="K36" s="182"/>
    </row>
    <row r="37" spans="2:11" customFormat="1" ht="30.75" customHeight="1">
      <c r="B37" s="185"/>
      <c r="C37" s="186"/>
      <c r="D37" s="184"/>
      <c r="E37" s="187" t="s">
        <v>446</v>
      </c>
      <c r="F37" s="184"/>
      <c r="G37" s="305" t="s">
        <v>447</v>
      </c>
      <c r="H37" s="305"/>
      <c r="I37" s="305"/>
      <c r="J37" s="305"/>
      <c r="K37" s="182"/>
    </row>
    <row r="38" spans="2:11" customFormat="1" ht="15" customHeight="1">
      <c r="B38" s="185"/>
      <c r="C38" s="186"/>
      <c r="D38" s="184"/>
      <c r="E38" s="187" t="s">
        <v>47</v>
      </c>
      <c r="F38" s="184"/>
      <c r="G38" s="305" t="s">
        <v>448</v>
      </c>
      <c r="H38" s="305"/>
      <c r="I38" s="305"/>
      <c r="J38" s="305"/>
      <c r="K38" s="182"/>
    </row>
    <row r="39" spans="2:11" customFormat="1" ht="15" customHeight="1">
      <c r="B39" s="185"/>
      <c r="C39" s="186"/>
      <c r="D39" s="184"/>
      <c r="E39" s="187" t="s">
        <v>48</v>
      </c>
      <c r="F39" s="184"/>
      <c r="G39" s="305" t="s">
        <v>449</v>
      </c>
      <c r="H39" s="305"/>
      <c r="I39" s="305"/>
      <c r="J39" s="305"/>
      <c r="K39" s="182"/>
    </row>
    <row r="40" spans="2:11" customFormat="1" ht="15" customHeight="1">
      <c r="B40" s="185"/>
      <c r="C40" s="186"/>
      <c r="D40" s="184"/>
      <c r="E40" s="187" t="s">
        <v>108</v>
      </c>
      <c r="F40" s="184"/>
      <c r="G40" s="305" t="s">
        <v>450</v>
      </c>
      <c r="H40" s="305"/>
      <c r="I40" s="305"/>
      <c r="J40" s="305"/>
      <c r="K40" s="182"/>
    </row>
    <row r="41" spans="2:11" customFormat="1" ht="15" customHeight="1">
      <c r="B41" s="185"/>
      <c r="C41" s="186"/>
      <c r="D41" s="184"/>
      <c r="E41" s="187" t="s">
        <v>109</v>
      </c>
      <c r="F41" s="184"/>
      <c r="G41" s="305" t="s">
        <v>451</v>
      </c>
      <c r="H41" s="305"/>
      <c r="I41" s="305"/>
      <c r="J41" s="305"/>
      <c r="K41" s="182"/>
    </row>
    <row r="42" spans="2:11" customFormat="1" ht="15" customHeight="1">
      <c r="B42" s="185"/>
      <c r="C42" s="186"/>
      <c r="D42" s="184"/>
      <c r="E42" s="187" t="s">
        <v>452</v>
      </c>
      <c r="F42" s="184"/>
      <c r="G42" s="305" t="s">
        <v>453</v>
      </c>
      <c r="H42" s="305"/>
      <c r="I42" s="305"/>
      <c r="J42" s="305"/>
      <c r="K42" s="182"/>
    </row>
    <row r="43" spans="2:11" customFormat="1" ht="15" customHeight="1">
      <c r="B43" s="185"/>
      <c r="C43" s="186"/>
      <c r="D43" s="184"/>
      <c r="E43" s="187"/>
      <c r="F43" s="184"/>
      <c r="G43" s="305" t="s">
        <v>454</v>
      </c>
      <c r="H43" s="305"/>
      <c r="I43" s="305"/>
      <c r="J43" s="305"/>
      <c r="K43" s="182"/>
    </row>
    <row r="44" spans="2:11" customFormat="1" ht="15" customHeight="1">
      <c r="B44" s="185"/>
      <c r="C44" s="186"/>
      <c r="D44" s="184"/>
      <c r="E44" s="187" t="s">
        <v>455</v>
      </c>
      <c r="F44" s="184"/>
      <c r="G44" s="305" t="s">
        <v>456</v>
      </c>
      <c r="H44" s="305"/>
      <c r="I44" s="305"/>
      <c r="J44" s="305"/>
      <c r="K44" s="182"/>
    </row>
    <row r="45" spans="2:11" customFormat="1" ht="15" customHeight="1">
      <c r="B45" s="185"/>
      <c r="C45" s="186"/>
      <c r="D45" s="184"/>
      <c r="E45" s="187" t="s">
        <v>111</v>
      </c>
      <c r="F45" s="184"/>
      <c r="G45" s="305" t="s">
        <v>457</v>
      </c>
      <c r="H45" s="305"/>
      <c r="I45" s="305"/>
      <c r="J45" s="305"/>
      <c r="K45" s="182"/>
    </row>
    <row r="46" spans="2:11" customFormat="1" ht="12.75" customHeight="1">
      <c r="B46" s="185"/>
      <c r="C46" s="186"/>
      <c r="D46" s="184"/>
      <c r="E46" s="184"/>
      <c r="F46" s="184"/>
      <c r="G46" s="184"/>
      <c r="H46" s="184"/>
      <c r="I46" s="184"/>
      <c r="J46" s="184"/>
      <c r="K46" s="182"/>
    </row>
    <row r="47" spans="2:11" customFormat="1" ht="15" customHeight="1">
      <c r="B47" s="185"/>
      <c r="C47" s="186"/>
      <c r="D47" s="305" t="s">
        <v>458</v>
      </c>
      <c r="E47" s="305"/>
      <c r="F47" s="305"/>
      <c r="G47" s="305"/>
      <c r="H47" s="305"/>
      <c r="I47" s="305"/>
      <c r="J47" s="305"/>
      <c r="K47" s="182"/>
    </row>
    <row r="48" spans="2:11" customFormat="1" ht="15" customHeight="1">
      <c r="B48" s="185"/>
      <c r="C48" s="186"/>
      <c r="D48" s="186"/>
      <c r="E48" s="305" t="s">
        <v>459</v>
      </c>
      <c r="F48" s="305"/>
      <c r="G48" s="305"/>
      <c r="H48" s="305"/>
      <c r="I48" s="305"/>
      <c r="J48" s="305"/>
      <c r="K48" s="182"/>
    </row>
    <row r="49" spans="2:11" customFormat="1" ht="15" customHeight="1">
      <c r="B49" s="185"/>
      <c r="C49" s="186"/>
      <c r="D49" s="186"/>
      <c r="E49" s="305" t="s">
        <v>460</v>
      </c>
      <c r="F49" s="305"/>
      <c r="G49" s="305"/>
      <c r="H49" s="305"/>
      <c r="I49" s="305"/>
      <c r="J49" s="305"/>
      <c r="K49" s="182"/>
    </row>
    <row r="50" spans="2:11" customFormat="1" ht="15" customHeight="1">
      <c r="B50" s="185"/>
      <c r="C50" s="186"/>
      <c r="D50" s="186"/>
      <c r="E50" s="305" t="s">
        <v>461</v>
      </c>
      <c r="F50" s="305"/>
      <c r="G50" s="305"/>
      <c r="H50" s="305"/>
      <c r="I50" s="305"/>
      <c r="J50" s="305"/>
      <c r="K50" s="182"/>
    </row>
    <row r="51" spans="2:11" customFormat="1" ht="15" customHeight="1">
      <c r="B51" s="185"/>
      <c r="C51" s="186"/>
      <c r="D51" s="305" t="s">
        <v>462</v>
      </c>
      <c r="E51" s="305"/>
      <c r="F51" s="305"/>
      <c r="G51" s="305"/>
      <c r="H51" s="305"/>
      <c r="I51" s="305"/>
      <c r="J51" s="305"/>
      <c r="K51" s="182"/>
    </row>
    <row r="52" spans="2:11" customFormat="1" ht="25.5" customHeight="1">
      <c r="B52" s="181"/>
      <c r="C52" s="306" t="s">
        <v>463</v>
      </c>
      <c r="D52" s="306"/>
      <c r="E52" s="306"/>
      <c r="F52" s="306"/>
      <c r="G52" s="306"/>
      <c r="H52" s="306"/>
      <c r="I52" s="306"/>
      <c r="J52" s="306"/>
      <c r="K52" s="182"/>
    </row>
    <row r="53" spans="2:11" customFormat="1" ht="5.25" customHeight="1">
      <c r="B53" s="181"/>
      <c r="C53" s="183"/>
      <c r="D53" s="183"/>
      <c r="E53" s="183"/>
      <c r="F53" s="183"/>
      <c r="G53" s="183"/>
      <c r="H53" s="183"/>
      <c r="I53" s="183"/>
      <c r="J53" s="183"/>
      <c r="K53" s="182"/>
    </row>
    <row r="54" spans="2:11" customFormat="1" ht="15" customHeight="1">
      <c r="B54" s="181"/>
      <c r="C54" s="305" t="s">
        <v>464</v>
      </c>
      <c r="D54" s="305"/>
      <c r="E54" s="305"/>
      <c r="F54" s="305"/>
      <c r="G54" s="305"/>
      <c r="H54" s="305"/>
      <c r="I54" s="305"/>
      <c r="J54" s="305"/>
      <c r="K54" s="182"/>
    </row>
    <row r="55" spans="2:11" customFormat="1" ht="15" customHeight="1">
      <c r="B55" s="181"/>
      <c r="C55" s="305" t="s">
        <v>465</v>
      </c>
      <c r="D55" s="305"/>
      <c r="E55" s="305"/>
      <c r="F55" s="305"/>
      <c r="G55" s="305"/>
      <c r="H55" s="305"/>
      <c r="I55" s="305"/>
      <c r="J55" s="305"/>
      <c r="K55" s="182"/>
    </row>
    <row r="56" spans="2:11" customFormat="1" ht="12.75" customHeight="1">
      <c r="B56" s="181"/>
      <c r="C56" s="184"/>
      <c r="D56" s="184"/>
      <c r="E56" s="184"/>
      <c r="F56" s="184"/>
      <c r="G56" s="184"/>
      <c r="H56" s="184"/>
      <c r="I56" s="184"/>
      <c r="J56" s="184"/>
      <c r="K56" s="182"/>
    </row>
    <row r="57" spans="2:11" customFormat="1" ht="15" customHeight="1">
      <c r="B57" s="181"/>
      <c r="C57" s="305" t="s">
        <v>466</v>
      </c>
      <c r="D57" s="305"/>
      <c r="E57" s="305"/>
      <c r="F57" s="305"/>
      <c r="G57" s="305"/>
      <c r="H57" s="305"/>
      <c r="I57" s="305"/>
      <c r="J57" s="305"/>
      <c r="K57" s="182"/>
    </row>
    <row r="58" spans="2:11" customFormat="1" ht="15" customHeight="1">
      <c r="B58" s="181"/>
      <c r="C58" s="186"/>
      <c r="D58" s="305" t="s">
        <v>467</v>
      </c>
      <c r="E58" s="305"/>
      <c r="F58" s="305"/>
      <c r="G58" s="305"/>
      <c r="H58" s="305"/>
      <c r="I58" s="305"/>
      <c r="J58" s="305"/>
      <c r="K58" s="182"/>
    </row>
    <row r="59" spans="2:11" customFormat="1" ht="15" customHeight="1">
      <c r="B59" s="181"/>
      <c r="C59" s="186"/>
      <c r="D59" s="305" t="s">
        <v>468</v>
      </c>
      <c r="E59" s="305"/>
      <c r="F59" s="305"/>
      <c r="G59" s="305"/>
      <c r="H59" s="305"/>
      <c r="I59" s="305"/>
      <c r="J59" s="305"/>
      <c r="K59" s="182"/>
    </row>
    <row r="60" spans="2:11" customFormat="1" ht="15" customHeight="1">
      <c r="B60" s="181"/>
      <c r="C60" s="186"/>
      <c r="D60" s="305" t="s">
        <v>469</v>
      </c>
      <c r="E60" s="305"/>
      <c r="F60" s="305"/>
      <c r="G60" s="305"/>
      <c r="H60" s="305"/>
      <c r="I60" s="305"/>
      <c r="J60" s="305"/>
      <c r="K60" s="182"/>
    </row>
    <row r="61" spans="2:11" customFormat="1" ht="15" customHeight="1">
      <c r="B61" s="181"/>
      <c r="C61" s="186"/>
      <c r="D61" s="305" t="s">
        <v>470</v>
      </c>
      <c r="E61" s="305"/>
      <c r="F61" s="305"/>
      <c r="G61" s="305"/>
      <c r="H61" s="305"/>
      <c r="I61" s="305"/>
      <c r="J61" s="305"/>
      <c r="K61" s="182"/>
    </row>
    <row r="62" spans="2:11" customFormat="1" ht="15" customHeight="1">
      <c r="B62" s="181"/>
      <c r="C62" s="186"/>
      <c r="D62" s="304" t="s">
        <v>471</v>
      </c>
      <c r="E62" s="304"/>
      <c r="F62" s="304"/>
      <c r="G62" s="304"/>
      <c r="H62" s="304"/>
      <c r="I62" s="304"/>
      <c r="J62" s="304"/>
      <c r="K62" s="182"/>
    </row>
    <row r="63" spans="2:11" customFormat="1" ht="15" customHeight="1">
      <c r="B63" s="181"/>
      <c r="C63" s="186"/>
      <c r="D63" s="305" t="s">
        <v>472</v>
      </c>
      <c r="E63" s="305"/>
      <c r="F63" s="305"/>
      <c r="G63" s="305"/>
      <c r="H63" s="305"/>
      <c r="I63" s="305"/>
      <c r="J63" s="305"/>
      <c r="K63" s="182"/>
    </row>
    <row r="64" spans="2:11" customFormat="1" ht="12.75" customHeight="1">
      <c r="B64" s="181"/>
      <c r="C64" s="186"/>
      <c r="D64" s="186"/>
      <c r="E64" s="189"/>
      <c r="F64" s="186"/>
      <c r="G64" s="186"/>
      <c r="H64" s="186"/>
      <c r="I64" s="186"/>
      <c r="J64" s="186"/>
      <c r="K64" s="182"/>
    </row>
    <row r="65" spans="2:11" customFormat="1" ht="15" customHeight="1">
      <c r="B65" s="181"/>
      <c r="C65" s="186"/>
      <c r="D65" s="305" t="s">
        <v>473</v>
      </c>
      <c r="E65" s="305"/>
      <c r="F65" s="305"/>
      <c r="G65" s="305"/>
      <c r="H65" s="305"/>
      <c r="I65" s="305"/>
      <c r="J65" s="305"/>
      <c r="K65" s="182"/>
    </row>
    <row r="66" spans="2:11" customFormat="1" ht="15" customHeight="1">
      <c r="B66" s="181"/>
      <c r="C66" s="186"/>
      <c r="D66" s="304" t="s">
        <v>474</v>
      </c>
      <c r="E66" s="304"/>
      <c r="F66" s="304"/>
      <c r="G66" s="304"/>
      <c r="H66" s="304"/>
      <c r="I66" s="304"/>
      <c r="J66" s="304"/>
      <c r="K66" s="182"/>
    </row>
    <row r="67" spans="2:11" customFormat="1" ht="15" customHeight="1">
      <c r="B67" s="181"/>
      <c r="C67" s="186"/>
      <c r="D67" s="305" t="s">
        <v>475</v>
      </c>
      <c r="E67" s="305"/>
      <c r="F67" s="305"/>
      <c r="G67" s="305"/>
      <c r="H67" s="305"/>
      <c r="I67" s="305"/>
      <c r="J67" s="305"/>
      <c r="K67" s="182"/>
    </row>
    <row r="68" spans="2:11" customFormat="1" ht="15" customHeight="1">
      <c r="B68" s="181"/>
      <c r="C68" s="186"/>
      <c r="D68" s="305" t="s">
        <v>476</v>
      </c>
      <c r="E68" s="305"/>
      <c r="F68" s="305"/>
      <c r="G68" s="305"/>
      <c r="H68" s="305"/>
      <c r="I68" s="305"/>
      <c r="J68" s="305"/>
      <c r="K68" s="182"/>
    </row>
    <row r="69" spans="2:11" customFormat="1" ht="15" customHeight="1">
      <c r="B69" s="181"/>
      <c r="C69" s="186"/>
      <c r="D69" s="305" t="s">
        <v>477</v>
      </c>
      <c r="E69" s="305"/>
      <c r="F69" s="305"/>
      <c r="G69" s="305"/>
      <c r="H69" s="305"/>
      <c r="I69" s="305"/>
      <c r="J69" s="305"/>
      <c r="K69" s="182"/>
    </row>
    <row r="70" spans="2:11" customFormat="1" ht="15" customHeight="1">
      <c r="B70" s="181"/>
      <c r="C70" s="186"/>
      <c r="D70" s="305" t="s">
        <v>478</v>
      </c>
      <c r="E70" s="305"/>
      <c r="F70" s="305"/>
      <c r="G70" s="305"/>
      <c r="H70" s="305"/>
      <c r="I70" s="305"/>
      <c r="J70" s="305"/>
      <c r="K70" s="182"/>
    </row>
    <row r="71" spans="2:11" customFormat="1" ht="12.75" customHeight="1">
      <c r="B71" s="190"/>
      <c r="C71" s="191"/>
      <c r="D71" s="191"/>
      <c r="E71" s="191"/>
      <c r="F71" s="191"/>
      <c r="G71" s="191"/>
      <c r="H71" s="191"/>
      <c r="I71" s="191"/>
      <c r="J71" s="191"/>
      <c r="K71" s="192"/>
    </row>
    <row r="72" spans="2:11" customFormat="1" ht="18.75" customHeight="1">
      <c r="B72" s="193"/>
      <c r="C72" s="193"/>
      <c r="D72" s="193"/>
      <c r="E72" s="193"/>
      <c r="F72" s="193"/>
      <c r="G72" s="193"/>
      <c r="H72" s="193"/>
      <c r="I72" s="193"/>
      <c r="J72" s="193"/>
      <c r="K72" s="194"/>
    </row>
    <row r="73" spans="2:11" customFormat="1" ht="18.75" customHeight="1">
      <c r="B73" s="194"/>
      <c r="C73" s="194"/>
      <c r="D73" s="194"/>
      <c r="E73" s="194"/>
      <c r="F73" s="194"/>
      <c r="G73" s="194"/>
      <c r="H73" s="194"/>
      <c r="I73" s="194"/>
      <c r="J73" s="194"/>
      <c r="K73" s="194"/>
    </row>
    <row r="74" spans="2:11" customFormat="1" ht="7.5" customHeight="1">
      <c r="B74" s="195"/>
      <c r="C74" s="196"/>
      <c r="D74" s="196"/>
      <c r="E74" s="196"/>
      <c r="F74" s="196"/>
      <c r="G74" s="196"/>
      <c r="H74" s="196"/>
      <c r="I74" s="196"/>
      <c r="J74" s="196"/>
      <c r="K74" s="197"/>
    </row>
    <row r="75" spans="2:11" customFormat="1" ht="45" customHeight="1">
      <c r="B75" s="198"/>
      <c r="C75" s="303" t="s">
        <v>479</v>
      </c>
      <c r="D75" s="303"/>
      <c r="E75" s="303"/>
      <c r="F75" s="303"/>
      <c r="G75" s="303"/>
      <c r="H75" s="303"/>
      <c r="I75" s="303"/>
      <c r="J75" s="303"/>
      <c r="K75" s="199"/>
    </row>
    <row r="76" spans="2:11" customFormat="1" ht="17.25" customHeight="1">
      <c r="B76" s="198"/>
      <c r="C76" s="200" t="s">
        <v>480</v>
      </c>
      <c r="D76" s="200"/>
      <c r="E76" s="200"/>
      <c r="F76" s="200" t="s">
        <v>481</v>
      </c>
      <c r="G76" s="201"/>
      <c r="H76" s="200" t="s">
        <v>48</v>
      </c>
      <c r="I76" s="200" t="s">
        <v>51</v>
      </c>
      <c r="J76" s="200" t="s">
        <v>482</v>
      </c>
      <c r="K76" s="199"/>
    </row>
    <row r="77" spans="2:11" customFormat="1" ht="17.25" customHeight="1">
      <c r="B77" s="198"/>
      <c r="C77" s="202" t="s">
        <v>483</v>
      </c>
      <c r="D77" s="202"/>
      <c r="E77" s="202"/>
      <c r="F77" s="203" t="s">
        <v>484</v>
      </c>
      <c r="G77" s="204"/>
      <c r="H77" s="202"/>
      <c r="I77" s="202"/>
      <c r="J77" s="202" t="s">
        <v>485</v>
      </c>
      <c r="K77" s="199"/>
    </row>
    <row r="78" spans="2:11" customFormat="1" ht="5.25" customHeight="1">
      <c r="B78" s="198"/>
      <c r="C78" s="205"/>
      <c r="D78" s="205"/>
      <c r="E78" s="205"/>
      <c r="F78" s="205"/>
      <c r="G78" s="206"/>
      <c r="H78" s="205"/>
      <c r="I78" s="205"/>
      <c r="J78" s="205"/>
      <c r="K78" s="199"/>
    </row>
    <row r="79" spans="2:11" customFormat="1" ht="15" customHeight="1">
      <c r="B79" s="198"/>
      <c r="C79" s="187" t="s">
        <v>47</v>
      </c>
      <c r="D79" s="207"/>
      <c r="E79" s="207"/>
      <c r="F79" s="208" t="s">
        <v>486</v>
      </c>
      <c r="G79" s="209"/>
      <c r="H79" s="187" t="s">
        <v>487</v>
      </c>
      <c r="I79" s="187" t="s">
        <v>488</v>
      </c>
      <c r="J79" s="187">
        <v>20</v>
      </c>
      <c r="K79" s="199"/>
    </row>
    <row r="80" spans="2:11" customFormat="1" ht="15" customHeight="1">
      <c r="B80" s="198"/>
      <c r="C80" s="187" t="s">
        <v>489</v>
      </c>
      <c r="D80" s="187"/>
      <c r="E80" s="187"/>
      <c r="F80" s="208" t="s">
        <v>486</v>
      </c>
      <c r="G80" s="209"/>
      <c r="H80" s="187" t="s">
        <v>490</v>
      </c>
      <c r="I80" s="187" t="s">
        <v>488</v>
      </c>
      <c r="J80" s="187">
        <v>120</v>
      </c>
      <c r="K80" s="199"/>
    </row>
    <row r="81" spans="2:11" customFormat="1" ht="15" customHeight="1">
      <c r="B81" s="210"/>
      <c r="C81" s="187" t="s">
        <v>491</v>
      </c>
      <c r="D81" s="187"/>
      <c r="E81" s="187"/>
      <c r="F81" s="208" t="s">
        <v>492</v>
      </c>
      <c r="G81" s="209"/>
      <c r="H81" s="187" t="s">
        <v>493</v>
      </c>
      <c r="I81" s="187" t="s">
        <v>488</v>
      </c>
      <c r="J81" s="187">
        <v>50</v>
      </c>
      <c r="K81" s="199"/>
    </row>
    <row r="82" spans="2:11" customFormat="1" ht="15" customHeight="1">
      <c r="B82" s="210"/>
      <c r="C82" s="187" t="s">
        <v>494</v>
      </c>
      <c r="D82" s="187"/>
      <c r="E82" s="187"/>
      <c r="F82" s="208" t="s">
        <v>486</v>
      </c>
      <c r="G82" s="209"/>
      <c r="H82" s="187" t="s">
        <v>495</v>
      </c>
      <c r="I82" s="187" t="s">
        <v>496</v>
      </c>
      <c r="J82" s="187"/>
      <c r="K82" s="199"/>
    </row>
    <row r="83" spans="2:11" customFormat="1" ht="15" customHeight="1">
      <c r="B83" s="210"/>
      <c r="C83" s="187" t="s">
        <v>497</v>
      </c>
      <c r="D83" s="187"/>
      <c r="E83" s="187"/>
      <c r="F83" s="208" t="s">
        <v>492</v>
      </c>
      <c r="G83" s="187"/>
      <c r="H83" s="187" t="s">
        <v>498</v>
      </c>
      <c r="I83" s="187" t="s">
        <v>488</v>
      </c>
      <c r="J83" s="187">
        <v>15</v>
      </c>
      <c r="K83" s="199"/>
    </row>
    <row r="84" spans="2:11" customFormat="1" ht="15" customHeight="1">
      <c r="B84" s="210"/>
      <c r="C84" s="187" t="s">
        <v>499</v>
      </c>
      <c r="D84" s="187"/>
      <c r="E84" s="187"/>
      <c r="F84" s="208" t="s">
        <v>492</v>
      </c>
      <c r="G84" s="187"/>
      <c r="H84" s="187" t="s">
        <v>500</v>
      </c>
      <c r="I84" s="187" t="s">
        <v>488</v>
      </c>
      <c r="J84" s="187">
        <v>15</v>
      </c>
      <c r="K84" s="199"/>
    </row>
    <row r="85" spans="2:11" customFormat="1" ht="15" customHeight="1">
      <c r="B85" s="210"/>
      <c r="C85" s="187" t="s">
        <v>501</v>
      </c>
      <c r="D85" s="187"/>
      <c r="E85" s="187"/>
      <c r="F85" s="208" t="s">
        <v>492</v>
      </c>
      <c r="G85" s="187"/>
      <c r="H85" s="187" t="s">
        <v>502</v>
      </c>
      <c r="I85" s="187" t="s">
        <v>488</v>
      </c>
      <c r="J85" s="187">
        <v>20</v>
      </c>
      <c r="K85" s="199"/>
    </row>
    <row r="86" spans="2:11" customFormat="1" ht="15" customHeight="1">
      <c r="B86" s="210"/>
      <c r="C86" s="187" t="s">
        <v>503</v>
      </c>
      <c r="D86" s="187"/>
      <c r="E86" s="187"/>
      <c r="F86" s="208" t="s">
        <v>492</v>
      </c>
      <c r="G86" s="187"/>
      <c r="H86" s="187" t="s">
        <v>504</v>
      </c>
      <c r="I86" s="187" t="s">
        <v>488</v>
      </c>
      <c r="J86" s="187">
        <v>20</v>
      </c>
      <c r="K86" s="199"/>
    </row>
    <row r="87" spans="2:11" customFormat="1" ht="15" customHeight="1">
      <c r="B87" s="210"/>
      <c r="C87" s="187" t="s">
        <v>505</v>
      </c>
      <c r="D87" s="187"/>
      <c r="E87" s="187"/>
      <c r="F87" s="208" t="s">
        <v>492</v>
      </c>
      <c r="G87" s="209"/>
      <c r="H87" s="187" t="s">
        <v>506</v>
      </c>
      <c r="I87" s="187" t="s">
        <v>488</v>
      </c>
      <c r="J87" s="187">
        <v>50</v>
      </c>
      <c r="K87" s="199"/>
    </row>
    <row r="88" spans="2:11" customFormat="1" ht="15" customHeight="1">
      <c r="B88" s="210"/>
      <c r="C88" s="187" t="s">
        <v>507</v>
      </c>
      <c r="D88" s="187"/>
      <c r="E88" s="187"/>
      <c r="F88" s="208" t="s">
        <v>492</v>
      </c>
      <c r="G88" s="209"/>
      <c r="H88" s="187" t="s">
        <v>508</v>
      </c>
      <c r="I88" s="187" t="s">
        <v>488</v>
      </c>
      <c r="J88" s="187">
        <v>20</v>
      </c>
      <c r="K88" s="199"/>
    </row>
    <row r="89" spans="2:11" customFormat="1" ht="15" customHeight="1">
      <c r="B89" s="210"/>
      <c r="C89" s="187" t="s">
        <v>509</v>
      </c>
      <c r="D89" s="187"/>
      <c r="E89" s="187"/>
      <c r="F89" s="208" t="s">
        <v>492</v>
      </c>
      <c r="G89" s="209"/>
      <c r="H89" s="187" t="s">
        <v>510</v>
      </c>
      <c r="I89" s="187" t="s">
        <v>488</v>
      </c>
      <c r="J89" s="187">
        <v>20</v>
      </c>
      <c r="K89" s="199"/>
    </row>
    <row r="90" spans="2:11" customFormat="1" ht="15" customHeight="1">
      <c r="B90" s="210"/>
      <c r="C90" s="187" t="s">
        <v>511</v>
      </c>
      <c r="D90" s="187"/>
      <c r="E90" s="187"/>
      <c r="F90" s="208" t="s">
        <v>492</v>
      </c>
      <c r="G90" s="209"/>
      <c r="H90" s="187" t="s">
        <v>512</v>
      </c>
      <c r="I90" s="187" t="s">
        <v>488</v>
      </c>
      <c r="J90" s="187">
        <v>50</v>
      </c>
      <c r="K90" s="199"/>
    </row>
    <row r="91" spans="2:11" customFormat="1" ht="15" customHeight="1">
      <c r="B91" s="210"/>
      <c r="C91" s="187" t="s">
        <v>513</v>
      </c>
      <c r="D91" s="187"/>
      <c r="E91" s="187"/>
      <c r="F91" s="208" t="s">
        <v>492</v>
      </c>
      <c r="G91" s="209"/>
      <c r="H91" s="187" t="s">
        <v>513</v>
      </c>
      <c r="I91" s="187" t="s">
        <v>488</v>
      </c>
      <c r="J91" s="187">
        <v>50</v>
      </c>
      <c r="K91" s="199"/>
    </row>
    <row r="92" spans="2:11" customFormat="1" ht="15" customHeight="1">
      <c r="B92" s="210"/>
      <c r="C92" s="187" t="s">
        <v>514</v>
      </c>
      <c r="D92" s="187"/>
      <c r="E92" s="187"/>
      <c r="F92" s="208" t="s">
        <v>492</v>
      </c>
      <c r="G92" s="209"/>
      <c r="H92" s="187" t="s">
        <v>515</v>
      </c>
      <c r="I92" s="187" t="s">
        <v>488</v>
      </c>
      <c r="J92" s="187">
        <v>255</v>
      </c>
      <c r="K92" s="199"/>
    </row>
    <row r="93" spans="2:11" customFormat="1" ht="15" customHeight="1">
      <c r="B93" s="210"/>
      <c r="C93" s="187" t="s">
        <v>516</v>
      </c>
      <c r="D93" s="187"/>
      <c r="E93" s="187"/>
      <c r="F93" s="208" t="s">
        <v>486</v>
      </c>
      <c r="G93" s="209"/>
      <c r="H93" s="187" t="s">
        <v>517</v>
      </c>
      <c r="I93" s="187" t="s">
        <v>518</v>
      </c>
      <c r="J93" s="187"/>
      <c r="K93" s="199"/>
    </row>
    <row r="94" spans="2:11" customFormat="1" ht="15" customHeight="1">
      <c r="B94" s="210"/>
      <c r="C94" s="187" t="s">
        <v>519</v>
      </c>
      <c r="D94" s="187"/>
      <c r="E94" s="187"/>
      <c r="F94" s="208" t="s">
        <v>486</v>
      </c>
      <c r="G94" s="209"/>
      <c r="H94" s="187" t="s">
        <v>520</v>
      </c>
      <c r="I94" s="187" t="s">
        <v>521</v>
      </c>
      <c r="J94" s="187"/>
      <c r="K94" s="199"/>
    </row>
    <row r="95" spans="2:11" customFormat="1" ht="15" customHeight="1">
      <c r="B95" s="210"/>
      <c r="C95" s="187" t="s">
        <v>522</v>
      </c>
      <c r="D95" s="187"/>
      <c r="E95" s="187"/>
      <c r="F95" s="208" t="s">
        <v>486</v>
      </c>
      <c r="G95" s="209"/>
      <c r="H95" s="187" t="s">
        <v>522</v>
      </c>
      <c r="I95" s="187" t="s">
        <v>521</v>
      </c>
      <c r="J95" s="187"/>
      <c r="K95" s="199"/>
    </row>
    <row r="96" spans="2:11" customFormat="1" ht="15" customHeight="1">
      <c r="B96" s="210"/>
      <c r="C96" s="187" t="s">
        <v>32</v>
      </c>
      <c r="D96" s="187"/>
      <c r="E96" s="187"/>
      <c r="F96" s="208" t="s">
        <v>486</v>
      </c>
      <c r="G96" s="209"/>
      <c r="H96" s="187" t="s">
        <v>523</v>
      </c>
      <c r="I96" s="187" t="s">
        <v>521</v>
      </c>
      <c r="J96" s="187"/>
      <c r="K96" s="199"/>
    </row>
    <row r="97" spans="2:11" customFormat="1" ht="15" customHeight="1">
      <c r="B97" s="210"/>
      <c r="C97" s="187" t="s">
        <v>42</v>
      </c>
      <c r="D97" s="187"/>
      <c r="E97" s="187"/>
      <c r="F97" s="208" t="s">
        <v>486</v>
      </c>
      <c r="G97" s="209"/>
      <c r="H97" s="187" t="s">
        <v>524</v>
      </c>
      <c r="I97" s="187" t="s">
        <v>521</v>
      </c>
      <c r="J97" s="187"/>
      <c r="K97" s="199"/>
    </row>
    <row r="98" spans="2:11" customFormat="1" ht="15" customHeight="1">
      <c r="B98" s="211"/>
      <c r="C98" s="212"/>
      <c r="D98" s="212"/>
      <c r="E98" s="212"/>
      <c r="F98" s="212"/>
      <c r="G98" s="212"/>
      <c r="H98" s="212"/>
      <c r="I98" s="212"/>
      <c r="J98" s="212"/>
      <c r="K98" s="213"/>
    </row>
    <row r="99" spans="2:11" customFormat="1" ht="18.75" customHeight="1">
      <c r="B99" s="214"/>
      <c r="C99" s="215"/>
      <c r="D99" s="215"/>
      <c r="E99" s="215"/>
      <c r="F99" s="215"/>
      <c r="G99" s="215"/>
      <c r="H99" s="215"/>
      <c r="I99" s="215"/>
      <c r="J99" s="215"/>
      <c r="K99" s="214"/>
    </row>
    <row r="100" spans="2:11" customFormat="1" ht="18.75" customHeight="1"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</row>
    <row r="101" spans="2:11" customFormat="1" ht="7.5" customHeight="1">
      <c r="B101" s="195"/>
      <c r="C101" s="196"/>
      <c r="D101" s="196"/>
      <c r="E101" s="196"/>
      <c r="F101" s="196"/>
      <c r="G101" s="196"/>
      <c r="H101" s="196"/>
      <c r="I101" s="196"/>
      <c r="J101" s="196"/>
      <c r="K101" s="197"/>
    </row>
    <row r="102" spans="2:11" customFormat="1" ht="45" customHeight="1">
      <c r="B102" s="198"/>
      <c r="C102" s="303" t="s">
        <v>525</v>
      </c>
      <c r="D102" s="303"/>
      <c r="E102" s="303"/>
      <c r="F102" s="303"/>
      <c r="G102" s="303"/>
      <c r="H102" s="303"/>
      <c r="I102" s="303"/>
      <c r="J102" s="303"/>
      <c r="K102" s="199"/>
    </row>
    <row r="103" spans="2:11" customFormat="1" ht="17.25" customHeight="1">
      <c r="B103" s="198"/>
      <c r="C103" s="200" t="s">
        <v>480</v>
      </c>
      <c r="D103" s="200"/>
      <c r="E103" s="200"/>
      <c r="F103" s="200" t="s">
        <v>481</v>
      </c>
      <c r="G103" s="201"/>
      <c r="H103" s="200" t="s">
        <v>48</v>
      </c>
      <c r="I103" s="200" t="s">
        <v>51</v>
      </c>
      <c r="J103" s="200" t="s">
        <v>482</v>
      </c>
      <c r="K103" s="199"/>
    </row>
    <row r="104" spans="2:11" customFormat="1" ht="17.25" customHeight="1">
      <c r="B104" s="198"/>
      <c r="C104" s="202" t="s">
        <v>483</v>
      </c>
      <c r="D104" s="202"/>
      <c r="E104" s="202"/>
      <c r="F104" s="203" t="s">
        <v>484</v>
      </c>
      <c r="G104" s="204"/>
      <c r="H104" s="202"/>
      <c r="I104" s="202"/>
      <c r="J104" s="202" t="s">
        <v>485</v>
      </c>
      <c r="K104" s="199"/>
    </row>
    <row r="105" spans="2:11" customFormat="1" ht="5.25" customHeight="1">
      <c r="B105" s="198"/>
      <c r="C105" s="200"/>
      <c r="D105" s="200"/>
      <c r="E105" s="200"/>
      <c r="F105" s="200"/>
      <c r="G105" s="216"/>
      <c r="H105" s="200"/>
      <c r="I105" s="200"/>
      <c r="J105" s="200"/>
      <c r="K105" s="199"/>
    </row>
    <row r="106" spans="2:11" customFormat="1" ht="15" customHeight="1">
      <c r="B106" s="198"/>
      <c r="C106" s="187" t="s">
        <v>47</v>
      </c>
      <c r="D106" s="207"/>
      <c r="E106" s="207"/>
      <c r="F106" s="208" t="s">
        <v>486</v>
      </c>
      <c r="G106" s="187"/>
      <c r="H106" s="187" t="s">
        <v>526</v>
      </c>
      <c r="I106" s="187" t="s">
        <v>488</v>
      </c>
      <c r="J106" s="187">
        <v>20</v>
      </c>
      <c r="K106" s="199"/>
    </row>
    <row r="107" spans="2:11" customFormat="1" ht="15" customHeight="1">
      <c r="B107" s="198"/>
      <c r="C107" s="187" t="s">
        <v>489</v>
      </c>
      <c r="D107" s="187"/>
      <c r="E107" s="187"/>
      <c r="F107" s="208" t="s">
        <v>486</v>
      </c>
      <c r="G107" s="187"/>
      <c r="H107" s="187" t="s">
        <v>526</v>
      </c>
      <c r="I107" s="187" t="s">
        <v>488</v>
      </c>
      <c r="J107" s="187">
        <v>120</v>
      </c>
      <c r="K107" s="199"/>
    </row>
    <row r="108" spans="2:11" customFormat="1" ht="15" customHeight="1">
      <c r="B108" s="210"/>
      <c r="C108" s="187" t="s">
        <v>491</v>
      </c>
      <c r="D108" s="187"/>
      <c r="E108" s="187"/>
      <c r="F108" s="208" t="s">
        <v>492</v>
      </c>
      <c r="G108" s="187"/>
      <c r="H108" s="187" t="s">
        <v>526</v>
      </c>
      <c r="I108" s="187" t="s">
        <v>488</v>
      </c>
      <c r="J108" s="187">
        <v>50</v>
      </c>
      <c r="K108" s="199"/>
    </row>
    <row r="109" spans="2:11" customFormat="1" ht="15" customHeight="1">
      <c r="B109" s="210"/>
      <c r="C109" s="187" t="s">
        <v>494</v>
      </c>
      <c r="D109" s="187"/>
      <c r="E109" s="187"/>
      <c r="F109" s="208" t="s">
        <v>486</v>
      </c>
      <c r="G109" s="187"/>
      <c r="H109" s="187" t="s">
        <v>526</v>
      </c>
      <c r="I109" s="187" t="s">
        <v>496</v>
      </c>
      <c r="J109" s="187"/>
      <c r="K109" s="199"/>
    </row>
    <row r="110" spans="2:11" customFormat="1" ht="15" customHeight="1">
      <c r="B110" s="210"/>
      <c r="C110" s="187" t="s">
        <v>505</v>
      </c>
      <c r="D110" s="187"/>
      <c r="E110" s="187"/>
      <c r="F110" s="208" t="s">
        <v>492</v>
      </c>
      <c r="G110" s="187"/>
      <c r="H110" s="187" t="s">
        <v>526</v>
      </c>
      <c r="I110" s="187" t="s">
        <v>488</v>
      </c>
      <c r="J110" s="187">
        <v>50</v>
      </c>
      <c r="K110" s="199"/>
    </row>
    <row r="111" spans="2:11" customFormat="1" ht="15" customHeight="1">
      <c r="B111" s="210"/>
      <c r="C111" s="187" t="s">
        <v>513</v>
      </c>
      <c r="D111" s="187"/>
      <c r="E111" s="187"/>
      <c r="F111" s="208" t="s">
        <v>492</v>
      </c>
      <c r="G111" s="187"/>
      <c r="H111" s="187" t="s">
        <v>526</v>
      </c>
      <c r="I111" s="187" t="s">
        <v>488</v>
      </c>
      <c r="J111" s="187">
        <v>50</v>
      </c>
      <c r="K111" s="199"/>
    </row>
    <row r="112" spans="2:11" customFormat="1" ht="15" customHeight="1">
      <c r="B112" s="210"/>
      <c r="C112" s="187" t="s">
        <v>511</v>
      </c>
      <c r="D112" s="187"/>
      <c r="E112" s="187"/>
      <c r="F112" s="208" t="s">
        <v>492</v>
      </c>
      <c r="G112" s="187"/>
      <c r="H112" s="187" t="s">
        <v>526</v>
      </c>
      <c r="I112" s="187" t="s">
        <v>488</v>
      </c>
      <c r="J112" s="187">
        <v>50</v>
      </c>
      <c r="K112" s="199"/>
    </row>
    <row r="113" spans="2:11" customFormat="1" ht="15" customHeight="1">
      <c r="B113" s="210"/>
      <c r="C113" s="187" t="s">
        <v>47</v>
      </c>
      <c r="D113" s="187"/>
      <c r="E113" s="187"/>
      <c r="F113" s="208" t="s">
        <v>486</v>
      </c>
      <c r="G113" s="187"/>
      <c r="H113" s="187" t="s">
        <v>527</v>
      </c>
      <c r="I113" s="187" t="s">
        <v>488</v>
      </c>
      <c r="J113" s="187">
        <v>20</v>
      </c>
      <c r="K113" s="199"/>
    </row>
    <row r="114" spans="2:11" customFormat="1" ht="15" customHeight="1">
      <c r="B114" s="210"/>
      <c r="C114" s="187" t="s">
        <v>528</v>
      </c>
      <c r="D114" s="187"/>
      <c r="E114" s="187"/>
      <c r="F114" s="208" t="s">
        <v>486</v>
      </c>
      <c r="G114" s="187"/>
      <c r="H114" s="187" t="s">
        <v>529</v>
      </c>
      <c r="I114" s="187" t="s">
        <v>488</v>
      </c>
      <c r="J114" s="187">
        <v>120</v>
      </c>
      <c r="K114" s="199"/>
    </row>
    <row r="115" spans="2:11" customFormat="1" ht="15" customHeight="1">
      <c r="B115" s="210"/>
      <c r="C115" s="187" t="s">
        <v>32</v>
      </c>
      <c r="D115" s="187"/>
      <c r="E115" s="187"/>
      <c r="F115" s="208" t="s">
        <v>486</v>
      </c>
      <c r="G115" s="187"/>
      <c r="H115" s="187" t="s">
        <v>530</v>
      </c>
      <c r="I115" s="187" t="s">
        <v>521</v>
      </c>
      <c r="J115" s="187"/>
      <c r="K115" s="199"/>
    </row>
    <row r="116" spans="2:11" customFormat="1" ht="15" customHeight="1">
      <c r="B116" s="210"/>
      <c r="C116" s="187" t="s">
        <v>42</v>
      </c>
      <c r="D116" s="187"/>
      <c r="E116" s="187"/>
      <c r="F116" s="208" t="s">
        <v>486</v>
      </c>
      <c r="G116" s="187"/>
      <c r="H116" s="187" t="s">
        <v>531</v>
      </c>
      <c r="I116" s="187" t="s">
        <v>521</v>
      </c>
      <c r="J116" s="187"/>
      <c r="K116" s="199"/>
    </row>
    <row r="117" spans="2:11" customFormat="1" ht="15" customHeight="1">
      <c r="B117" s="210"/>
      <c r="C117" s="187" t="s">
        <v>51</v>
      </c>
      <c r="D117" s="187"/>
      <c r="E117" s="187"/>
      <c r="F117" s="208" t="s">
        <v>486</v>
      </c>
      <c r="G117" s="187"/>
      <c r="H117" s="187" t="s">
        <v>532</v>
      </c>
      <c r="I117" s="187" t="s">
        <v>533</v>
      </c>
      <c r="J117" s="187"/>
      <c r="K117" s="199"/>
    </row>
    <row r="118" spans="2:11" customFormat="1" ht="15" customHeight="1">
      <c r="B118" s="211"/>
      <c r="C118" s="217"/>
      <c r="D118" s="217"/>
      <c r="E118" s="217"/>
      <c r="F118" s="217"/>
      <c r="G118" s="217"/>
      <c r="H118" s="217"/>
      <c r="I118" s="217"/>
      <c r="J118" s="217"/>
      <c r="K118" s="213"/>
    </row>
    <row r="119" spans="2:11" customFormat="1" ht="18.75" customHeight="1">
      <c r="B119" s="218"/>
      <c r="C119" s="219"/>
      <c r="D119" s="219"/>
      <c r="E119" s="219"/>
      <c r="F119" s="220"/>
      <c r="G119" s="219"/>
      <c r="H119" s="219"/>
      <c r="I119" s="219"/>
      <c r="J119" s="219"/>
      <c r="K119" s="218"/>
    </row>
    <row r="120" spans="2:11" customFormat="1" ht="18.75" customHeight="1"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</row>
    <row r="121" spans="2:11" customFormat="1" ht="7.5" customHeight="1">
      <c r="B121" s="221"/>
      <c r="C121" s="222"/>
      <c r="D121" s="222"/>
      <c r="E121" s="222"/>
      <c r="F121" s="222"/>
      <c r="G121" s="222"/>
      <c r="H121" s="222"/>
      <c r="I121" s="222"/>
      <c r="J121" s="222"/>
      <c r="K121" s="223"/>
    </row>
    <row r="122" spans="2:11" customFormat="1" ht="45" customHeight="1">
      <c r="B122" s="224"/>
      <c r="C122" s="301" t="s">
        <v>534</v>
      </c>
      <c r="D122" s="301"/>
      <c r="E122" s="301"/>
      <c r="F122" s="301"/>
      <c r="G122" s="301"/>
      <c r="H122" s="301"/>
      <c r="I122" s="301"/>
      <c r="J122" s="301"/>
      <c r="K122" s="225"/>
    </row>
    <row r="123" spans="2:11" customFormat="1" ht="17.25" customHeight="1">
      <c r="B123" s="226"/>
      <c r="C123" s="200" t="s">
        <v>480</v>
      </c>
      <c r="D123" s="200"/>
      <c r="E123" s="200"/>
      <c r="F123" s="200" t="s">
        <v>481</v>
      </c>
      <c r="G123" s="201"/>
      <c r="H123" s="200" t="s">
        <v>48</v>
      </c>
      <c r="I123" s="200" t="s">
        <v>51</v>
      </c>
      <c r="J123" s="200" t="s">
        <v>482</v>
      </c>
      <c r="K123" s="227"/>
    </row>
    <row r="124" spans="2:11" customFormat="1" ht="17.25" customHeight="1">
      <c r="B124" s="226"/>
      <c r="C124" s="202" t="s">
        <v>483</v>
      </c>
      <c r="D124" s="202"/>
      <c r="E124" s="202"/>
      <c r="F124" s="203" t="s">
        <v>484</v>
      </c>
      <c r="G124" s="204"/>
      <c r="H124" s="202"/>
      <c r="I124" s="202"/>
      <c r="J124" s="202" t="s">
        <v>485</v>
      </c>
      <c r="K124" s="227"/>
    </row>
    <row r="125" spans="2:11" customFormat="1" ht="5.25" customHeight="1">
      <c r="B125" s="228"/>
      <c r="C125" s="205"/>
      <c r="D125" s="205"/>
      <c r="E125" s="205"/>
      <c r="F125" s="205"/>
      <c r="G125" s="229"/>
      <c r="H125" s="205"/>
      <c r="I125" s="205"/>
      <c r="J125" s="205"/>
      <c r="K125" s="230"/>
    </row>
    <row r="126" spans="2:11" customFormat="1" ht="15" customHeight="1">
      <c r="B126" s="228"/>
      <c r="C126" s="187" t="s">
        <v>489</v>
      </c>
      <c r="D126" s="207"/>
      <c r="E126" s="207"/>
      <c r="F126" s="208" t="s">
        <v>486</v>
      </c>
      <c r="G126" s="187"/>
      <c r="H126" s="187" t="s">
        <v>526</v>
      </c>
      <c r="I126" s="187" t="s">
        <v>488</v>
      </c>
      <c r="J126" s="187">
        <v>120</v>
      </c>
      <c r="K126" s="231"/>
    </row>
    <row r="127" spans="2:11" customFormat="1" ht="15" customHeight="1">
      <c r="B127" s="228"/>
      <c r="C127" s="187" t="s">
        <v>535</v>
      </c>
      <c r="D127" s="187"/>
      <c r="E127" s="187"/>
      <c r="F127" s="208" t="s">
        <v>486</v>
      </c>
      <c r="G127" s="187"/>
      <c r="H127" s="187" t="s">
        <v>536</v>
      </c>
      <c r="I127" s="187" t="s">
        <v>488</v>
      </c>
      <c r="J127" s="187" t="s">
        <v>537</v>
      </c>
      <c r="K127" s="231"/>
    </row>
    <row r="128" spans="2:11" customFormat="1" ht="15" customHeight="1">
      <c r="B128" s="228"/>
      <c r="C128" s="187" t="s">
        <v>82</v>
      </c>
      <c r="D128" s="187"/>
      <c r="E128" s="187"/>
      <c r="F128" s="208" t="s">
        <v>486</v>
      </c>
      <c r="G128" s="187"/>
      <c r="H128" s="187" t="s">
        <v>538</v>
      </c>
      <c r="I128" s="187" t="s">
        <v>488</v>
      </c>
      <c r="J128" s="187" t="s">
        <v>537</v>
      </c>
      <c r="K128" s="231"/>
    </row>
    <row r="129" spans="2:11" customFormat="1" ht="15" customHeight="1">
      <c r="B129" s="228"/>
      <c r="C129" s="187" t="s">
        <v>497</v>
      </c>
      <c r="D129" s="187"/>
      <c r="E129" s="187"/>
      <c r="F129" s="208" t="s">
        <v>492</v>
      </c>
      <c r="G129" s="187"/>
      <c r="H129" s="187" t="s">
        <v>498</v>
      </c>
      <c r="I129" s="187" t="s">
        <v>488</v>
      </c>
      <c r="J129" s="187">
        <v>15</v>
      </c>
      <c r="K129" s="231"/>
    </row>
    <row r="130" spans="2:11" customFormat="1" ht="15" customHeight="1">
      <c r="B130" s="228"/>
      <c r="C130" s="187" t="s">
        <v>499</v>
      </c>
      <c r="D130" s="187"/>
      <c r="E130" s="187"/>
      <c r="F130" s="208" t="s">
        <v>492</v>
      </c>
      <c r="G130" s="187"/>
      <c r="H130" s="187" t="s">
        <v>500</v>
      </c>
      <c r="I130" s="187" t="s">
        <v>488</v>
      </c>
      <c r="J130" s="187">
        <v>15</v>
      </c>
      <c r="K130" s="231"/>
    </row>
    <row r="131" spans="2:11" customFormat="1" ht="15" customHeight="1">
      <c r="B131" s="228"/>
      <c r="C131" s="187" t="s">
        <v>501</v>
      </c>
      <c r="D131" s="187"/>
      <c r="E131" s="187"/>
      <c r="F131" s="208" t="s">
        <v>492</v>
      </c>
      <c r="G131" s="187"/>
      <c r="H131" s="187" t="s">
        <v>502</v>
      </c>
      <c r="I131" s="187" t="s">
        <v>488</v>
      </c>
      <c r="J131" s="187">
        <v>20</v>
      </c>
      <c r="K131" s="231"/>
    </row>
    <row r="132" spans="2:11" customFormat="1" ht="15" customHeight="1">
      <c r="B132" s="228"/>
      <c r="C132" s="187" t="s">
        <v>503</v>
      </c>
      <c r="D132" s="187"/>
      <c r="E132" s="187"/>
      <c r="F132" s="208" t="s">
        <v>492</v>
      </c>
      <c r="G132" s="187"/>
      <c r="H132" s="187" t="s">
        <v>504</v>
      </c>
      <c r="I132" s="187" t="s">
        <v>488</v>
      </c>
      <c r="J132" s="187">
        <v>20</v>
      </c>
      <c r="K132" s="231"/>
    </row>
    <row r="133" spans="2:11" customFormat="1" ht="15" customHeight="1">
      <c r="B133" s="228"/>
      <c r="C133" s="187" t="s">
        <v>491</v>
      </c>
      <c r="D133" s="187"/>
      <c r="E133" s="187"/>
      <c r="F133" s="208" t="s">
        <v>492</v>
      </c>
      <c r="G133" s="187"/>
      <c r="H133" s="187" t="s">
        <v>526</v>
      </c>
      <c r="I133" s="187" t="s">
        <v>488</v>
      </c>
      <c r="J133" s="187">
        <v>50</v>
      </c>
      <c r="K133" s="231"/>
    </row>
    <row r="134" spans="2:11" customFormat="1" ht="15" customHeight="1">
      <c r="B134" s="228"/>
      <c r="C134" s="187" t="s">
        <v>505</v>
      </c>
      <c r="D134" s="187"/>
      <c r="E134" s="187"/>
      <c r="F134" s="208" t="s">
        <v>492</v>
      </c>
      <c r="G134" s="187"/>
      <c r="H134" s="187" t="s">
        <v>526</v>
      </c>
      <c r="I134" s="187" t="s">
        <v>488</v>
      </c>
      <c r="J134" s="187">
        <v>50</v>
      </c>
      <c r="K134" s="231"/>
    </row>
    <row r="135" spans="2:11" customFormat="1" ht="15" customHeight="1">
      <c r="B135" s="228"/>
      <c r="C135" s="187" t="s">
        <v>511</v>
      </c>
      <c r="D135" s="187"/>
      <c r="E135" s="187"/>
      <c r="F135" s="208" t="s">
        <v>492</v>
      </c>
      <c r="G135" s="187"/>
      <c r="H135" s="187" t="s">
        <v>526</v>
      </c>
      <c r="I135" s="187" t="s">
        <v>488</v>
      </c>
      <c r="J135" s="187">
        <v>50</v>
      </c>
      <c r="K135" s="231"/>
    </row>
    <row r="136" spans="2:11" customFormat="1" ht="15" customHeight="1">
      <c r="B136" s="228"/>
      <c r="C136" s="187" t="s">
        <v>513</v>
      </c>
      <c r="D136" s="187"/>
      <c r="E136" s="187"/>
      <c r="F136" s="208" t="s">
        <v>492</v>
      </c>
      <c r="G136" s="187"/>
      <c r="H136" s="187" t="s">
        <v>526</v>
      </c>
      <c r="I136" s="187" t="s">
        <v>488</v>
      </c>
      <c r="J136" s="187">
        <v>50</v>
      </c>
      <c r="K136" s="231"/>
    </row>
    <row r="137" spans="2:11" customFormat="1" ht="15" customHeight="1">
      <c r="B137" s="228"/>
      <c r="C137" s="187" t="s">
        <v>514</v>
      </c>
      <c r="D137" s="187"/>
      <c r="E137" s="187"/>
      <c r="F137" s="208" t="s">
        <v>492</v>
      </c>
      <c r="G137" s="187"/>
      <c r="H137" s="187" t="s">
        <v>539</v>
      </c>
      <c r="I137" s="187" t="s">
        <v>488</v>
      </c>
      <c r="J137" s="187">
        <v>255</v>
      </c>
      <c r="K137" s="231"/>
    </row>
    <row r="138" spans="2:11" customFormat="1" ht="15" customHeight="1">
      <c r="B138" s="228"/>
      <c r="C138" s="187" t="s">
        <v>516</v>
      </c>
      <c r="D138" s="187"/>
      <c r="E138" s="187"/>
      <c r="F138" s="208" t="s">
        <v>486</v>
      </c>
      <c r="G138" s="187"/>
      <c r="H138" s="187" t="s">
        <v>540</v>
      </c>
      <c r="I138" s="187" t="s">
        <v>518</v>
      </c>
      <c r="J138" s="187"/>
      <c r="K138" s="231"/>
    </row>
    <row r="139" spans="2:11" customFormat="1" ht="15" customHeight="1">
      <c r="B139" s="228"/>
      <c r="C139" s="187" t="s">
        <v>519</v>
      </c>
      <c r="D139" s="187"/>
      <c r="E139" s="187"/>
      <c r="F139" s="208" t="s">
        <v>486</v>
      </c>
      <c r="G139" s="187"/>
      <c r="H139" s="187" t="s">
        <v>541</v>
      </c>
      <c r="I139" s="187" t="s">
        <v>521</v>
      </c>
      <c r="J139" s="187"/>
      <c r="K139" s="231"/>
    </row>
    <row r="140" spans="2:11" customFormat="1" ht="15" customHeight="1">
      <c r="B140" s="228"/>
      <c r="C140" s="187" t="s">
        <v>522</v>
      </c>
      <c r="D140" s="187"/>
      <c r="E140" s="187"/>
      <c r="F140" s="208" t="s">
        <v>486</v>
      </c>
      <c r="G140" s="187"/>
      <c r="H140" s="187" t="s">
        <v>522</v>
      </c>
      <c r="I140" s="187" t="s">
        <v>521</v>
      </c>
      <c r="J140" s="187"/>
      <c r="K140" s="231"/>
    </row>
    <row r="141" spans="2:11" customFormat="1" ht="15" customHeight="1">
      <c r="B141" s="228"/>
      <c r="C141" s="187" t="s">
        <v>32</v>
      </c>
      <c r="D141" s="187"/>
      <c r="E141" s="187"/>
      <c r="F141" s="208" t="s">
        <v>486</v>
      </c>
      <c r="G141" s="187"/>
      <c r="H141" s="187" t="s">
        <v>542</v>
      </c>
      <c r="I141" s="187" t="s">
        <v>521</v>
      </c>
      <c r="J141" s="187"/>
      <c r="K141" s="231"/>
    </row>
    <row r="142" spans="2:11" customFormat="1" ht="15" customHeight="1">
      <c r="B142" s="228"/>
      <c r="C142" s="187" t="s">
        <v>543</v>
      </c>
      <c r="D142" s="187"/>
      <c r="E142" s="187"/>
      <c r="F142" s="208" t="s">
        <v>486</v>
      </c>
      <c r="G142" s="187"/>
      <c r="H142" s="187" t="s">
        <v>544</v>
      </c>
      <c r="I142" s="187" t="s">
        <v>521</v>
      </c>
      <c r="J142" s="187"/>
      <c r="K142" s="231"/>
    </row>
    <row r="143" spans="2:11" customFormat="1" ht="15" customHeight="1">
      <c r="B143" s="232"/>
      <c r="C143" s="233"/>
      <c r="D143" s="233"/>
      <c r="E143" s="233"/>
      <c r="F143" s="233"/>
      <c r="G143" s="233"/>
      <c r="H143" s="233"/>
      <c r="I143" s="233"/>
      <c r="J143" s="233"/>
      <c r="K143" s="234"/>
    </row>
    <row r="144" spans="2:11" customFormat="1" ht="18.75" customHeight="1">
      <c r="B144" s="219"/>
      <c r="C144" s="219"/>
      <c r="D144" s="219"/>
      <c r="E144" s="219"/>
      <c r="F144" s="220"/>
      <c r="G144" s="219"/>
      <c r="H144" s="219"/>
      <c r="I144" s="219"/>
      <c r="J144" s="219"/>
      <c r="K144" s="219"/>
    </row>
    <row r="145" spans="2:11" customFormat="1" ht="18.75" customHeight="1">
      <c r="B145" s="194"/>
      <c r="C145" s="194"/>
      <c r="D145" s="194"/>
      <c r="E145" s="194"/>
      <c r="F145" s="194"/>
      <c r="G145" s="194"/>
      <c r="H145" s="194"/>
      <c r="I145" s="194"/>
      <c r="J145" s="194"/>
      <c r="K145" s="194"/>
    </row>
    <row r="146" spans="2:11" customFormat="1" ht="7.5" customHeight="1">
      <c r="B146" s="195"/>
      <c r="C146" s="196"/>
      <c r="D146" s="196"/>
      <c r="E146" s="196"/>
      <c r="F146" s="196"/>
      <c r="G146" s="196"/>
      <c r="H146" s="196"/>
      <c r="I146" s="196"/>
      <c r="J146" s="196"/>
      <c r="K146" s="197"/>
    </row>
    <row r="147" spans="2:11" customFormat="1" ht="45" customHeight="1">
      <c r="B147" s="198"/>
      <c r="C147" s="303" t="s">
        <v>545</v>
      </c>
      <c r="D147" s="303"/>
      <c r="E147" s="303"/>
      <c r="F147" s="303"/>
      <c r="G147" s="303"/>
      <c r="H147" s="303"/>
      <c r="I147" s="303"/>
      <c r="J147" s="303"/>
      <c r="K147" s="199"/>
    </row>
    <row r="148" spans="2:11" customFormat="1" ht="17.25" customHeight="1">
      <c r="B148" s="198"/>
      <c r="C148" s="200" t="s">
        <v>480</v>
      </c>
      <c r="D148" s="200"/>
      <c r="E148" s="200"/>
      <c r="F148" s="200" t="s">
        <v>481</v>
      </c>
      <c r="G148" s="201"/>
      <c r="H148" s="200" t="s">
        <v>48</v>
      </c>
      <c r="I148" s="200" t="s">
        <v>51</v>
      </c>
      <c r="J148" s="200" t="s">
        <v>482</v>
      </c>
      <c r="K148" s="199"/>
    </row>
    <row r="149" spans="2:11" customFormat="1" ht="17.25" customHeight="1">
      <c r="B149" s="198"/>
      <c r="C149" s="202" t="s">
        <v>483</v>
      </c>
      <c r="D149" s="202"/>
      <c r="E149" s="202"/>
      <c r="F149" s="203" t="s">
        <v>484</v>
      </c>
      <c r="G149" s="204"/>
      <c r="H149" s="202"/>
      <c r="I149" s="202"/>
      <c r="J149" s="202" t="s">
        <v>485</v>
      </c>
      <c r="K149" s="199"/>
    </row>
    <row r="150" spans="2:11" customFormat="1" ht="5.25" customHeight="1">
      <c r="B150" s="210"/>
      <c r="C150" s="205"/>
      <c r="D150" s="205"/>
      <c r="E150" s="205"/>
      <c r="F150" s="205"/>
      <c r="G150" s="206"/>
      <c r="H150" s="205"/>
      <c r="I150" s="205"/>
      <c r="J150" s="205"/>
      <c r="K150" s="231"/>
    </row>
    <row r="151" spans="2:11" customFormat="1" ht="15" customHeight="1">
      <c r="B151" s="210"/>
      <c r="C151" s="235" t="s">
        <v>489</v>
      </c>
      <c r="D151" s="187"/>
      <c r="E151" s="187"/>
      <c r="F151" s="236" t="s">
        <v>486</v>
      </c>
      <c r="G151" s="187"/>
      <c r="H151" s="235" t="s">
        <v>526</v>
      </c>
      <c r="I151" s="235" t="s">
        <v>488</v>
      </c>
      <c r="J151" s="235">
        <v>120</v>
      </c>
      <c r="K151" s="231"/>
    </row>
    <row r="152" spans="2:11" customFormat="1" ht="15" customHeight="1">
      <c r="B152" s="210"/>
      <c r="C152" s="235" t="s">
        <v>535</v>
      </c>
      <c r="D152" s="187"/>
      <c r="E152" s="187"/>
      <c r="F152" s="236" t="s">
        <v>486</v>
      </c>
      <c r="G152" s="187"/>
      <c r="H152" s="235" t="s">
        <v>546</v>
      </c>
      <c r="I152" s="235" t="s">
        <v>488</v>
      </c>
      <c r="J152" s="235" t="s">
        <v>537</v>
      </c>
      <c r="K152" s="231"/>
    </row>
    <row r="153" spans="2:11" customFormat="1" ht="15" customHeight="1">
      <c r="B153" s="210"/>
      <c r="C153" s="235" t="s">
        <v>82</v>
      </c>
      <c r="D153" s="187"/>
      <c r="E153" s="187"/>
      <c r="F153" s="236" t="s">
        <v>486</v>
      </c>
      <c r="G153" s="187"/>
      <c r="H153" s="235" t="s">
        <v>547</v>
      </c>
      <c r="I153" s="235" t="s">
        <v>488</v>
      </c>
      <c r="J153" s="235" t="s">
        <v>537</v>
      </c>
      <c r="K153" s="231"/>
    </row>
    <row r="154" spans="2:11" customFormat="1" ht="15" customHeight="1">
      <c r="B154" s="210"/>
      <c r="C154" s="235" t="s">
        <v>491</v>
      </c>
      <c r="D154" s="187"/>
      <c r="E154" s="187"/>
      <c r="F154" s="236" t="s">
        <v>492</v>
      </c>
      <c r="G154" s="187"/>
      <c r="H154" s="235" t="s">
        <v>526</v>
      </c>
      <c r="I154" s="235" t="s">
        <v>488</v>
      </c>
      <c r="J154" s="235">
        <v>50</v>
      </c>
      <c r="K154" s="231"/>
    </row>
    <row r="155" spans="2:11" customFormat="1" ht="15" customHeight="1">
      <c r="B155" s="210"/>
      <c r="C155" s="235" t="s">
        <v>494</v>
      </c>
      <c r="D155" s="187"/>
      <c r="E155" s="187"/>
      <c r="F155" s="236" t="s">
        <v>486</v>
      </c>
      <c r="G155" s="187"/>
      <c r="H155" s="235" t="s">
        <v>526</v>
      </c>
      <c r="I155" s="235" t="s">
        <v>496</v>
      </c>
      <c r="J155" s="235"/>
      <c r="K155" s="231"/>
    </row>
    <row r="156" spans="2:11" customFormat="1" ht="15" customHeight="1">
      <c r="B156" s="210"/>
      <c r="C156" s="235" t="s">
        <v>505</v>
      </c>
      <c r="D156" s="187"/>
      <c r="E156" s="187"/>
      <c r="F156" s="236" t="s">
        <v>492</v>
      </c>
      <c r="G156" s="187"/>
      <c r="H156" s="235" t="s">
        <v>526</v>
      </c>
      <c r="I156" s="235" t="s">
        <v>488</v>
      </c>
      <c r="J156" s="235">
        <v>50</v>
      </c>
      <c r="K156" s="231"/>
    </row>
    <row r="157" spans="2:11" customFormat="1" ht="15" customHeight="1">
      <c r="B157" s="210"/>
      <c r="C157" s="235" t="s">
        <v>513</v>
      </c>
      <c r="D157" s="187"/>
      <c r="E157" s="187"/>
      <c r="F157" s="236" t="s">
        <v>492</v>
      </c>
      <c r="G157" s="187"/>
      <c r="H157" s="235" t="s">
        <v>526</v>
      </c>
      <c r="I157" s="235" t="s">
        <v>488</v>
      </c>
      <c r="J157" s="235">
        <v>50</v>
      </c>
      <c r="K157" s="231"/>
    </row>
    <row r="158" spans="2:11" customFormat="1" ht="15" customHeight="1">
      <c r="B158" s="210"/>
      <c r="C158" s="235" t="s">
        <v>511</v>
      </c>
      <c r="D158" s="187"/>
      <c r="E158" s="187"/>
      <c r="F158" s="236" t="s">
        <v>492</v>
      </c>
      <c r="G158" s="187"/>
      <c r="H158" s="235" t="s">
        <v>526</v>
      </c>
      <c r="I158" s="235" t="s">
        <v>488</v>
      </c>
      <c r="J158" s="235">
        <v>50</v>
      </c>
      <c r="K158" s="231"/>
    </row>
    <row r="159" spans="2:11" customFormat="1" ht="15" customHeight="1">
      <c r="B159" s="210"/>
      <c r="C159" s="235" t="s">
        <v>98</v>
      </c>
      <c r="D159" s="187"/>
      <c r="E159" s="187"/>
      <c r="F159" s="236" t="s">
        <v>486</v>
      </c>
      <c r="G159" s="187"/>
      <c r="H159" s="235" t="s">
        <v>548</v>
      </c>
      <c r="I159" s="235" t="s">
        <v>488</v>
      </c>
      <c r="J159" s="235" t="s">
        <v>549</v>
      </c>
      <c r="K159" s="231"/>
    </row>
    <row r="160" spans="2:11" customFormat="1" ht="15" customHeight="1">
      <c r="B160" s="210"/>
      <c r="C160" s="235" t="s">
        <v>550</v>
      </c>
      <c r="D160" s="187"/>
      <c r="E160" s="187"/>
      <c r="F160" s="236" t="s">
        <v>486</v>
      </c>
      <c r="G160" s="187"/>
      <c r="H160" s="235" t="s">
        <v>551</v>
      </c>
      <c r="I160" s="235" t="s">
        <v>521</v>
      </c>
      <c r="J160" s="235"/>
      <c r="K160" s="231"/>
    </row>
    <row r="161" spans="2:11" customFormat="1" ht="15" customHeight="1">
      <c r="B161" s="237"/>
      <c r="C161" s="217"/>
      <c r="D161" s="217"/>
      <c r="E161" s="217"/>
      <c r="F161" s="217"/>
      <c r="G161" s="217"/>
      <c r="H161" s="217"/>
      <c r="I161" s="217"/>
      <c r="J161" s="217"/>
      <c r="K161" s="238"/>
    </row>
    <row r="162" spans="2:11" customFormat="1" ht="18.75" customHeight="1">
      <c r="B162" s="219"/>
      <c r="C162" s="229"/>
      <c r="D162" s="229"/>
      <c r="E162" s="229"/>
      <c r="F162" s="239"/>
      <c r="G162" s="229"/>
      <c r="H162" s="229"/>
      <c r="I162" s="229"/>
      <c r="J162" s="229"/>
      <c r="K162" s="219"/>
    </row>
    <row r="163" spans="2:11" customFormat="1" ht="18.75" customHeight="1"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</row>
    <row r="164" spans="2:11" customFormat="1" ht="7.5" customHeight="1">
      <c r="B164" s="176"/>
      <c r="C164" s="177"/>
      <c r="D164" s="177"/>
      <c r="E164" s="177"/>
      <c r="F164" s="177"/>
      <c r="G164" s="177"/>
      <c r="H164" s="177"/>
      <c r="I164" s="177"/>
      <c r="J164" s="177"/>
      <c r="K164" s="178"/>
    </row>
    <row r="165" spans="2:11" customFormat="1" ht="45" customHeight="1">
      <c r="B165" s="179"/>
      <c r="C165" s="301" t="s">
        <v>552</v>
      </c>
      <c r="D165" s="301"/>
      <c r="E165" s="301"/>
      <c r="F165" s="301"/>
      <c r="G165" s="301"/>
      <c r="H165" s="301"/>
      <c r="I165" s="301"/>
      <c r="J165" s="301"/>
      <c r="K165" s="180"/>
    </row>
    <row r="166" spans="2:11" customFormat="1" ht="17.25" customHeight="1">
      <c r="B166" s="179"/>
      <c r="C166" s="200" t="s">
        <v>480</v>
      </c>
      <c r="D166" s="200"/>
      <c r="E166" s="200"/>
      <c r="F166" s="200" t="s">
        <v>481</v>
      </c>
      <c r="G166" s="240"/>
      <c r="H166" s="241" t="s">
        <v>48</v>
      </c>
      <c r="I166" s="241" t="s">
        <v>51</v>
      </c>
      <c r="J166" s="200" t="s">
        <v>482</v>
      </c>
      <c r="K166" s="180"/>
    </row>
    <row r="167" spans="2:11" customFormat="1" ht="17.25" customHeight="1">
      <c r="B167" s="181"/>
      <c r="C167" s="202" t="s">
        <v>483</v>
      </c>
      <c r="D167" s="202"/>
      <c r="E167" s="202"/>
      <c r="F167" s="203" t="s">
        <v>484</v>
      </c>
      <c r="G167" s="242"/>
      <c r="H167" s="243"/>
      <c r="I167" s="243"/>
      <c r="J167" s="202" t="s">
        <v>485</v>
      </c>
      <c r="K167" s="182"/>
    </row>
    <row r="168" spans="2:11" customFormat="1" ht="5.25" customHeight="1">
      <c r="B168" s="210"/>
      <c r="C168" s="205"/>
      <c r="D168" s="205"/>
      <c r="E168" s="205"/>
      <c r="F168" s="205"/>
      <c r="G168" s="206"/>
      <c r="H168" s="205"/>
      <c r="I168" s="205"/>
      <c r="J168" s="205"/>
      <c r="K168" s="231"/>
    </row>
    <row r="169" spans="2:11" customFormat="1" ht="15" customHeight="1">
      <c r="B169" s="210"/>
      <c r="C169" s="187" t="s">
        <v>489</v>
      </c>
      <c r="D169" s="187"/>
      <c r="E169" s="187"/>
      <c r="F169" s="208" t="s">
        <v>486</v>
      </c>
      <c r="G169" s="187"/>
      <c r="H169" s="187" t="s">
        <v>526</v>
      </c>
      <c r="I169" s="187" t="s">
        <v>488</v>
      </c>
      <c r="J169" s="187">
        <v>120</v>
      </c>
      <c r="K169" s="231"/>
    </row>
    <row r="170" spans="2:11" customFormat="1" ht="15" customHeight="1">
      <c r="B170" s="210"/>
      <c r="C170" s="187" t="s">
        <v>535</v>
      </c>
      <c r="D170" s="187"/>
      <c r="E170" s="187"/>
      <c r="F170" s="208" t="s">
        <v>486</v>
      </c>
      <c r="G170" s="187"/>
      <c r="H170" s="187" t="s">
        <v>536</v>
      </c>
      <c r="I170" s="187" t="s">
        <v>488</v>
      </c>
      <c r="J170" s="187" t="s">
        <v>537</v>
      </c>
      <c r="K170" s="231"/>
    </row>
    <row r="171" spans="2:11" customFormat="1" ht="15" customHeight="1">
      <c r="B171" s="210"/>
      <c r="C171" s="187" t="s">
        <v>82</v>
      </c>
      <c r="D171" s="187"/>
      <c r="E171" s="187"/>
      <c r="F171" s="208" t="s">
        <v>486</v>
      </c>
      <c r="G171" s="187"/>
      <c r="H171" s="187" t="s">
        <v>553</v>
      </c>
      <c r="I171" s="187" t="s">
        <v>488</v>
      </c>
      <c r="J171" s="187" t="s">
        <v>537</v>
      </c>
      <c r="K171" s="231"/>
    </row>
    <row r="172" spans="2:11" customFormat="1" ht="15" customHeight="1">
      <c r="B172" s="210"/>
      <c r="C172" s="187" t="s">
        <v>491</v>
      </c>
      <c r="D172" s="187"/>
      <c r="E172" s="187"/>
      <c r="F172" s="208" t="s">
        <v>492</v>
      </c>
      <c r="G172" s="187"/>
      <c r="H172" s="187" t="s">
        <v>553</v>
      </c>
      <c r="I172" s="187" t="s">
        <v>488</v>
      </c>
      <c r="J172" s="187">
        <v>50</v>
      </c>
      <c r="K172" s="231"/>
    </row>
    <row r="173" spans="2:11" customFormat="1" ht="15" customHeight="1">
      <c r="B173" s="210"/>
      <c r="C173" s="187" t="s">
        <v>494</v>
      </c>
      <c r="D173" s="187"/>
      <c r="E173" s="187"/>
      <c r="F173" s="208" t="s">
        <v>486</v>
      </c>
      <c r="G173" s="187"/>
      <c r="H173" s="187" t="s">
        <v>553</v>
      </c>
      <c r="I173" s="187" t="s">
        <v>496</v>
      </c>
      <c r="J173" s="187"/>
      <c r="K173" s="231"/>
    </row>
    <row r="174" spans="2:11" customFormat="1" ht="15" customHeight="1">
      <c r="B174" s="210"/>
      <c r="C174" s="187" t="s">
        <v>505</v>
      </c>
      <c r="D174" s="187"/>
      <c r="E174" s="187"/>
      <c r="F174" s="208" t="s">
        <v>492</v>
      </c>
      <c r="G174" s="187"/>
      <c r="H174" s="187" t="s">
        <v>553</v>
      </c>
      <c r="I174" s="187" t="s">
        <v>488</v>
      </c>
      <c r="J174" s="187">
        <v>50</v>
      </c>
      <c r="K174" s="231"/>
    </row>
    <row r="175" spans="2:11" customFormat="1" ht="15" customHeight="1">
      <c r="B175" s="210"/>
      <c r="C175" s="187" t="s">
        <v>513</v>
      </c>
      <c r="D175" s="187"/>
      <c r="E175" s="187"/>
      <c r="F175" s="208" t="s">
        <v>492</v>
      </c>
      <c r="G175" s="187"/>
      <c r="H175" s="187" t="s">
        <v>553</v>
      </c>
      <c r="I175" s="187" t="s">
        <v>488</v>
      </c>
      <c r="J175" s="187">
        <v>50</v>
      </c>
      <c r="K175" s="231"/>
    </row>
    <row r="176" spans="2:11" customFormat="1" ht="15" customHeight="1">
      <c r="B176" s="210"/>
      <c r="C176" s="187" t="s">
        <v>511</v>
      </c>
      <c r="D176" s="187"/>
      <c r="E176" s="187"/>
      <c r="F176" s="208" t="s">
        <v>492</v>
      </c>
      <c r="G176" s="187"/>
      <c r="H176" s="187" t="s">
        <v>553</v>
      </c>
      <c r="I176" s="187" t="s">
        <v>488</v>
      </c>
      <c r="J176" s="187">
        <v>50</v>
      </c>
      <c r="K176" s="231"/>
    </row>
    <row r="177" spans="2:11" customFormat="1" ht="15" customHeight="1">
      <c r="B177" s="210"/>
      <c r="C177" s="187" t="s">
        <v>107</v>
      </c>
      <c r="D177" s="187"/>
      <c r="E177" s="187"/>
      <c r="F177" s="208" t="s">
        <v>486</v>
      </c>
      <c r="G177" s="187"/>
      <c r="H177" s="187" t="s">
        <v>554</v>
      </c>
      <c r="I177" s="187" t="s">
        <v>555</v>
      </c>
      <c r="J177" s="187"/>
      <c r="K177" s="231"/>
    </row>
    <row r="178" spans="2:11" customFormat="1" ht="15" customHeight="1">
      <c r="B178" s="210"/>
      <c r="C178" s="187" t="s">
        <v>51</v>
      </c>
      <c r="D178" s="187"/>
      <c r="E178" s="187"/>
      <c r="F178" s="208" t="s">
        <v>486</v>
      </c>
      <c r="G178" s="187"/>
      <c r="H178" s="187" t="s">
        <v>556</v>
      </c>
      <c r="I178" s="187" t="s">
        <v>557</v>
      </c>
      <c r="J178" s="187">
        <v>1</v>
      </c>
      <c r="K178" s="231"/>
    </row>
    <row r="179" spans="2:11" customFormat="1" ht="15" customHeight="1">
      <c r="B179" s="210"/>
      <c r="C179" s="187" t="s">
        <v>47</v>
      </c>
      <c r="D179" s="187"/>
      <c r="E179" s="187"/>
      <c r="F179" s="208" t="s">
        <v>486</v>
      </c>
      <c r="G179" s="187"/>
      <c r="H179" s="187" t="s">
        <v>558</v>
      </c>
      <c r="I179" s="187" t="s">
        <v>488</v>
      </c>
      <c r="J179" s="187">
        <v>20</v>
      </c>
      <c r="K179" s="231"/>
    </row>
    <row r="180" spans="2:11" customFormat="1" ht="15" customHeight="1">
      <c r="B180" s="210"/>
      <c r="C180" s="187" t="s">
        <v>48</v>
      </c>
      <c r="D180" s="187"/>
      <c r="E180" s="187"/>
      <c r="F180" s="208" t="s">
        <v>486</v>
      </c>
      <c r="G180" s="187"/>
      <c r="H180" s="187" t="s">
        <v>559</v>
      </c>
      <c r="I180" s="187" t="s">
        <v>488</v>
      </c>
      <c r="J180" s="187">
        <v>255</v>
      </c>
      <c r="K180" s="231"/>
    </row>
    <row r="181" spans="2:11" customFormat="1" ht="15" customHeight="1">
      <c r="B181" s="210"/>
      <c r="C181" s="187" t="s">
        <v>108</v>
      </c>
      <c r="D181" s="187"/>
      <c r="E181" s="187"/>
      <c r="F181" s="208" t="s">
        <v>486</v>
      </c>
      <c r="G181" s="187"/>
      <c r="H181" s="187" t="s">
        <v>450</v>
      </c>
      <c r="I181" s="187" t="s">
        <v>488</v>
      </c>
      <c r="J181" s="187">
        <v>10</v>
      </c>
      <c r="K181" s="231"/>
    </row>
    <row r="182" spans="2:11" customFormat="1" ht="15" customHeight="1">
      <c r="B182" s="210"/>
      <c r="C182" s="187" t="s">
        <v>109</v>
      </c>
      <c r="D182" s="187"/>
      <c r="E182" s="187"/>
      <c r="F182" s="208" t="s">
        <v>486</v>
      </c>
      <c r="G182" s="187"/>
      <c r="H182" s="187" t="s">
        <v>560</v>
      </c>
      <c r="I182" s="187" t="s">
        <v>521</v>
      </c>
      <c r="J182" s="187"/>
      <c r="K182" s="231"/>
    </row>
    <row r="183" spans="2:11" customFormat="1" ht="15" customHeight="1">
      <c r="B183" s="210"/>
      <c r="C183" s="187" t="s">
        <v>561</v>
      </c>
      <c r="D183" s="187"/>
      <c r="E183" s="187"/>
      <c r="F183" s="208" t="s">
        <v>486</v>
      </c>
      <c r="G183" s="187"/>
      <c r="H183" s="187" t="s">
        <v>562</v>
      </c>
      <c r="I183" s="187" t="s">
        <v>521</v>
      </c>
      <c r="J183" s="187"/>
      <c r="K183" s="231"/>
    </row>
    <row r="184" spans="2:11" customFormat="1" ht="15" customHeight="1">
      <c r="B184" s="210"/>
      <c r="C184" s="187" t="s">
        <v>550</v>
      </c>
      <c r="D184" s="187"/>
      <c r="E184" s="187"/>
      <c r="F184" s="208" t="s">
        <v>486</v>
      </c>
      <c r="G184" s="187"/>
      <c r="H184" s="187" t="s">
        <v>563</v>
      </c>
      <c r="I184" s="187" t="s">
        <v>521</v>
      </c>
      <c r="J184" s="187"/>
      <c r="K184" s="231"/>
    </row>
    <row r="185" spans="2:11" customFormat="1" ht="15" customHeight="1">
      <c r="B185" s="210"/>
      <c r="C185" s="187" t="s">
        <v>111</v>
      </c>
      <c r="D185" s="187"/>
      <c r="E185" s="187"/>
      <c r="F185" s="208" t="s">
        <v>492</v>
      </c>
      <c r="G185" s="187"/>
      <c r="H185" s="187" t="s">
        <v>564</v>
      </c>
      <c r="I185" s="187" t="s">
        <v>488</v>
      </c>
      <c r="J185" s="187">
        <v>50</v>
      </c>
      <c r="K185" s="231"/>
    </row>
    <row r="186" spans="2:11" customFormat="1" ht="15" customHeight="1">
      <c r="B186" s="210"/>
      <c r="C186" s="187" t="s">
        <v>565</v>
      </c>
      <c r="D186" s="187"/>
      <c r="E186" s="187"/>
      <c r="F186" s="208" t="s">
        <v>492</v>
      </c>
      <c r="G186" s="187"/>
      <c r="H186" s="187" t="s">
        <v>566</v>
      </c>
      <c r="I186" s="187" t="s">
        <v>567</v>
      </c>
      <c r="J186" s="187"/>
      <c r="K186" s="231"/>
    </row>
    <row r="187" spans="2:11" customFormat="1" ht="15" customHeight="1">
      <c r="B187" s="210"/>
      <c r="C187" s="187" t="s">
        <v>568</v>
      </c>
      <c r="D187" s="187"/>
      <c r="E187" s="187"/>
      <c r="F187" s="208" t="s">
        <v>492</v>
      </c>
      <c r="G187" s="187"/>
      <c r="H187" s="187" t="s">
        <v>569</v>
      </c>
      <c r="I187" s="187" t="s">
        <v>567</v>
      </c>
      <c r="J187" s="187"/>
      <c r="K187" s="231"/>
    </row>
    <row r="188" spans="2:11" customFormat="1" ht="15" customHeight="1">
      <c r="B188" s="210"/>
      <c r="C188" s="187" t="s">
        <v>570</v>
      </c>
      <c r="D188" s="187"/>
      <c r="E188" s="187"/>
      <c r="F188" s="208" t="s">
        <v>492</v>
      </c>
      <c r="G188" s="187"/>
      <c r="H188" s="187" t="s">
        <v>571</v>
      </c>
      <c r="I188" s="187" t="s">
        <v>567</v>
      </c>
      <c r="J188" s="187"/>
      <c r="K188" s="231"/>
    </row>
    <row r="189" spans="2:11" customFormat="1" ht="15" customHeight="1">
      <c r="B189" s="210"/>
      <c r="C189" s="244" t="s">
        <v>572</v>
      </c>
      <c r="D189" s="187"/>
      <c r="E189" s="187"/>
      <c r="F189" s="208" t="s">
        <v>492</v>
      </c>
      <c r="G189" s="187"/>
      <c r="H189" s="187" t="s">
        <v>573</v>
      </c>
      <c r="I189" s="187" t="s">
        <v>574</v>
      </c>
      <c r="J189" s="245" t="s">
        <v>575</v>
      </c>
      <c r="K189" s="231"/>
    </row>
    <row r="190" spans="2:11" customFormat="1" ht="15" customHeight="1">
      <c r="B190" s="246"/>
      <c r="C190" s="247" t="s">
        <v>576</v>
      </c>
      <c r="D190" s="248"/>
      <c r="E190" s="248"/>
      <c r="F190" s="249" t="s">
        <v>492</v>
      </c>
      <c r="G190" s="248"/>
      <c r="H190" s="248" t="s">
        <v>577</v>
      </c>
      <c r="I190" s="248" t="s">
        <v>574</v>
      </c>
      <c r="J190" s="250" t="s">
        <v>575</v>
      </c>
      <c r="K190" s="251"/>
    </row>
    <row r="191" spans="2:11" customFormat="1" ht="15" customHeight="1">
      <c r="B191" s="210"/>
      <c r="C191" s="244" t="s">
        <v>36</v>
      </c>
      <c r="D191" s="187"/>
      <c r="E191" s="187"/>
      <c r="F191" s="208" t="s">
        <v>486</v>
      </c>
      <c r="G191" s="187"/>
      <c r="H191" s="184" t="s">
        <v>578</v>
      </c>
      <c r="I191" s="187" t="s">
        <v>579</v>
      </c>
      <c r="J191" s="187"/>
      <c r="K191" s="231"/>
    </row>
    <row r="192" spans="2:11" customFormat="1" ht="15" customHeight="1">
      <c r="B192" s="210"/>
      <c r="C192" s="244" t="s">
        <v>580</v>
      </c>
      <c r="D192" s="187"/>
      <c r="E192" s="187"/>
      <c r="F192" s="208" t="s">
        <v>486</v>
      </c>
      <c r="G192" s="187"/>
      <c r="H192" s="187" t="s">
        <v>581</v>
      </c>
      <c r="I192" s="187" t="s">
        <v>521</v>
      </c>
      <c r="J192" s="187"/>
      <c r="K192" s="231"/>
    </row>
    <row r="193" spans="2:11" customFormat="1" ht="15" customHeight="1">
      <c r="B193" s="210"/>
      <c r="C193" s="244" t="s">
        <v>582</v>
      </c>
      <c r="D193" s="187"/>
      <c r="E193" s="187"/>
      <c r="F193" s="208" t="s">
        <v>486</v>
      </c>
      <c r="G193" s="187"/>
      <c r="H193" s="187" t="s">
        <v>583</v>
      </c>
      <c r="I193" s="187" t="s">
        <v>521</v>
      </c>
      <c r="J193" s="187"/>
      <c r="K193" s="231"/>
    </row>
    <row r="194" spans="2:11" customFormat="1" ht="15" customHeight="1">
      <c r="B194" s="210"/>
      <c r="C194" s="244" t="s">
        <v>584</v>
      </c>
      <c r="D194" s="187"/>
      <c r="E194" s="187"/>
      <c r="F194" s="208" t="s">
        <v>492</v>
      </c>
      <c r="G194" s="187"/>
      <c r="H194" s="187" t="s">
        <v>585</v>
      </c>
      <c r="I194" s="187" t="s">
        <v>521</v>
      </c>
      <c r="J194" s="187"/>
      <c r="K194" s="231"/>
    </row>
    <row r="195" spans="2:11" customFormat="1" ht="15" customHeight="1">
      <c r="B195" s="237"/>
      <c r="C195" s="252"/>
      <c r="D195" s="217"/>
      <c r="E195" s="217"/>
      <c r="F195" s="217"/>
      <c r="G195" s="217"/>
      <c r="H195" s="217"/>
      <c r="I195" s="217"/>
      <c r="J195" s="217"/>
      <c r="K195" s="238"/>
    </row>
    <row r="196" spans="2:11" customFormat="1" ht="18.75" customHeight="1">
      <c r="B196" s="219"/>
      <c r="C196" s="229"/>
      <c r="D196" s="229"/>
      <c r="E196" s="229"/>
      <c r="F196" s="239"/>
      <c r="G196" s="229"/>
      <c r="H196" s="229"/>
      <c r="I196" s="229"/>
      <c r="J196" s="229"/>
      <c r="K196" s="219"/>
    </row>
    <row r="197" spans="2:11" customFormat="1" ht="18.75" customHeight="1">
      <c r="B197" s="219"/>
      <c r="C197" s="229"/>
      <c r="D197" s="229"/>
      <c r="E197" s="229"/>
      <c r="F197" s="239"/>
      <c r="G197" s="229"/>
      <c r="H197" s="229"/>
      <c r="I197" s="229"/>
      <c r="J197" s="229"/>
      <c r="K197" s="219"/>
    </row>
    <row r="198" spans="2:11" customFormat="1" ht="18.75" customHeight="1">
      <c r="B198" s="194"/>
      <c r="C198" s="194"/>
      <c r="D198" s="194"/>
      <c r="E198" s="194"/>
      <c r="F198" s="194"/>
      <c r="G198" s="194"/>
      <c r="H198" s="194"/>
      <c r="I198" s="194"/>
      <c r="J198" s="194"/>
      <c r="K198" s="194"/>
    </row>
    <row r="199" spans="2:11" customFormat="1" ht="13.5">
      <c r="B199" s="176"/>
      <c r="C199" s="177"/>
      <c r="D199" s="177"/>
      <c r="E199" s="177"/>
      <c r="F199" s="177"/>
      <c r="G199" s="177"/>
      <c r="H199" s="177"/>
      <c r="I199" s="177"/>
      <c r="J199" s="177"/>
      <c r="K199" s="178"/>
    </row>
    <row r="200" spans="2:11" customFormat="1" ht="21">
      <c r="B200" s="179"/>
      <c r="C200" s="301" t="s">
        <v>586</v>
      </c>
      <c r="D200" s="301"/>
      <c r="E200" s="301"/>
      <c r="F200" s="301"/>
      <c r="G200" s="301"/>
      <c r="H200" s="301"/>
      <c r="I200" s="301"/>
      <c r="J200" s="301"/>
      <c r="K200" s="180"/>
    </row>
    <row r="201" spans="2:11" customFormat="1" ht="25.5" customHeight="1">
      <c r="B201" s="179"/>
      <c r="C201" s="253" t="s">
        <v>587</v>
      </c>
      <c r="D201" s="253"/>
      <c r="E201" s="253"/>
      <c r="F201" s="253" t="s">
        <v>588</v>
      </c>
      <c r="G201" s="254"/>
      <c r="H201" s="302" t="s">
        <v>589</v>
      </c>
      <c r="I201" s="302"/>
      <c r="J201" s="302"/>
      <c r="K201" s="180"/>
    </row>
    <row r="202" spans="2:11" customFormat="1" ht="5.25" customHeight="1">
      <c r="B202" s="210"/>
      <c r="C202" s="205"/>
      <c r="D202" s="205"/>
      <c r="E202" s="205"/>
      <c r="F202" s="205"/>
      <c r="G202" s="229"/>
      <c r="H202" s="205"/>
      <c r="I202" s="205"/>
      <c r="J202" s="205"/>
      <c r="K202" s="231"/>
    </row>
    <row r="203" spans="2:11" customFormat="1" ht="15" customHeight="1">
      <c r="B203" s="210"/>
      <c r="C203" s="187" t="s">
        <v>579</v>
      </c>
      <c r="D203" s="187"/>
      <c r="E203" s="187"/>
      <c r="F203" s="208" t="s">
        <v>37</v>
      </c>
      <c r="G203" s="187"/>
      <c r="H203" s="300" t="s">
        <v>590</v>
      </c>
      <c r="I203" s="300"/>
      <c r="J203" s="300"/>
      <c r="K203" s="231"/>
    </row>
    <row r="204" spans="2:11" customFormat="1" ht="15" customHeight="1">
      <c r="B204" s="210"/>
      <c r="C204" s="187"/>
      <c r="D204" s="187"/>
      <c r="E204" s="187"/>
      <c r="F204" s="208" t="s">
        <v>38</v>
      </c>
      <c r="G204" s="187"/>
      <c r="H204" s="300" t="s">
        <v>591</v>
      </c>
      <c r="I204" s="300"/>
      <c r="J204" s="300"/>
      <c r="K204" s="231"/>
    </row>
    <row r="205" spans="2:11" customFormat="1" ht="15" customHeight="1">
      <c r="B205" s="210"/>
      <c r="C205" s="187"/>
      <c r="D205" s="187"/>
      <c r="E205" s="187"/>
      <c r="F205" s="208" t="s">
        <v>41</v>
      </c>
      <c r="G205" s="187"/>
      <c r="H205" s="300" t="s">
        <v>592</v>
      </c>
      <c r="I205" s="300"/>
      <c r="J205" s="300"/>
      <c r="K205" s="231"/>
    </row>
    <row r="206" spans="2:11" customFormat="1" ht="15" customHeight="1">
      <c r="B206" s="210"/>
      <c r="C206" s="187"/>
      <c r="D206" s="187"/>
      <c r="E206" s="187"/>
      <c r="F206" s="208" t="s">
        <v>39</v>
      </c>
      <c r="G206" s="187"/>
      <c r="H206" s="300" t="s">
        <v>593</v>
      </c>
      <c r="I206" s="300"/>
      <c r="J206" s="300"/>
      <c r="K206" s="231"/>
    </row>
    <row r="207" spans="2:11" customFormat="1" ht="15" customHeight="1">
      <c r="B207" s="210"/>
      <c r="C207" s="187"/>
      <c r="D207" s="187"/>
      <c r="E207" s="187"/>
      <c r="F207" s="208" t="s">
        <v>40</v>
      </c>
      <c r="G207" s="187"/>
      <c r="H207" s="300" t="s">
        <v>594</v>
      </c>
      <c r="I207" s="300"/>
      <c r="J207" s="300"/>
      <c r="K207" s="231"/>
    </row>
    <row r="208" spans="2:11" customFormat="1" ht="15" customHeight="1">
      <c r="B208" s="210"/>
      <c r="C208" s="187"/>
      <c r="D208" s="187"/>
      <c r="E208" s="187"/>
      <c r="F208" s="208"/>
      <c r="G208" s="187"/>
      <c r="H208" s="187"/>
      <c r="I208" s="187"/>
      <c r="J208" s="187"/>
      <c r="K208" s="231"/>
    </row>
    <row r="209" spans="2:11" customFormat="1" ht="15" customHeight="1">
      <c r="B209" s="210"/>
      <c r="C209" s="187" t="s">
        <v>533</v>
      </c>
      <c r="D209" s="187"/>
      <c r="E209" s="187"/>
      <c r="F209" s="208" t="s">
        <v>73</v>
      </c>
      <c r="G209" s="187"/>
      <c r="H209" s="300" t="s">
        <v>595</v>
      </c>
      <c r="I209" s="300"/>
      <c r="J209" s="300"/>
      <c r="K209" s="231"/>
    </row>
    <row r="210" spans="2:11" customFormat="1" ht="15" customHeight="1">
      <c r="B210" s="210"/>
      <c r="C210" s="187"/>
      <c r="D210" s="187"/>
      <c r="E210" s="187"/>
      <c r="F210" s="208" t="s">
        <v>429</v>
      </c>
      <c r="G210" s="187"/>
      <c r="H210" s="300" t="s">
        <v>430</v>
      </c>
      <c r="I210" s="300"/>
      <c r="J210" s="300"/>
      <c r="K210" s="231"/>
    </row>
    <row r="211" spans="2:11" customFormat="1" ht="15" customHeight="1">
      <c r="B211" s="210"/>
      <c r="C211" s="187"/>
      <c r="D211" s="187"/>
      <c r="E211" s="187"/>
      <c r="F211" s="208" t="s">
        <v>427</v>
      </c>
      <c r="G211" s="187"/>
      <c r="H211" s="300" t="s">
        <v>596</v>
      </c>
      <c r="I211" s="300"/>
      <c r="J211" s="300"/>
      <c r="K211" s="231"/>
    </row>
    <row r="212" spans="2:11" customFormat="1" ht="15" customHeight="1">
      <c r="B212" s="255"/>
      <c r="C212" s="187"/>
      <c r="D212" s="187"/>
      <c r="E212" s="187"/>
      <c r="F212" s="208" t="s">
        <v>431</v>
      </c>
      <c r="G212" s="244"/>
      <c r="H212" s="299" t="s">
        <v>432</v>
      </c>
      <c r="I212" s="299"/>
      <c r="J212" s="299"/>
      <c r="K212" s="256"/>
    </row>
    <row r="213" spans="2:11" customFormat="1" ht="15" customHeight="1">
      <c r="B213" s="255"/>
      <c r="C213" s="187"/>
      <c r="D213" s="187"/>
      <c r="E213" s="187"/>
      <c r="F213" s="208" t="s">
        <v>433</v>
      </c>
      <c r="G213" s="244"/>
      <c r="H213" s="299" t="s">
        <v>198</v>
      </c>
      <c r="I213" s="299"/>
      <c r="J213" s="299"/>
      <c r="K213" s="256"/>
    </row>
    <row r="214" spans="2:11" customFormat="1" ht="15" customHeight="1">
      <c r="B214" s="255"/>
      <c r="C214" s="187"/>
      <c r="D214" s="187"/>
      <c r="E214" s="187"/>
      <c r="F214" s="208"/>
      <c r="G214" s="244"/>
      <c r="H214" s="235"/>
      <c r="I214" s="235"/>
      <c r="J214" s="235"/>
      <c r="K214" s="256"/>
    </row>
    <row r="215" spans="2:11" customFormat="1" ht="15" customHeight="1">
      <c r="B215" s="255"/>
      <c r="C215" s="187" t="s">
        <v>557</v>
      </c>
      <c r="D215" s="187"/>
      <c r="E215" s="187"/>
      <c r="F215" s="208">
        <v>1</v>
      </c>
      <c r="G215" s="244"/>
      <c r="H215" s="299" t="s">
        <v>597</v>
      </c>
      <c r="I215" s="299"/>
      <c r="J215" s="299"/>
      <c r="K215" s="256"/>
    </row>
    <row r="216" spans="2:11" customFormat="1" ht="15" customHeight="1">
      <c r="B216" s="255"/>
      <c r="C216" s="187"/>
      <c r="D216" s="187"/>
      <c r="E216" s="187"/>
      <c r="F216" s="208">
        <v>2</v>
      </c>
      <c r="G216" s="244"/>
      <c r="H216" s="299" t="s">
        <v>598</v>
      </c>
      <c r="I216" s="299"/>
      <c r="J216" s="299"/>
      <c r="K216" s="256"/>
    </row>
    <row r="217" spans="2:11" customFormat="1" ht="15" customHeight="1">
      <c r="B217" s="255"/>
      <c r="C217" s="187"/>
      <c r="D217" s="187"/>
      <c r="E217" s="187"/>
      <c r="F217" s="208">
        <v>3</v>
      </c>
      <c r="G217" s="244"/>
      <c r="H217" s="299" t="s">
        <v>599</v>
      </c>
      <c r="I217" s="299"/>
      <c r="J217" s="299"/>
      <c r="K217" s="256"/>
    </row>
    <row r="218" spans="2:11" customFormat="1" ht="15" customHeight="1">
      <c r="B218" s="255"/>
      <c r="C218" s="187"/>
      <c r="D218" s="187"/>
      <c r="E218" s="187"/>
      <c r="F218" s="208">
        <v>4</v>
      </c>
      <c r="G218" s="244"/>
      <c r="H218" s="299" t="s">
        <v>600</v>
      </c>
      <c r="I218" s="299"/>
      <c r="J218" s="299"/>
      <c r="K218" s="256"/>
    </row>
    <row r="219" spans="2:11" customFormat="1" ht="12.75" customHeight="1">
      <c r="B219" s="257"/>
      <c r="C219" s="258"/>
      <c r="D219" s="258"/>
      <c r="E219" s="258"/>
      <c r="F219" s="258"/>
      <c r="G219" s="258"/>
      <c r="H219" s="258"/>
      <c r="I219" s="258"/>
      <c r="J219" s="258"/>
      <c r="K219" s="259"/>
    </row>
  </sheetData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00 - Doprovodné stavební ...</vt:lpstr>
      <vt:lpstr>SO-01 - Příprava území, d...</vt:lpstr>
      <vt:lpstr>SO-01 - Příprava území, d..._01</vt:lpstr>
      <vt:lpstr>SO-02 - Vegetační prvky</vt:lpstr>
      <vt:lpstr>Pokyny pro vyplnění</vt:lpstr>
      <vt:lpstr>'00 - Doprovodné stavební ...'!Názvy_tisku</vt:lpstr>
      <vt:lpstr>'Rekapitulace stavby'!Názvy_tisku</vt:lpstr>
      <vt:lpstr>'SO-01 - Příprava území, d...'!Názvy_tisku</vt:lpstr>
      <vt:lpstr>'SO-01 - Příprava území, d..._01'!Názvy_tisku</vt:lpstr>
      <vt:lpstr>'SO-02 - Vegetační prvky'!Názvy_tisku</vt:lpstr>
      <vt:lpstr>'00 - Doprovodné stavební ...'!Oblast_tisku</vt:lpstr>
      <vt:lpstr>'Pokyny pro vyplnění'!Oblast_tisku</vt:lpstr>
      <vt:lpstr>'Rekapitulace stavby'!Oblast_tisku</vt:lpstr>
      <vt:lpstr>'SO-01 - Příprava území, d...'!Oblast_tisku</vt:lpstr>
      <vt:lpstr>'SO-01 - Příprava území, d..._01'!Oblast_tisku</vt:lpstr>
      <vt:lpstr>'SO-02 - Vegetační prvky'!Oblast_tisku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Černík</dc:creator>
  <cp:lastModifiedBy>Ondřej Černík</cp:lastModifiedBy>
  <dcterms:created xsi:type="dcterms:W3CDTF">2024-10-16T06:29:48Z</dcterms:created>
  <dcterms:modified xsi:type="dcterms:W3CDTF">2024-10-16T06:40:40Z</dcterms:modified>
</cp:coreProperties>
</file>