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VMU02\spolecne\14. OS\VŘ - otopná soustava\"/>
    </mc:Choice>
  </mc:AlternateContent>
  <xr:revisionPtr revIDLastSave="0" documentId="8_{8374AB1D-59BF-4A62-86B5-B9767E92FA8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kapitulace stavby" sheetId="1" r:id="rId1"/>
    <sheet name="1.1 - Instalace směšování..." sheetId="2" r:id="rId2"/>
    <sheet name="1.2 - Měření a Regulace" sheetId="3" r:id="rId3"/>
  </sheets>
  <definedNames>
    <definedName name="_xlnm._FilterDatabase" localSheetId="1" hidden="1">'1.1 - Instalace směšování...'!$C$123:$K$160</definedName>
    <definedName name="_xlnm._FilterDatabase" localSheetId="2" hidden="1">'1.2 - Měření a Regulace'!$C$120:$K$164</definedName>
    <definedName name="_xlnm.Print_Titles" localSheetId="1">'1.1 - Instalace směšování...'!$123:$123</definedName>
    <definedName name="_xlnm.Print_Titles" localSheetId="2">'1.2 - Měření a Regulace'!$120:$120</definedName>
    <definedName name="_xlnm.Print_Titles" localSheetId="0">'Rekapitulace stavby'!$92:$92</definedName>
    <definedName name="_xlnm.Print_Area" localSheetId="1">'1.1 - Instalace směšování...'!$C$82:$J$105,'1.1 - Instalace směšování...'!$C$111:$K$160</definedName>
    <definedName name="_xlnm.Print_Area" localSheetId="2">'1.2 - Měření a Regulace'!$C$82:$J$102,'1.2 - Měření a Regulace'!$C$108:$K$164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F115" i="3"/>
  <c r="E113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8" i="3" s="1"/>
  <c r="J17" i="3"/>
  <c r="J15" i="3"/>
  <c r="E15" i="3"/>
  <c r="F117" i="3" s="1"/>
  <c r="J14" i="3"/>
  <c r="J12" i="3"/>
  <c r="J115" i="3" s="1"/>
  <c r="E7" i="3"/>
  <c r="E85" i="3"/>
  <c r="J37" i="2"/>
  <c r="J36" i="2"/>
  <c r="AY95" i="1" s="1"/>
  <c r="J35" i="2"/>
  <c r="AX95" i="1"/>
  <c r="BI160" i="2"/>
  <c r="BH160" i="2"/>
  <c r="BG160" i="2"/>
  <c r="BF160" i="2"/>
  <c r="T160" i="2"/>
  <c r="T159" i="2" s="1"/>
  <c r="R160" i="2"/>
  <c r="R159" i="2"/>
  <c r="P160" i="2"/>
  <c r="P159" i="2" s="1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T127" i="2" s="1"/>
  <c r="R128" i="2"/>
  <c r="R127" i="2"/>
  <c r="P128" i="2"/>
  <c r="P127" i="2" s="1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BK160" i="2"/>
  <c r="BK155" i="2"/>
  <c r="J153" i="2"/>
  <c r="J150" i="2"/>
  <c r="J134" i="2"/>
  <c r="J137" i="2"/>
  <c r="J141" i="2"/>
  <c r="BK133" i="2"/>
  <c r="BK145" i="2"/>
  <c r="J143" i="2"/>
  <c r="BK136" i="2"/>
  <c r="J147" i="3"/>
  <c r="BK143" i="3"/>
  <c r="J126" i="3"/>
  <c r="BK124" i="3"/>
  <c r="BK146" i="3"/>
  <c r="BK123" i="3"/>
  <c r="J149" i="3"/>
  <c r="BK129" i="3"/>
  <c r="J150" i="3"/>
  <c r="BK125" i="3"/>
  <c r="BK141" i="3"/>
  <c r="BK134" i="3"/>
  <c r="J143" i="3"/>
  <c r="J128" i="3"/>
  <c r="J158" i="2"/>
  <c r="BK157" i="2"/>
  <c r="BK152" i="2"/>
  <c r="BK138" i="2"/>
  <c r="BK134" i="2"/>
  <c r="J140" i="2"/>
  <c r="J139" i="2"/>
  <c r="J132" i="2"/>
  <c r="J135" i="2"/>
  <c r="BK139" i="2"/>
  <c r="BK132" i="2"/>
  <c r="J127" i="3"/>
  <c r="BK148" i="3"/>
  <c r="J145" i="3"/>
  <c r="J155" i="3"/>
  <c r="BK136" i="3"/>
  <c r="J154" i="3"/>
  <c r="BK145" i="3"/>
  <c r="J123" i="3"/>
  <c r="J142" i="3"/>
  <c r="J159" i="3"/>
  <c r="BK137" i="3"/>
  <c r="BK163" i="3"/>
  <c r="BK140" i="3"/>
  <c r="BK158" i="2"/>
  <c r="BK153" i="2"/>
  <c r="BK147" i="2"/>
  <c r="BK130" i="2"/>
  <c r="J133" i="2"/>
  <c r="BK135" i="2"/>
  <c r="BK148" i="2"/>
  <c r="BK146" i="2"/>
  <c r="BK141" i="2"/>
  <c r="BK153" i="3"/>
  <c r="BK155" i="3"/>
  <c r="J158" i="3"/>
  <c r="J162" i="3"/>
  <c r="J148" i="3"/>
  <c r="BK133" i="3"/>
  <c r="BK161" i="3"/>
  <c r="J146" i="3"/>
  <c r="BK156" i="3"/>
  <c r="J156" i="3"/>
  <c r="J135" i="3"/>
  <c r="J129" i="3"/>
  <c r="J131" i="3"/>
  <c r="J155" i="2"/>
  <c r="J152" i="2"/>
  <c r="BK143" i="2"/>
  <c r="J144" i="2"/>
  <c r="BK144" i="2"/>
  <c r="AS94" i="1"/>
  <c r="BK137" i="2"/>
  <c r="J131" i="2"/>
  <c r="J133" i="3"/>
  <c r="BK135" i="3"/>
  <c r="BK132" i="3"/>
  <c r="J138" i="3"/>
  <c r="J153" i="3"/>
  <c r="J134" i="3"/>
  <c r="J161" i="3"/>
  <c r="J136" i="3"/>
  <c r="J125" i="3"/>
  <c r="BK142" i="3"/>
  <c r="BK127" i="3"/>
  <c r="BK154" i="2"/>
  <c r="J146" i="2"/>
  <c r="J138" i="2"/>
  <c r="J136" i="2"/>
  <c r="BK150" i="2"/>
  <c r="BK131" i="2"/>
  <c r="J128" i="2"/>
  <c r="BK128" i="2"/>
  <c r="BK160" i="3"/>
  <c r="BK131" i="3"/>
  <c r="BK150" i="3"/>
  <c r="J152" i="3"/>
  <c r="BK128" i="3"/>
  <c r="BK152" i="3"/>
  <c r="J137" i="3"/>
  <c r="J164" i="3"/>
  <c r="BK126" i="3"/>
  <c r="BK149" i="3"/>
  <c r="J132" i="3"/>
  <c r="BK162" i="3"/>
  <c r="BK130" i="3"/>
  <c r="J160" i="2"/>
  <c r="J157" i="2"/>
  <c r="J154" i="2"/>
  <c r="BK151" i="2"/>
  <c r="J147" i="2"/>
  <c r="J145" i="2"/>
  <c r="J130" i="2"/>
  <c r="J151" i="2"/>
  <c r="BK140" i="2"/>
  <c r="J148" i="2"/>
  <c r="J160" i="3"/>
  <c r="J163" i="3"/>
  <c r="J140" i="3"/>
  <c r="BK159" i="3"/>
  <c r="BK164" i="3"/>
  <c r="BK154" i="3"/>
  <c r="BK147" i="3"/>
  <c r="J124" i="3"/>
  <c r="J141" i="3"/>
  <c r="BK138" i="3"/>
  <c r="J130" i="3"/>
  <c r="BK158" i="3"/>
  <c r="BK142" i="2" l="1"/>
  <c r="J142" i="2"/>
  <c r="J101" i="2" s="1"/>
  <c r="R149" i="2"/>
  <c r="R142" i="2"/>
  <c r="BK156" i="2"/>
  <c r="J156" i="2" s="1"/>
  <c r="J103" i="2" s="1"/>
  <c r="BK129" i="2"/>
  <c r="P142" i="2"/>
  <c r="T149" i="2"/>
  <c r="R122" i="3"/>
  <c r="R129" i="2"/>
  <c r="R126" i="2" s="1"/>
  <c r="BK149" i="2"/>
  <c r="J149" i="2"/>
  <c r="J102" i="2"/>
  <c r="T156" i="2"/>
  <c r="P122" i="3"/>
  <c r="R139" i="3"/>
  <c r="P151" i="3"/>
  <c r="T129" i="2"/>
  <c r="P149" i="2"/>
  <c r="P156" i="2"/>
  <c r="BK122" i="3"/>
  <c r="BK139" i="3"/>
  <c r="J139" i="3" s="1"/>
  <c r="J98" i="3" s="1"/>
  <c r="T139" i="3"/>
  <c r="R144" i="3"/>
  <c r="BK151" i="3"/>
  <c r="J151" i="3"/>
  <c r="J100" i="3"/>
  <c r="BK157" i="3"/>
  <c r="J157" i="3" s="1"/>
  <c r="J101" i="3" s="1"/>
  <c r="P129" i="2"/>
  <c r="P126" i="2"/>
  <c r="P125" i="2" s="1"/>
  <c r="P124" i="2" s="1"/>
  <c r="AU95" i="1" s="1"/>
  <c r="T142" i="2"/>
  <c r="R156" i="2"/>
  <c r="T122" i="3"/>
  <c r="P139" i="3"/>
  <c r="BK144" i="3"/>
  <c r="J144" i="3" s="1"/>
  <c r="J99" i="3" s="1"/>
  <c r="P144" i="3"/>
  <c r="T144" i="3"/>
  <c r="R151" i="3"/>
  <c r="T151" i="3"/>
  <c r="P157" i="3"/>
  <c r="R157" i="3"/>
  <c r="T157" i="3"/>
  <c r="BK127" i="2"/>
  <c r="J127" i="2"/>
  <c r="J99" i="2"/>
  <c r="BK159" i="2"/>
  <c r="J159" i="2"/>
  <c r="J104" i="2"/>
  <c r="J129" i="2"/>
  <c r="J100" i="2" s="1"/>
  <c r="E111" i="3"/>
  <c r="J117" i="3"/>
  <c r="BE132" i="3"/>
  <c r="BE135" i="3"/>
  <c r="BE136" i="3"/>
  <c r="BE137" i="3"/>
  <c r="BE147" i="3"/>
  <c r="F92" i="3"/>
  <c r="BE123" i="3"/>
  <c r="BE148" i="3"/>
  <c r="J118" i="3"/>
  <c r="BE127" i="3"/>
  <c r="BE128" i="3"/>
  <c r="BE129" i="3"/>
  <c r="BE140" i="3"/>
  <c r="BE145" i="3"/>
  <c r="BE146" i="3"/>
  <c r="J89" i="3"/>
  <c r="BE138" i="3"/>
  <c r="BE150" i="3"/>
  <c r="BE158" i="3"/>
  <c r="BE143" i="3"/>
  <c r="BE159" i="3"/>
  <c r="BE160" i="3"/>
  <c r="BE163" i="3"/>
  <c r="F91" i="3"/>
  <c r="BE126" i="3"/>
  <c r="BE134" i="3"/>
  <c r="BE142" i="3"/>
  <c r="BE153" i="3"/>
  <c r="BE162" i="3"/>
  <c r="BE124" i="3"/>
  <c r="BE133" i="3"/>
  <c r="BE141" i="3"/>
  <c r="BE149" i="3"/>
  <c r="BE152" i="3"/>
  <c r="BE164" i="3"/>
  <c r="BE125" i="3"/>
  <c r="BE130" i="3"/>
  <c r="BE131" i="3"/>
  <c r="BE154" i="3"/>
  <c r="BE155" i="3"/>
  <c r="BE156" i="3"/>
  <c r="BE161" i="3"/>
  <c r="E85" i="2"/>
  <c r="F92" i="2"/>
  <c r="BE143" i="2"/>
  <c r="BE144" i="2"/>
  <c r="J89" i="2"/>
  <c r="BE132" i="2"/>
  <c r="BE151" i="2"/>
  <c r="BE130" i="2"/>
  <c r="BE136" i="2"/>
  <c r="BE134" i="2"/>
  <c r="BE147" i="2"/>
  <c r="BE148" i="2"/>
  <c r="BE131" i="2"/>
  <c r="BE138" i="2"/>
  <c r="BE139" i="2"/>
  <c r="BE135" i="2"/>
  <c r="BE140" i="2"/>
  <c r="BE141" i="2"/>
  <c r="BE145" i="2"/>
  <c r="BE146" i="2"/>
  <c r="BE150" i="2"/>
  <c r="BE128" i="2"/>
  <c r="BE133" i="2"/>
  <c r="BE137" i="2"/>
  <c r="BE152" i="2"/>
  <c r="BE153" i="2"/>
  <c r="BE154" i="2"/>
  <c r="BE155" i="2"/>
  <c r="BE157" i="2"/>
  <c r="BE158" i="2"/>
  <c r="BE160" i="2"/>
  <c r="F34" i="3"/>
  <c r="BA96" i="1" s="1"/>
  <c r="J34" i="3"/>
  <c r="AW96" i="1" s="1"/>
  <c r="J34" i="2"/>
  <c r="AW95" i="1" s="1"/>
  <c r="F37" i="3"/>
  <c r="BD96" i="1"/>
  <c r="F36" i="2"/>
  <c r="BC95" i="1" s="1"/>
  <c r="F36" i="3"/>
  <c r="BC96" i="1"/>
  <c r="F37" i="2"/>
  <c r="BD95" i="1" s="1"/>
  <c r="F34" i="2"/>
  <c r="BA95" i="1"/>
  <c r="F35" i="3"/>
  <c r="BB96" i="1" s="1"/>
  <c r="F35" i="2"/>
  <c r="BB95" i="1"/>
  <c r="T126" i="2" l="1"/>
  <c r="T125" i="2"/>
  <c r="T124" i="2" s="1"/>
  <c r="T121" i="3"/>
  <c r="BK121" i="3"/>
  <c r="J121" i="3"/>
  <c r="J96" i="3" s="1"/>
  <c r="R125" i="2"/>
  <c r="R124" i="2" s="1"/>
  <c r="BK126" i="2"/>
  <c r="J126" i="2" s="1"/>
  <c r="J98" i="2" s="1"/>
  <c r="P121" i="3"/>
  <c r="AU96" i="1"/>
  <c r="R121" i="3"/>
  <c r="J122" i="3"/>
  <c r="J97" i="3" s="1"/>
  <c r="AU94" i="1"/>
  <c r="J33" i="2"/>
  <c r="AV95" i="1" s="1"/>
  <c r="AT95" i="1" s="1"/>
  <c r="BA94" i="1"/>
  <c r="AW94" i="1"/>
  <c r="AK30" i="1" s="1"/>
  <c r="F33" i="2"/>
  <c r="AZ95" i="1" s="1"/>
  <c r="J33" i="3"/>
  <c r="AV96" i="1" s="1"/>
  <c r="AT96" i="1" s="1"/>
  <c r="BB94" i="1"/>
  <c r="AX94" i="1"/>
  <c r="BD94" i="1"/>
  <c r="W33" i="1"/>
  <c r="F33" i="3"/>
  <c r="AZ96" i="1"/>
  <c r="BC94" i="1"/>
  <c r="AY94" i="1"/>
  <c r="BK125" i="2" l="1"/>
  <c r="BK124" i="2" s="1"/>
  <c r="J124" i="2" s="1"/>
  <c r="J96" i="2" s="1"/>
  <c r="J30" i="3"/>
  <c r="AG96" i="1" s="1"/>
  <c r="W31" i="1"/>
  <c r="W30" i="1"/>
  <c r="AZ94" i="1"/>
  <c r="W29" i="1" s="1"/>
  <c r="W32" i="1"/>
  <c r="J39" i="3" l="1"/>
  <c r="J125" i="2"/>
  <c r="J97" i="2" s="1"/>
  <c r="AN96" i="1"/>
  <c r="J30" i="2"/>
  <c r="AG95" i="1" s="1"/>
  <c r="AG94" i="1" s="1"/>
  <c r="AK26" i="1" s="1"/>
  <c r="AK35" i="1" s="1"/>
  <c r="AV94" i="1"/>
  <c r="AK29" i="1" s="1"/>
  <c r="J39" i="2" l="1"/>
  <c r="AN95" i="1"/>
  <c r="AT94" i="1"/>
  <c r="AN94" i="1" l="1"/>
</calcChain>
</file>

<file path=xl/sharedStrings.xml><?xml version="1.0" encoding="utf-8"?>
<sst xmlns="http://schemas.openxmlformats.org/spreadsheetml/2006/main" count="1446" uniqueCount="393">
  <si>
    <t>Export Komplet</t>
  </si>
  <si>
    <t/>
  </si>
  <si>
    <t>2.0</t>
  </si>
  <si>
    <t>ZAMOK</t>
  </si>
  <si>
    <t>False</t>
  </si>
  <si>
    <t>{d2820c35-3fd2-4d89-970f-02ef1fe66037}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</si>
  <si>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</si>
  <si>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</si>
  <si>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</si>
  <si>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</si>
  <si>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</si>
  <si>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</si>
  <si>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</si>
  <si>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</si>
  <si>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</si>
  <si>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</si>
  <si>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</si>
  <si>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MÚ Štětí- Zdokonalení otopné soustavy</t>
  </si>
  <si>
    <t>KSO:</t>
  </si>
  <si>
    <t>CC-CZ:</t>
  </si>
  <si>
    <t>Místo:</t>
  </si>
  <si>
    <t>Mírové nám. 163, 411 08 Štětí</t>
  </si>
  <si>
    <t>Datum:</t>
  </si>
  <si>
    <t>2. 12. 2024</t>
  </si>
  <si>
    <t>Zadavatel:</t>
  </si>
  <si>
    <t>IČ:</t>
  </si>
  <si>
    <t>49904507</t>
  </si>
  <si>
    <t xml:space="preserve"> R A T E s.r.o.</t>
  </si>
  <si>
    <t>DIČ:</t>
  </si>
  <si>
    <t>CZ49904507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</si>
  <si>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</si>
  <si>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</si>
  <si>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</si>
  <si>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</si>
  <si>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</si>
  <si>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</si>
  <si>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</si>
  <si>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</si>
  <si>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</si>
  <si>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</si>
  <si>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</si>
  <si>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</si>
  <si>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</si>
  <si>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</si>
  <si>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</si>
  <si>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</si>
  <si>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</si>
  <si>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</si>
  <si>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</si>
  <si>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</si>
  <si>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</si>
  <si>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</si>
  <si>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</si>
  <si>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</si>
  <si>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</si>
  <si>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</si>
  <si>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</si>
  <si>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</si>
  <si>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</si>
  <si>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</si>
  <si>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</si>
  <si>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</si>
  <si>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</si>
  <si>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</si>
  <si>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</si>
  <si>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</si>
  <si>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</si>
  <si>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</si>
  <si>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</si>
  <si>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</si>
  <si>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</si>
  <si>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</si>
  <si>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</si>
  <si>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</si>
  <si>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</si>
  <si>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</si>
  <si>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</si>
  <si>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</si>
  <si>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</si>
  <si>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</si>
  <si>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</si>
  <si>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</si>
  <si>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</si>
  <si>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Instalace směšování topné vody se stabilizací</t>
  </si>
  <si>
    <t>STA</t>
  </si>
  <si>
    <t>1</t>
  </si>
  <si>
    <t>{986dccc7-8390-4cd7-9d7b-601e4b456d2b}</t>
  </si>
  <si>
    <t>2</t>
  </si>
  <si>
    <t>1.2</t>
  </si>
  <si>
    <t>Měření a Regulace</t>
  </si>
  <si>
    <t>{db7e794c-ad36-4039-9ffa-24d60f31e6c2}</t>
  </si>
  <si>
    <t>KRYCÍ LIST SOUPISU PRACÍ</t>
  </si>
  <si>
    <t>Objekt:</t>
  </si>
  <si>
    <t>1.1 - Instalace směšování topné vody se stabilizací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</si>
  <si>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</si>
  <si>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</si>
  <si>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</si>
  <si>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</si>
  <si>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</si>
  <si>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</si>
  <si>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732 - Polní instrumentace - strojní část</t>
  </si>
  <si>
    <t xml:space="preserve">      D1 - Strojovny</t>
  </si>
  <si>
    <t xml:space="preserve">      D2 - Armatury</t>
  </si>
  <si>
    <t xml:space="preserve">      D3 - Potrubí</t>
  </si>
  <si>
    <t xml:space="preserve">      D4 - Izolace</t>
  </si>
  <si>
    <t xml:space="preserve">    D5 - Montážní a kompletační práce</t>
  </si>
  <si>
    <t xml:space="preserve">    D6 -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</si>
  <si>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</si>
  <si>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</si>
  <si>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</si>
  <si>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</si>
  <si>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</si>
  <si>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</si>
  <si>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</si>
  <si>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</si>
  <si>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</si>
  <si>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</si>
  <si>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</si>
  <si>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</si>
  <si>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</si>
  <si>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</si>
  <si>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</si>
  <si>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</si>
  <si>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732</t>
  </si>
  <si>
    <t>Polní instrumentace - strojní část</t>
  </si>
  <si>
    <t>D1</t>
  </si>
  <si>
    <t>Strojovny</t>
  </si>
  <si>
    <t>4</t>
  </si>
  <si>
    <t>M</t>
  </si>
  <si>
    <t>42611340</t>
  </si>
  <si>
    <t>čerpadlo oběhové teplovodní závitové DN 25 pro vytápění výtlak 4m Qmax 5,7m3/h PN 10 T 110°C</t>
  </si>
  <si>
    <t>kus</t>
  </si>
  <si>
    <t>CS ÚRS 2024 02</t>
  </si>
  <si>
    <t>32</t>
  </si>
  <si>
    <t>3</t>
  </si>
  <si>
    <t>16</t>
  </si>
  <si>
    <t>-750590169</t>
  </si>
  <si>
    <t>D2</t>
  </si>
  <si>
    <t>Armatury</t>
  </si>
  <si>
    <t>734295R2</t>
  </si>
  <si>
    <t>Regulátor dynamického tlaku DN40/50 5-30 kPa</t>
  </si>
  <si>
    <t>-1240628596</t>
  </si>
  <si>
    <t>734295R1</t>
  </si>
  <si>
    <t>Kohout kulový regulační 2-cestný G 6/4" se servomotorem, kvs 16</t>
  </si>
  <si>
    <t>-446988357</t>
  </si>
  <si>
    <t>5</t>
  </si>
  <si>
    <t>422430R1</t>
  </si>
  <si>
    <t>Regulační ventil vnitřní závit G 6/4" kvs 16</t>
  </si>
  <si>
    <t>-1159861694</t>
  </si>
  <si>
    <t>6</t>
  </si>
  <si>
    <t>55128076</t>
  </si>
  <si>
    <t>klapka uzavírací mezipřírubová PN16 T 120°C disk litina DN 65</t>
  </si>
  <si>
    <t>1492061632</t>
  </si>
  <si>
    <t>7</t>
  </si>
  <si>
    <t>42261824</t>
  </si>
  <si>
    <t>filtr s výměnnou vložkou příruba DN 65</t>
  </si>
  <si>
    <t>2064000216</t>
  </si>
  <si>
    <t>8</t>
  </si>
  <si>
    <t>55121201</t>
  </si>
  <si>
    <t>ventil závitový zpětný 6/4"</t>
  </si>
  <si>
    <t>-778012749</t>
  </si>
  <si>
    <t>9</t>
  </si>
  <si>
    <t>55124389</t>
  </si>
  <si>
    <t>kohout vypouštěcí kulový s hadicovou vývodkou a zátkou PN 10 T 110°C 1/2"</t>
  </si>
  <si>
    <t>1092833754</t>
  </si>
  <si>
    <t>10</t>
  </si>
  <si>
    <t>55114210</t>
  </si>
  <si>
    <t>kohout kulový s vypouštěním PN 42 T 185°C chromovaný R250DS 1/2"</t>
  </si>
  <si>
    <t>1779916080</t>
  </si>
  <si>
    <t>11</t>
  </si>
  <si>
    <t>55128023</t>
  </si>
  <si>
    <t>teploměr axiální 0-120°C spodní napojení 1/2" s jímkou D 80/dl 50mm</t>
  </si>
  <si>
    <t>-1527822965</t>
  </si>
  <si>
    <t>42221361</t>
  </si>
  <si>
    <t>šoupátko vodovodní šedá litina uzavírací víkové S24 118 610 DN 40x170mm</t>
  </si>
  <si>
    <t>-526490550</t>
  </si>
  <si>
    <t>13</t>
  </si>
  <si>
    <t>42224391</t>
  </si>
  <si>
    <t>šoupátko vodovodní šedá litina uzavírací víkové S24 118 610 DN 50x180mm</t>
  </si>
  <si>
    <t>1179431190</t>
  </si>
  <si>
    <t>14</t>
  </si>
  <si>
    <t>42224394</t>
  </si>
  <si>
    <t>šoupátko vodovodní šedá litina uzavírací víkové S24 118 610 DN 65x200mm</t>
  </si>
  <si>
    <t>-638746145</t>
  </si>
  <si>
    <t>D3</t>
  </si>
  <si>
    <t>Potrubí</t>
  </si>
  <si>
    <t>15</t>
  </si>
  <si>
    <t>14011017</t>
  </si>
  <si>
    <t>trubka ocelová bezešvá hladká jakost 11 353 33,7x3,2mm</t>
  </si>
  <si>
    <t>m</t>
  </si>
  <si>
    <t>-1586082186</t>
  </si>
  <si>
    <t>55283902</t>
  </si>
  <si>
    <t>trubka ocelová bezešvá hladká jakost 11 353 48,3x3,2mm</t>
  </si>
  <si>
    <t>1560957529</t>
  </si>
  <si>
    <t>17</t>
  </si>
  <si>
    <t>14011050</t>
  </si>
  <si>
    <t>trubka ocelová bezešvá hladká jakost 11 353 76x3,2mm</t>
  </si>
  <si>
    <t>1677489203</t>
  </si>
  <si>
    <t>18</t>
  </si>
  <si>
    <t>55283915</t>
  </si>
  <si>
    <t>trubka ocelová bezešvá hladká jakost 11 353 108x3,6mm</t>
  </si>
  <si>
    <t>2138470908</t>
  </si>
  <si>
    <t>27</t>
  </si>
  <si>
    <t>K</t>
  </si>
  <si>
    <t>783614651</t>
  </si>
  <si>
    <t>Základní antikorozní jednonásobný syntetický potrubí DN do 50 mm</t>
  </si>
  <si>
    <t>-1937546720</t>
  </si>
  <si>
    <t>28</t>
  </si>
  <si>
    <t>783614661</t>
  </si>
  <si>
    <t>Základní antikorozní jednonásobný syntetický potrubí přes DN 50 do DN 100 mm</t>
  </si>
  <si>
    <t>443194762</t>
  </si>
  <si>
    <t>D4</t>
  </si>
  <si>
    <t>Izolace</t>
  </si>
  <si>
    <t>19</t>
  </si>
  <si>
    <t>63154532</t>
  </si>
  <si>
    <t>pouzdro izolační potrubní z minerální vlny s Al fólií max. 250/100°C 35/30mm</t>
  </si>
  <si>
    <t>966329476</t>
  </si>
  <si>
    <t>20</t>
  </si>
  <si>
    <t>63154574</t>
  </si>
  <si>
    <t>pouzdro izolační potrubní z minerální vlny s Al fólií max. 250/100°C 48/40mm</t>
  </si>
  <si>
    <t>-1789735123</t>
  </si>
  <si>
    <t>63154607</t>
  </si>
  <si>
    <t>pouzdro izolační potrubní z minerální vlny s Al fólií max. 250/100°C 76/50mm</t>
  </si>
  <si>
    <t>-1188016054</t>
  </si>
  <si>
    <t>22</t>
  </si>
  <si>
    <t>63154034</t>
  </si>
  <si>
    <t>pouzdro izolační potrubní z minerální vlny s Al fólií max. 250/100°C 108/60mm</t>
  </si>
  <si>
    <t>-2098714873</t>
  </si>
  <si>
    <t>23</t>
  </si>
  <si>
    <t>63154605</t>
  </si>
  <si>
    <t>pouzdro izolační potrubní z minerální vlny s Al fólií max. 250/100°C 60/50mm</t>
  </si>
  <si>
    <t>1397806258</t>
  </si>
  <si>
    <t>24</t>
  </si>
  <si>
    <t>63154534</t>
  </si>
  <si>
    <t>pouzdro izolační potrubní z minerální vlny s Al fólií max. 250/100°C 48/30mm</t>
  </si>
  <si>
    <t>-1467783145</t>
  </si>
  <si>
    <t>D5</t>
  </si>
  <si>
    <t>Montážní a kompletační práce</t>
  </si>
  <si>
    <t>25</t>
  </si>
  <si>
    <t>pol.2</t>
  </si>
  <si>
    <t xml:space="preserve">Montážní práce - strojní část </t>
  </si>
  <si>
    <t>soubor</t>
  </si>
  <si>
    <t>917239705</t>
  </si>
  <si>
    <t>26</t>
  </si>
  <si>
    <t>pol.3</t>
  </si>
  <si>
    <t>Uvedení dop provozu, zaškolení investora</t>
  </si>
  <si>
    <t>1434393181</t>
  </si>
  <si>
    <t>D6</t>
  </si>
  <si>
    <t>Ostatní</t>
  </si>
  <si>
    <t>29</t>
  </si>
  <si>
    <t>pol.4</t>
  </si>
  <si>
    <t>Ostatní nespecifikovaný trubní, izolační a jiný montážní materiál</t>
  </si>
  <si>
    <t>1574260206</t>
  </si>
  <si>
    <t>1.2 - Měření a Regulace</t>
  </si>
  <si>
    <t>A1 - Rozváděč MaR</t>
  </si>
  <si>
    <t>A2 - Polní instrumentace</t>
  </si>
  <si>
    <t>A3 - Montážní materiál</t>
  </si>
  <si>
    <t xml:space="preserve">A4 - Montážní a softwarové práce </t>
  </si>
  <si>
    <t>A5 - Ostatní</t>
  </si>
  <si>
    <t>A1</t>
  </si>
  <si>
    <t>Rozváděč MaR</t>
  </si>
  <si>
    <t>357131.R</t>
  </si>
  <si>
    <t>Rozváděčová skříň OCEP s montážním panelem a přísl. (600x500x210mmm)</t>
  </si>
  <si>
    <t>kpl</t>
  </si>
  <si>
    <t>-833425764</t>
  </si>
  <si>
    <t>405160.R</t>
  </si>
  <si>
    <t>Inteligentní modul 8x analog IN, 8x digital OUT 24V ss, 500 mA, galv. oddělení, ARION/MODBUS</t>
  </si>
  <si>
    <t>ks</t>
  </si>
  <si>
    <t>583505704</t>
  </si>
  <si>
    <t>405160.R1</t>
  </si>
  <si>
    <t>Průmyslový, grafický, dotykový terminál 7"</t>
  </si>
  <si>
    <t>-1699064137</t>
  </si>
  <si>
    <t>405160.R2</t>
  </si>
  <si>
    <t>Převodník M-BUS/ ETH</t>
  </si>
  <si>
    <t>1531164295</t>
  </si>
  <si>
    <t>405161.R</t>
  </si>
  <si>
    <t>Hlavní vypínač 3P, 20A</t>
  </si>
  <si>
    <t>566459452</t>
  </si>
  <si>
    <t>35822108.1</t>
  </si>
  <si>
    <t>Napájecí zdroj 24VDC, 5A</t>
  </si>
  <si>
    <t>-91095649</t>
  </si>
  <si>
    <t>35822107</t>
  </si>
  <si>
    <t>jistič 1pólový-charakteristika B 6A</t>
  </si>
  <si>
    <t>CS ÚRS 2021 01</t>
  </si>
  <si>
    <t>-1037285983</t>
  </si>
  <si>
    <t>35822115</t>
  </si>
  <si>
    <t>jistič 1-pólový 10 A vypínací charakteristika B vypínací schopnost 6 kA</t>
  </si>
  <si>
    <t>-1830603605</t>
  </si>
  <si>
    <t>35822116</t>
  </si>
  <si>
    <t>jistič 1-pólový 10 A vypínací charakteristika C vypínací schopnost 6 kA</t>
  </si>
  <si>
    <t>1132801748</t>
  </si>
  <si>
    <t>35822109.1</t>
  </si>
  <si>
    <t>Přepěťová ochrana D, 3kA</t>
  </si>
  <si>
    <t>340649581</t>
  </si>
  <si>
    <t>35822109.2</t>
  </si>
  <si>
    <t>Přepěťová ochrana B+C, 12,5kA; 3+1</t>
  </si>
  <si>
    <t>-597514349</t>
  </si>
  <si>
    <t>35822109.3</t>
  </si>
  <si>
    <t>Paticové relé, 2 přepínací kontakt, 5A/250VAC AgSnO, LED indikace zelená, test.tlač. ANO, ochraná dioda ANO, patice šroubová</t>
  </si>
  <si>
    <t>1608262856</t>
  </si>
  <si>
    <t>35822109.4</t>
  </si>
  <si>
    <t>Průmyslový ethernetový switch 5 portů</t>
  </si>
  <si>
    <t>-232369722</t>
  </si>
  <si>
    <t>35822109.5</t>
  </si>
  <si>
    <t>Signálka LED 24V bílá komletní</t>
  </si>
  <si>
    <t>-2005553335</t>
  </si>
  <si>
    <t>35822109.6</t>
  </si>
  <si>
    <t>Zásuvka na DIN 16A</t>
  </si>
  <si>
    <t>-1912599177</t>
  </si>
  <si>
    <t>343818.R</t>
  </si>
  <si>
    <t>Ostatní pomocný materiál</t>
  </si>
  <si>
    <t>1100405854</t>
  </si>
  <si>
    <t>A2</t>
  </si>
  <si>
    <t>Polní instrumentace</t>
  </si>
  <si>
    <t>422153.R</t>
  </si>
  <si>
    <t>Dvoucestný regulační kulový kohout  DN40, kvs 16</t>
  </si>
  <si>
    <t>-1917687531</t>
  </si>
  <si>
    <t>551289.R</t>
  </si>
  <si>
    <t>Servopohon RV, 24V, 20Nm</t>
  </si>
  <si>
    <t>-1931045406</t>
  </si>
  <si>
    <t>405115.R</t>
  </si>
  <si>
    <t>Snímač teploty příložný, Ni1000</t>
  </si>
  <si>
    <t>769352114</t>
  </si>
  <si>
    <t>405116.R</t>
  </si>
  <si>
    <t>Snímač teploty prostorový Ni1000</t>
  </si>
  <si>
    <t>1590230034</t>
  </si>
  <si>
    <t>A3</t>
  </si>
  <si>
    <t>Montážní materiál</t>
  </si>
  <si>
    <t>345714.R</t>
  </si>
  <si>
    <t>Rozbočovací krabice vč. lišty DIN a svorek</t>
  </si>
  <si>
    <t>1578555675</t>
  </si>
  <si>
    <t>341110.R</t>
  </si>
  <si>
    <t>Kabel NN dvou- a třížílový Cu s plastovou izolací do 2,5 mm2</t>
  </si>
  <si>
    <t>-1374010630</t>
  </si>
  <si>
    <t>341131.R</t>
  </si>
  <si>
    <t>Průmyslové ovládací kabely s plným jádrem</t>
  </si>
  <si>
    <t>-1282390876</t>
  </si>
  <si>
    <t>345754.R</t>
  </si>
  <si>
    <t>Kabelový rošt/lávka nosný, žárově zinkovaný, vč. příslušenství</t>
  </si>
  <si>
    <t>-543074728</t>
  </si>
  <si>
    <t>345710.R</t>
  </si>
  <si>
    <t>Elektroinstalační trubka plastová, včetně příslušenství, DN průměru do 25mm</t>
  </si>
  <si>
    <t>1025860419</t>
  </si>
  <si>
    <t>343820.R</t>
  </si>
  <si>
    <t>Ostatní podružný materiál, drobný materiál (krabice, šrouby, hmoždinky, pom.konzoly apod...)</t>
  </si>
  <si>
    <t>373667598</t>
  </si>
  <si>
    <t>A4</t>
  </si>
  <si>
    <t xml:space="preserve">Montážní a softwarové práce </t>
  </si>
  <si>
    <t>741210.R</t>
  </si>
  <si>
    <t>Výroba a montáž rozváděče MaR</t>
  </si>
  <si>
    <t>-1893385392</t>
  </si>
  <si>
    <t>740000.R</t>
  </si>
  <si>
    <t>Montáž systému MaR- polní instrumentace</t>
  </si>
  <si>
    <t>-210794389</t>
  </si>
  <si>
    <t>741000.R</t>
  </si>
  <si>
    <t>Montáž systému MaR- kabelové trasy, kabely, ostatní</t>
  </si>
  <si>
    <t>-1121384625</t>
  </si>
  <si>
    <t>30</t>
  </si>
  <si>
    <t>742251.R</t>
  </si>
  <si>
    <t>Programové vybavení, tvorba softwaru v rozsahu projektu</t>
  </si>
  <si>
    <t>-671697783</t>
  </si>
  <si>
    <t>31</t>
  </si>
  <si>
    <t>580507.R</t>
  </si>
  <si>
    <t>Uvedení do provozu</t>
  </si>
  <si>
    <t>-637712173</t>
  </si>
  <si>
    <t>A5</t>
  </si>
  <si>
    <t>013294000</t>
  </si>
  <si>
    <t>Dokumentace zhotovitele a skutečného stavu</t>
  </si>
  <si>
    <t>-1022654319</t>
  </si>
  <si>
    <t>33</t>
  </si>
  <si>
    <t>043194000</t>
  </si>
  <si>
    <t>Komplexní zkoušky, technické zkoušky provozu a funkčnosti díla</t>
  </si>
  <si>
    <t>1933504677</t>
  </si>
  <si>
    <t>34</t>
  </si>
  <si>
    <t>023002000</t>
  </si>
  <si>
    <t>Stavební přípomoce</t>
  </si>
  <si>
    <t>2042415925</t>
  </si>
  <si>
    <t>35</t>
  </si>
  <si>
    <t>094103000</t>
  </si>
  <si>
    <t>Odvoz a likvidace odpadu</t>
  </si>
  <si>
    <t>-40956491</t>
  </si>
  <si>
    <t>36</t>
  </si>
  <si>
    <t>092203000</t>
  </si>
  <si>
    <t>Zaškolení obsluhy</t>
  </si>
  <si>
    <t>271439240</t>
  </si>
  <si>
    <t>37</t>
  </si>
  <si>
    <t>741810002</t>
  </si>
  <si>
    <t>Celková prohlídka elektrického rozvodu a zařízení do 500 000,- Kč</t>
  </si>
  <si>
    <t>1618886670</t>
  </si>
  <si>
    <t>38</t>
  </si>
  <si>
    <t>091003000</t>
  </si>
  <si>
    <t>Ostatní náklady</t>
  </si>
  <si>
    <t>-1754388268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</si>
</sst>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19"/>
      <c r="AQ5" s="19"/>
      <c r="AR5" s="17"/>
      <c r="BE5" s="211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19"/>
      <c r="AQ6" s="19"/>
      <c r="AR6" s="17"/>
      <c r="BE6" s="212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2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2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2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12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12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2"/>
      <c r="BS12" s="14" t="s">
        <v>6</v>
      </c>
    </row>
    <row r="13" spans="1:74" s="1" customFormat="1" ht="12" customHeight="1">
      <c r="B13" s="18"/>
      <c r="C13" s="19"/>
      <c r="D13" s="26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31</v>
      </c>
      <c r="AO13" s="19"/>
      <c r="AP13" s="19"/>
      <c r="AQ13" s="19"/>
      <c r="AR13" s="17"/>
      <c r="BE13" s="212"/>
      <c r="BS13" s="14" t="s">
        <v>6</v>
      </c>
    </row>
    <row r="14" spans="1:74" ht="12.75">
      <c r="B14" s="18"/>
      <c r="C14" s="19"/>
      <c r="D14" s="19"/>
      <c r="E14" s="217" t="s">
        <v>31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28</v>
      </c>
      <c r="AL14" s="19"/>
      <c r="AM14" s="19"/>
      <c r="AN14" s="28" t="s">
        <v>31</v>
      </c>
      <c r="AO14" s="19"/>
      <c r="AP14" s="19"/>
      <c r="AQ14" s="19"/>
      <c r="AR14" s="17"/>
      <c r="BE14" s="212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2"/>
      <c r="BS15" s="14" t="s">
        <v>4</v>
      </c>
    </row>
    <row r="16" spans="1:74" s="1" customFormat="1" ht="12" customHeight="1">
      <c r="B16" s="18"/>
      <c r="C16" s="19"/>
      <c r="D16" s="26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2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12"/>
      <c r="BS17" s="14" t="s">
        <v>34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2"/>
      <c r="BS18" s="14" t="s">
        <v>6</v>
      </c>
    </row>
    <row r="19" spans="1:71" s="1" customFormat="1" ht="12" customHeight="1">
      <c r="B19" s="18"/>
      <c r="C19" s="19"/>
      <c r="D19" s="26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2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12"/>
      <c r="BS20" s="14" t="s">
        <v>34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2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2"/>
    </row>
    <row r="23" spans="1:71" s="1" customFormat="1" ht="16.5" customHeight="1">
      <c r="B23" s="18"/>
      <c r="C23" s="19"/>
      <c r="D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19"/>
      <c r="AP23" s="19"/>
      <c r="AQ23" s="19"/>
      <c r="AR23" s="17"/>
      <c r="BE23" s="212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2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2"/>
    </row>
    <row r="26" spans="1:71" s="2" customFormat="1" ht="25.9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0">
        <f>ROUND(AG94,2)</f>
        <v>0</v>
      </c>
      <c r="AL26" s="221"/>
      <c r="AM26" s="221"/>
      <c r="AN26" s="221"/>
      <c r="AO26" s="221"/>
      <c r="AP26" s="33"/>
      <c r="AQ26" s="33"/>
      <c r="AR26" s="36"/>
      <c r="BE26" s="212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2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2" t="s">
        <v>38</v>
      </c>
      <c r="M28" s="222"/>
      <c r="N28" s="222"/>
      <c r="O28" s="222"/>
      <c r="P28" s="222"/>
      <c r="Q28" s="33"/>
      <c r="R28" s="33"/>
      <c r="S28" s="33"/>
      <c r="T28" s="33"/>
      <c r="U28" s="33"/>
      <c r="V28" s="33"/>
      <c r="W28" s="222" t="s">
        <v>39</v>
      </c>
      <c r="X28" s="222"/>
      <c r="Y28" s="222"/>
      <c r="Z28" s="222"/>
      <c r="AA28" s="222"/>
      <c r="AB28" s="222"/>
      <c r="AC28" s="222"/>
      <c r="AD28" s="222"/>
      <c r="AE28" s="222"/>
      <c r="AF28" s="33"/>
      <c r="AG28" s="33"/>
      <c r="AH28" s="33"/>
      <c r="AI28" s="33"/>
      <c r="AJ28" s="33"/>
      <c r="AK28" s="222" t="s">
        <v>40</v>
      </c>
      <c r="AL28" s="222"/>
      <c r="AM28" s="222"/>
      <c r="AN28" s="222"/>
      <c r="AO28" s="222"/>
      <c r="AP28" s="33"/>
      <c r="AQ28" s="33"/>
      <c r="AR28" s="36"/>
      <c r="BE28" s="212"/>
    </row>
    <row r="29" spans="1:71" s="3" customFormat="1" ht="14.45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25">
        <v>0.21</v>
      </c>
      <c r="M29" s="224"/>
      <c r="N29" s="224"/>
      <c r="O29" s="224"/>
      <c r="P29" s="224"/>
      <c r="Q29" s="38"/>
      <c r="R29" s="38"/>
      <c r="S29" s="38"/>
      <c r="T29" s="38"/>
      <c r="U29" s="38"/>
      <c r="V29" s="38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8"/>
      <c r="AG29" s="38"/>
      <c r="AH29" s="38"/>
      <c r="AI29" s="38"/>
      <c r="AJ29" s="38"/>
      <c r="AK29" s="223">
        <f>ROUND(AV94, 2)</f>
        <v>0</v>
      </c>
      <c r="AL29" s="224"/>
      <c r="AM29" s="224"/>
      <c r="AN29" s="224"/>
      <c r="AO29" s="224"/>
      <c r="AP29" s="38"/>
      <c r="AQ29" s="38"/>
      <c r="AR29" s="39"/>
      <c r="BE29" s="213"/>
    </row>
    <row r="30" spans="1:71" s="3" customFormat="1" ht="14.45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25">
        <v>0.12</v>
      </c>
      <c r="M30" s="224"/>
      <c r="N30" s="224"/>
      <c r="O30" s="224"/>
      <c r="P30" s="224"/>
      <c r="Q30" s="38"/>
      <c r="R30" s="38"/>
      <c r="S30" s="38"/>
      <c r="T30" s="38"/>
      <c r="U30" s="38"/>
      <c r="V30" s="38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8"/>
      <c r="AG30" s="38"/>
      <c r="AH30" s="38"/>
      <c r="AI30" s="38"/>
      <c r="AJ30" s="38"/>
      <c r="AK30" s="223">
        <f>ROUND(AW94, 2)</f>
        <v>0</v>
      </c>
      <c r="AL30" s="224"/>
      <c r="AM30" s="224"/>
      <c r="AN30" s="224"/>
      <c r="AO30" s="224"/>
      <c r="AP30" s="38"/>
      <c r="AQ30" s="38"/>
      <c r="AR30" s="39"/>
      <c r="BE30" s="213"/>
    </row>
    <row r="31" spans="1:71" s="3" customFormat="1" ht="14.45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25">
        <v>0.21</v>
      </c>
      <c r="M31" s="224"/>
      <c r="N31" s="224"/>
      <c r="O31" s="224"/>
      <c r="P31" s="224"/>
      <c r="Q31" s="38"/>
      <c r="R31" s="38"/>
      <c r="S31" s="38"/>
      <c r="T31" s="38"/>
      <c r="U31" s="38"/>
      <c r="V31" s="38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F31" s="38"/>
      <c r="AG31" s="38"/>
      <c r="AH31" s="38"/>
      <c r="AI31" s="38"/>
      <c r="AJ31" s="38"/>
      <c r="AK31" s="223">
        <v>0</v>
      </c>
      <c r="AL31" s="224"/>
      <c r="AM31" s="224"/>
      <c r="AN31" s="224"/>
      <c r="AO31" s="224"/>
      <c r="AP31" s="38"/>
      <c r="AQ31" s="38"/>
      <c r="AR31" s="39"/>
      <c r="BE31" s="213"/>
    </row>
    <row r="32" spans="1:71" s="3" customFormat="1" ht="14.45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25">
        <v>0.12</v>
      </c>
      <c r="M32" s="224"/>
      <c r="N32" s="224"/>
      <c r="O32" s="224"/>
      <c r="P32" s="224"/>
      <c r="Q32" s="38"/>
      <c r="R32" s="38"/>
      <c r="S32" s="38"/>
      <c r="T32" s="38"/>
      <c r="U32" s="38"/>
      <c r="V32" s="38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F32" s="38"/>
      <c r="AG32" s="38"/>
      <c r="AH32" s="38"/>
      <c r="AI32" s="38"/>
      <c r="AJ32" s="38"/>
      <c r="AK32" s="223">
        <v>0</v>
      </c>
      <c r="AL32" s="224"/>
      <c r="AM32" s="224"/>
      <c r="AN32" s="224"/>
      <c r="AO32" s="224"/>
      <c r="AP32" s="38"/>
      <c r="AQ32" s="38"/>
      <c r="AR32" s="39"/>
      <c r="BE32" s="213"/>
    </row>
    <row r="33" spans="1:57" s="3" customFormat="1" ht="14.45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25">
        <v>0</v>
      </c>
      <c r="M33" s="224"/>
      <c r="N33" s="224"/>
      <c r="O33" s="224"/>
      <c r="P33" s="224"/>
      <c r="Q33" s="38"/>
      <c r="R33" s="38"/>
      <c r="S33" s="38"/>
      <c r="T33" s="38"/>
      <c r="U33" s="38"/>
      <c r="V33" s="38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8"/>
      <c r="AG33" s="38"/>
      <c r="AH33" s="38"/>
      <c r="AI33" s="38"/>
      <c r="AJ33" s="38"/>
      <c r="AK33" s="223">
        <v>0</v>
      </c>
      <c r="AL33" s="224"/>
      <c r="AM33" s="224"/>
      <c r="AN33" s="224"/>
      <c r="AO33" s="224"/>
      <c r="AP33" s="38"/>
      <c r="AQ33" s="38"/>
      <c r="AR33" s="39"/>
      <c r="BE33" s="213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2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26" t="s">
        <v>49</v>
      </c>
      <c r="Y35" s="227"/>
      <c r="Z35" s="227"/>
      <c r="AA35" s="227"/>
      <c r="AB35" s="227"/>
      <c r="AC35" s="42"/>
      <c r="AD35" s="42"/>
      <c r="AE35" s="42"/>
      <c r="AF35" s="42"/>
      <c r="AG35" s="42"/>
      <c r="AH35" s="42"/>
      <c r="AI35" s="42"/>
      <c r="AJ35" s="42"/>
      <c r="AK35" s="228">
        <f>SUM(AK26:AK33)</f>
        <v>0</v>
      </c>
      <c r="AL35" s="227"/>
      <c r="AM35" s="227"/>
      <c r="AN35" s="227"/>
      <c r="AO35" s="229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01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0" t="str">
        <f>K6</f>
        <v>MÚ Štětí- Zdokonalení otopné soustavy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Mírové nám. 163, 411 08 Štětí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2" t="str">
        <f>IF(AN8= "","",AN8)</f>
        <v>2. 12. 2024</v>
      </c>
      <c r="AN87" s="232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R A T E s.r.o.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32</v>
      </c>
      <c r="AJ89" s="33"/>
      <c r="AK89" s="33"/>
      <c r="AL89" s="33"/>
      <c r="AM89" s="233" t="str">
        <f>IF(E17="","",E17)</f>
        <v xml:space="preserve"> </v>
      </c>
      <c r="AN89" s="234"/>
      <c r="AO89" s="234"/>
      <c r="AP89" s="234"/>
      <c r="AQ89" s="33"/>
      <c r="AR89" s="36"/>
      <c r="AS89" s="235" t="s">
        <v>57</v>
      </c>
      <c r="AT89" s="236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30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35</v>
      </c>
      <c r="AJ90" s="33"/>
      <c r="AK90" s="33"/>
      <c r="AL90" s="33"/>
      <c r="AM90" s="233" t="str">
        <f>IF(E20="","",E20)</f>
        <v xml:space="preserve"> </v>
      </c>
      <c r="AN90" s="234"/>
      <c r="AO90" s="234"/>
      <c r="AP90" s="234"/>
      <c r="AQ90" s="33"/>
      <c r="AR90" s="36"/>
      <c r="AS90" s="237"/>
      <c r="AT90" s="238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9"/>
      <c r="AT91" s="240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1" t="s">
        <v>58</v>
      </c>
      <c r="D92" s="242"/>
      <c r="E92" s="242"/>
      <c r="F92" s="242"/>
      <c r="G92" s="242"/>
      <c r="H92" s="70"/>
      <c r="I92" s="243" t="s">
        <v>59</v>
      </c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4" t="s">
        <v>60</v>
      </c>
      <c r="AH92" s="242"/>
      <c r="AI92" s="242"/>
      <c r="AJ92" s="242"/>
      <c r="AK92" s="242"/>
      <c r="AL92" s="242"/>
      <c r="AM92" s="242"/>
      <c r="AN92" s="243" t="s">
        <v>61</v>
      </c>
      <c r="AO92" s="242"/>
      <c r="AP92" s="245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9">
        <f>ROUND(SUM(AG95:AG96),2)</f>
        <v>0</v>
      </c>
      <c r="AH94" s="249"/>
      <c r="AI94" s="249"/>
      <c r="AJ94" s="249"/>
      <c r="AK94" s="249"/>
      <c r="AL94" s="249"/>
      <c r="AM94" s="249"/>
      <c r="AN94" s="250">
        <f>SUM(AG94,AT94)</f>
        <v>0</v>
      </c>
      <c r="AO94" s="250"/>
      <c r="AP94" s="250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24.75" customHeight="1">
      <c r="A95" s="90" t="s">
        <v>81</v>
      </c>
      <c r="B95" s="91"/>
      <c r="C95" s="92"/>
      <c r="D95" s="248" t="s">
        <v>82</v>
      </c>
      <c r="E95" s="248"/>
      <c r="F95" s="248"/>
      <c r="G95" s="248"/>
      <c r="H95" s="248"/>
      <c r="I95" s="93"/>
      <c r="J95" s="248" t="s">
        <v>83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6">
        <f>'1.1 - Instalace směšování...'!J30</f>
        <v>0</v>
      </c>
      <c r="AH95" s="247"/>
      <c r="AI95" s="247"/>
      <c r="AJ95" s="247"/>
      <c r="AK95" s="247"/>
      <c r="AL95" s="247"/>
      <c r="AM95" s="247"/>
      <c r="AN95" s="246">
        <f>SUM(AG95,AT95)</f>
        <v>0</v>
      </c>
      <c r="AO95" s="247"/>
      <c r="AP95" s="247"/>
      <c r="AQ95" s="94" t="s">
        <v>84</v>
      </c>
      <c r="AR95" s="95"/>
      <c r="AS95" s="96">
        <v>0</v>
      </c>
      <c r="AT95" s="97">
        <f>ROUND(SUM(AV95:AW95),2)</f>
        <v>0</v>
      </c>
      <c r="AU95" s="98">
        <f>'1.1 - Instalace směšování...'!P124</f>
        <v>0</v>
      </c>
      <c r="AV95" s="97">
        <f>'1.1 - Instalace směšování...'!J33</f>
        <v>0</v>
      </c>
      <c r="AW95" s="97">
        <f>'1.1 - Instalace směšování...'!J34</f>
        <v>0</v>
      </c>
      <c r="AX95" s="97">
        <f>'1.1 - Instalace směšování...'!J35</f>
        <v>0</v>
      </c>
      <c r="AY95" s="97">
        <f>'1.1 - Instalace směšování...'!J36</f>
        <v>0</v>
      </c>
      <c r="AZ95" s="97">
        <f>'1.1 - Instalace směšování...'!F33</f>
        <v>0</v>
      </c>
      <c r="BA95" s="97">
        <f>'1.1 - Instalace směšování...'!F34</f>
        <v>0</v>
      </c>
      <c r="BB95" s="97">
        <f>'1.1 - Instalace směšování...'!F35</f>
        <v>0</v>
      </c>
      <c r="BC95" s="97">
        <f>'1.1 - Instalace směšování...'!F36</f>
        <v>0</v>
      </c>
      <c r="BD95" s="99">
        <f>'1.1 - Instalace směšování...'!F37</f>
        <v>0</v>
      </c>
      <c r="BT95" s="100" t="s">
        <v>85</v>
      </c>
      <c r="BV95" s="100" t="s">
        <v>79</v>
      </c>
      <c r="BW95" s="100" t="s">
        <v>86</v>
      </c>
      <c r="BX95" s="100" t="s">
        <v>5</v>
      </c>
      <c r="CL95" s="100" t="s">
        <v>1</v>
      </c>
      <c r="CM95" s="100" t="s">
        <v>87</v>
      </c>
    </row>
    <row r="96" spans="1:91" s="7" customFormat="1" ht="16.5" customHeight="1">
      <c r="A96" s="90" t="s">
        <v>81</v>
      </c>
      <c r="B96" s="91"/>
      <c r="C96" s="92"/>
      <c r="D96" s="248" t="s">
        <v>88</v>
      </c>
      <c r="E96" s="248"/>
      <c r="F96" s="248"/>
      <c r="G96" s="248"/>
      <c r="H96" s="248"/>
      <c r="I96" s="93"/>
      <c r="J96" s="248" t="s">
        <v>89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6">
        <f>'1.2 - Měření a Regulace'!J30</f>
        <v>0</v>
      </c>
      <c r="AH96" s="247"/>
      <c r="AI96" s="247"/>
      <c r="AJ96" s="247"/>
      <c r="AK96" s="247"/>
      <c r="AL96" s="247"/>
      <c r="AM96" s="247"/>
      <c r="AN96" s="246">
        <f>SUM(AG96,AT96)</f>
        <v>0</v>
      </c>
      <c r="AO96" s="247"/>
      <c r="AP96" s="247"/>
      <c r="AQ96" s="94" t="s">
        <v>84</v>
      </c>
      <c r="AR96" s="95"/>
      <c r="AS96" s="101">
        <v>0</v>
      </c>
      <c r="AT96" s="102">
        <f>ROUND(SUM(AV96:AW96),2)</f>
        <v>0</v>
      </c>
      <c r="AU96" s="103">
        <f>'1.2 - Měření a Regulace'!P121</f>
        <v>0</v>
      </c>
      <c r="AV96" s="102">
        <f>'1.2 - Měření a Regulace'!J33</f>
        <v>0</v>
      </c>
      <c r="AW96" s="102">
        <f>'1.2 - Měření a Regulace'!J34</f>
        <v>0</v>
      </c>
      <c r="AX96" s="102">
        <f>'1.2 - Měření a Regulace'!J35</f>
        <v>0</v>
      </c>
      <c r="AY96" s="102">
        <f>'1.2 - Měření a Regulace'!J36</f>
        <v>0</v>
      </c>
      <c r="AZ96" s="102">
        <f>'1.2 - Měření a Regulace'!F33</f>
        <v>0</v>
      </c>
      <c r="BA96" s="102">
        <f>'1.2 - Měření a Regulace'!F34</f>
        <v>0</v>
      </c>
      <c r="BB96" s="102">
        <f>'1.2 - Měření a Regulace'!F35</f>
        <v>0</v>
      </c>
      <c r="BC96" s="102">
        <f>'1.2 - Měření a Regulace'!F36</f>
        <v>0</v>
      </c>
      <c r="BD96" s="104">
        <f>'1.2 - Měření a Regulace'!F37</f>
        <v>0</v>
      </c>
      <c r="BT96" s="100" t="s">
        <v>85</v>
      </c>
      <c r="BV96" s="100" t="s">
        <v>79</v>
      </c>
      <c r="BW96" s="100" t="s">
        <v>90</v>
      </c>
      <c r="BX96" s="100" t="s">
        <v>5</v>
      </c>
      <c r="CL96" s="100" t="s">
        <v>1</v>
      </c>
      <c r="CM96" s="100" t="s">
        <v>87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RAI6QEFTQS2xgSpAg19j9NqphNACpjp3B8mivdltEq2cO1IWBCpWi++H3x/u8SQsmtacdxOtjdI7ZwLjcIl65A==" saltValue="1eVMxVTnkF1WpkAc4Ys4u6vLwLINJ5tnIx9CqRYm7A3fHf4TUtoQEP79Ib2sqR0lrdAVtVgJ5gz3eS8WIb8yU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.1 - Instalace směšování...'!C2" display="/" xr:uid="{00000000-0004-0000-0000-000000000000}"/>
    <hyperlink ref="A96" location="'1.2 - Měření a Regulace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86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87</v>
      </c>
    </row>
    <row r="4" spans="1:46" s="1" customFormat="1" ht="24.95" hidden="1" customHeight="1">
      <c r="B4" s="17"/>
      <c r="D4" s="107" t="s">
        <v>91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2" t="str">
        <f>'Rekapitulace stavby'!K6</f>
        <v>MÚ Štětí- Zdokonalení otopné soustavy</v>
      </c>
      <c r="F7" s="253"/>
      <c r="G7" s="253"/>
      <c r="H7" s="253"/>
      <c r="L7" s="17"/>
    </row>
    <row r="8" spans="1:46" s="2" customFormat="1" ht="12" hidden="1" customHeight="1">
      <c r="A8" s="31"/>
      <c r="B8" s="36"/>
      <c r="C8" s="31"/>
      <c r="D8" s="109" t="s">
        <v>92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54" t="s">
        <v>93</v>
      </c>
      <c r="F9" s="255"/>
      <c r="G9" s="255"/>
      <c r="H9" s="255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33</v>
      </c>
      <c r="G12" s="31"/>
      <c r="H12" s="31"/>
      <c r="I12" s="109" t="s">
        <v>22</v>
      </c>
      <c r="J12" s="111" t="str">
        <f>'Rekapitulace stavby'!AN8</f>
        <v>2. 12. 2024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">
        <v>33</v>
      </c>
      <c r="F15" s="31"/>
      <c r="G15" s="31"/>
      <c r="H15" s="31"/>
      <c r="I15" s="109" t="s">
        <v>28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30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56" t="str">
        <f>'Rekapitulace stavby'!E14</f>
        <v>Vyplň údaj</v>
      </c>
      <c r="F18" s="257"/>
      <c r="G18" s="257"/>
      <c r="H18" s="257"/>
      <c r="I18" s="109" t="s">
        <v>28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32</v>
      </c>
      <c r="E20" s="31"/>
      <c r="F20" s="31"/>
      <c r="G20" s="31"/>
      <c r="H20" s="31"/>
      <c r="I20" s="109" t="s">
        <v>25</v>
      </c>
      <c r="J20" s="110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">
        <v>33</v>
      </c>
      <c r="F21" s="31"/>
      <c r="G21" s="31"/>
      <c r="H21" s="31"/>
      <c r="I21" s="109" t="s">
        <v>28</v>
      </c>
      <c r="J21" s="110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35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">
        <v>33</v>
      </c>
      <c r="F24" s="31"/>
      <c r="G24" s="31"/>
      <c r="H24" s="31"/>
      <c r="I24" s="109" t="s">
        <v>28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58" t="s">
        <v>1</v>
      </c>
      <c r="F27" s="258"/>
      <c r="G27" s="258"/>
      <c r="H27" s="25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41</v>
      </c>
      <c r="E33" s="109" t="s">
        <v>42</v>
      </c>
      <c r="F33" s="120">
        <f>ROUND((SUM(BE124:BE160)),  2)</f>
        <v>0</v>
      </c>
      <c r="G33" s="31"/>
      <c r="H33" s="31"/>
      <c r="I33" s="121">
        <v>0.21</v>
      </c>
      <c r="J33" s="120">
        <f>ROUND(((SUM(BE124:BE160))*I33),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43</v>
      </c>
      <c r="F34" s="120">
        <f>ROUND((SUM(BF124:BF160)),  2)</f>
        <v>0</v>
      </c>
      <c r="G34" s="31"/>
      <c r="H34" s="31"/>
      <c r="I34" s="121">
        <v>0.12</v>
      </c>
      <c r="J34" s="120">
        <f>ROUND(((SUM(BF124:BF160))*I34),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44</v>
      </c>
      <c r="F35" s="120">
        <f>ROUND((SUM(BG124:BG160)),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45</v>
      </c>
      <c r="F36" s="120">
        <f>ROUND((SUM(BH124:BH160)),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46</v>
      </c>
      <c r="F37" s="120">
        <f>ROUND((SUM(BI124:BI160)),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94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9" t="str">
        <f>E7</f>
        <v>MÚ Štětí- Zdokonalení otopné soustavy</v>
      </c>
      <c r="F85" s="260"/>
      <c r="G85" s="260"/>
      <c r="H85" s="260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92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0" t="str">
        <f>E9</f>
        <v>1.1 - Instalace směšování topné vody se stabilizací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2. 12. 2024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32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35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95</v>
      </c>
      <c r="D94" s="141"/>
      <c r="E94" s="141"/>
      <c r="F94" s="141"/>
      <c r="G94" s="141"/>
      <c r="H94" s="141"/>
      <c r="I94" s="141"/>
      <c r="J94" s="142" t="s">
        <v>96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97</v>
      </c>
      <c r="D96" s="33"/>
      <c r="E96" s="33"/>
      <c r="F96" s="33"/>
      <c r="G96" s="33"/>
      <c r="H96" s="33"/>
      <c r="I96" s="33"/>
      <c r="J96" s="81">
        <f>J124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98</v>
      </c>
    </row>
    <row r="97" spans="1:31" s="9" customFormat="1" ht="24.95" customHeight="1">
      <c r="B97" s="144"/>
      <c r="C97" s="145"/>
      <c r="D97" s="146" t="s">
        <v>99</v>
      </c>
      <c r="E97" s="147"/>
      <c r="F97" s="147"/>
      <c r="G97" s="147"/>
      <c r="H97" s="147"/>
      <c r="I97" s="147"/>
      <c r="J97" s="148">
        <f>J125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100</v>
      </c>
      <c r="E98" s="153"/>
      <c r="F98" s="153"/>
      <c r="G98" s="153"/>
      <c r="H98" s="153"/>
      <c r="I98" s="153"/>
      <c r="J98" s="154">
        <f>J126</f>
        <v>0</v>
      </c>
      <c r="K98" s="151"/>
      <c r="L98" s="155"/>
    </row>
    <row r="99" spans="1:31" s="10" customFormat="1" ht="14.85" customHeight="1">
      <c r="B99" s="150"/>
      <c r="C99" s="151"/>
      <c r="D99" s="152" t="s">
        <v>101</v>
      </c>
      <c r="E99" s="153"/>
      <c r="F99" s="153"/>
      <c r="G99" s="153"/>
      <c r="H99" s="153"/>
      <c r="I99" s="153"/>
      <c r="J99" s="154">
        <f>J127</f>
        <v>0</v>
      </c>
      <c r="K99" s="151"/>
      <c r="L99" s="155"/>
    </row>
    <row r="100" spans="1:31" s="10" customFormat="1" ht="14.85" customHeight="1">
      <c r="B100" s="150"/>
      <c r="C100" s="151"/>
      <c r="D100" s="152" t="s">
        <v>102</v>
      </c>
      <c r="E100" s="153"/>
      <c r="F100" s="153"/>
      <c r="G100" s="153"/>
      <c r="H100" s="153"/>
      <c r="I100" s="153"/>
      <c r="J100" s="154">
        <f>J129</f>
        <v>0</v>
      </c>
      <c r="K100" s="151"/>
      <c r="L100" s="155"/>
    </row>
    <row r="101" spans="1:31" s="10" customFormat="1" ht="14.85" customHeight="1">
      <c r="B101" s="150"/>
      <c r="C101" s="151"/>
      <c r="D101" s="152" t="s">
        <v>103</v>
      </c>
      <c r="E101" s="153"/>
      <c r="F101" s="153"/>
      <c r="G101" s="153"/>
      <c r="H101" s="153"/>
      <c r="I101" s="153"/>
      <c r="J101" s="154">
        <f>J142</f>
        <v>0</v>
      </c>
      <c r="K101" s="151"/>
      <c r="L101" s="155"/>
    </row>
    <row r="102" spans="1:31" s="10" customFormat="1" ht="14.85" customHeight="1">
      <c r="B102" s="150"/>
      <c r="C102" s="151"/>
      <c r="D102" s="152" t="s">
        <v>104</v>
      </c>
      <c r="E102" s="153"/>
      <c r="F102" s="153"/>
      <c r="G102" s="153"/>
      <c r="H102" s="153"/>
      <c r="I102" s="153"/>
      <c r="J102" s="154">
        <f>J149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105</v>
      </c>
      <c r="E103" s="153"/>
      <c r="F103" s="153"/>
      <c r="G103" s="153"/>
      <c r="H103" s="153"/>
      <c r="I103" s="153"/>
      <c r="J103" s="154">
        <f>J156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106</v>
      </c>
      <c r="E104" s="153"/>
      <c r="F104" s="153"/>
      <c r="G104" s="153"/>
      <c r="H104" s="153"/>
      <c r="I104" s="153"/>
      <c r="J104" s="154">
        <f>J159</f>
        <v>0</v>
      </c>
      <c r="K104" s="151"/>
      <c r="L104" s="155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107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59" t="str">
        <f>E7</f>
        <v>MÚ Štětí- Zdokonalení otopné soustavy</v>
      </c>
      <c r="F114" s="260"/>
      <c r="G114" s="260"/>
      <c r="H114" s="260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92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30" t="str">
        <f>E9</f>
        <v>1.1 - Instalace směšování topné vody se stabilizací</v>
      </c>
      <c r="F116" s="261"/>
      <c r="G116" s="261"/>
      <c r="H116" s="261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3"/>
      <c r="E118" s="33"/>
      <c r="F118" s="24" t="str">
        <f>F12</f>
        <v xml:space="preserve"> </v>
      </c>
      <c r="G118" s="33"/>
      <c r="H118" s="33"/>
      <c r="I118" s="26" t="s">
        <v>22</v>
      </c>
      <c r="J118" s="63" t="str">
        <f>IF(J12="","",J12)</f>
        <v>2. 12. 2024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24</v>
      </c>
      <c r="D120" s="33"/>
      <c r="E120" s="33"/>
      <c r="F120" s="24" t="str">
        <f>E15</f>
        <v xml:space="preserve"> </v>
      </c>
      <c r="G120" s="33"/>
      <c r="H120" s="33"/>
      <c r="I120" s="26" t="s">
        <v>32</v>
      </c>
      <c r="J120" s="29" t="str">
        <f>E21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30</v>
      </c>
      <c r="D121" s="33"/>
      <c r="E121" s="33"/>
      <c r="F121" s="24" t="str">
        <f>IF(E18="","",E18)</f>
        <v>Vyplň údaj</v>
      </c>
      <c r="G121" s="33"/>
      <c r="H121" s="33"/>
      <c r="I121" s="26" t="s">
        <v>35</v>
      </c>
      <c r="J121" s="29" t="str">
        <f>E24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56"/>
      <c r="B123" s="157"/>
      <c r="C123" s="158" t="s">
        <v>108</v>
      </c>
      <c r="D123" s="159" t="s">
        <v>62</v>
      </c>
      <c r="E123" s="159" t="s">
        <v>58</v>
      </c>
      <c r="F123" s="159" t="s">
        <v>59</v>
      </c>
      <c r="G123" s="159" t="s">
        <v>109</v>
      </c>
      <c r="H123" s="159" t="s">
        <v>110</v>
      </c>
      <c r="I123" s="159" t="s">
        <v>111</v>
      </c>
      <c r="J123" s="159" t="s">
        <v>96</v>
      </c>
      <c r="K123" s="160" t="s">
        <v>112</v>
      </c>
      <c r="L123" s="161"/>
      <c r="M123" s="72" t="s">
        <v>1</v>
      </c>
      <c r="N123" s="73" t="s">
        <v>41</v>
      </c>
      <c r="O123" s="73" t="s">
        <v>113</v>
      </c>
      <c r="P123" s="73" t="s">
        <v>114</v>
      </c>
      <c r="Q123" s="73" t="s">
        <v>115</v>
      </c>
      <c r="R123" s="73" t="s">
        <v>116</v>
      </c>
      <c r="S123" s="73" t="s">
        <v>117</v>
      </c>
      <c r="T123" s="74" t="s">
        <v>118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pans="1:65" s="2" customFormat="1" ht="22.9" customHeight="1">
      <c r="A124" s="31"/>
      <c r="B124" s="32"/>
      <c r="C124" s="79" t="s">
        <v>119</v>
      </c>
      <c r="D124" s="33"/>
      <c r="E124" s="33"/>
      <c r="F124" s="33"/>
      <c r="G124" s="33"/>
      <c r="H124" s="33"/>
      <c r="I124" s="33"/>
      <c r="J124" s="162">
        <f>BK124</f>
        <v>0</v>
      </c>
      <c r="K124" s="33"/>
      <c r="L124" s="36"/>
      <c r="M124" s="75"/>
      <c r="N124" s="163"/>
      <c r="O124" s="76"/>
      <c r="P124" s="164">
        <f>P125</f>
        <v>0</v>
      </c>
      <c r="Q124" s="76"/>
      <c r="R124" s="164">
        <f>R125</f>
        <v>0.34901000000000004</v>
      </c>
      <c r="S124" s="76"/>
      <c r="T124" s="165">
        <f>T125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76</v>
      </c>
      <c r="AU124" s="14" t="s">
        <v>98</v>
      </c>
      <c r="BK124" s="166">
        <f>BK125</f>
        <v>0</v>
      </c>
    </row>
    <row r="125" spans="1:65" s="12" customFormat="1" ht="25.9" customHeight="1">
      <c r="B125" s="167"/>
      <c r="C125" s="168"/>
      <c r="D125" s="169" t="s">
        <v>76</v>
      </c>
      <c r="E125" s="170" t="s">
        <v>120</v>
      </c>
      <c r="F125" s="170" t="s">
        <v>121</v>
      </c>
      <c r="G125" s="168"/>
      <c r="H125" s="168"/>
      <c r="I125" s="171"/>
      <c r="J125" s="172">
        <f>BK125</f>
        <v>0</v>
      </c>
      <c r="K125" s="168"/>
      <c r="L125" s="173"/>
      <c r="M125" s="174"/>
      <c r="N125" s="175"/>
      <c r="O125" s="175"/>
      <c r="P125" s="176">
        <f>P126+P156+P159</f>
        <v>0</v>
      </c>
      <c r="Q125" s="175"/>
      <c r="R125" s="176">
        <f>R126+R156+R159</f>
        <v>0.34901000000000004</v>
      </c>
      <c r="S125" s="175"/>
      <c r="T125" s="177">
        <f>T126+T156+T159</f>
        <v>0</v>
      </c>
      <c r="AR125" s="178" t="s">
        <v>87</v>
      </c>
      <c r="AT125" s="179" t="s">
        <v>76</v>
      </c>
      <c r="AU125" s="179" t="s">
        <v>77</v>
      </c>
      <c r="AY125" s="178" t="s">
        <v>122</v>
      </c>
      <c r="BK125" s="180">
        <f>BK126+BK156+BK159</f>
        <v>0</v>
      </c>
    </row>
    <row r="126" spans="1:65" s="12" customFormat="1" ht="22.9" customHeight="1">
      <c r="B126" s="167"/>
      <c r="C126" s="168"/>
      <c r="D126" s="169" t="s">
        <v>76</v>
      </c>
      <c r="E126" s="181" t="s">
        <v>123</v>
      </c>
      <c r="F126" s="181" t="s">
        <v>124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P127+P129+P142+P149</f>
        <v>0</v>
      </c>
      <c r="Q126" s="175"/>
      <c r="R126" s="176">
        <f>R127+R129+R142+R149</f>
        <v>0.34901000000000004</v>
      </c>
      <c r="S126" s="175"/>
      <c r="T126" s="177">
        <f>T127+T129+T142+T149</f>
        <v>0</v>
      </c>
      <c r="AR126" s="178" t="s">
        <v>87</v>
      </c>
      <c r="AT126" s="179" t="s">
        <v>76</v>
      </c>
      <c r="AU126" s="179" t="s">
        <v>85</v>
      </c>
      <c r="AY126" s="178" t="s">
        <v>122</v>
      </c>
      <c r="BK126" s="180">
        <f>BK127+BK129+BK142+BK149</f>
        <v>0</v>
      </c>
    </row>
    <row r="127" spans="1:65" s="12" customFormat="1" ht="20.85" customHeight="1">
      <c r="B127" s="167"/>
      <c r="C127" s="168"/>
      <c r="D127" s="169" t="s">
        <v>76</v>
      </c>
      <c r="E127" s="181" t="s">
        <v>125</v>
      </c>
      <c r="F127" s="181" t="s">
        <v>126</v>
      </c>
      <c r="G127" s="168"/>
      <c r="H127" s="168"/>
      <c r="I127" s="171"/>
      <c r="J127" s="182">
        <f>BK127</f>
        <v>0</v>
      </c>
      <c r="K127" s="168"/>
      <c r="L127" s="173"/>
      <c r="M127" s="174"/>
      <c r="N127" s="175"/>
      <c r="O127" s="175"/>
      <c r="P127" s="176">
        <f>P128</f>
        <v>0</v>
      </c>
      <c r="Q127" s="175"/>
      <c r="R127" s="176">
        <f>R128</f>
        <v>7.1999999999999998E-3</v>
      </c>
      <c r="S127" s="175"/>
      <c r="T127" s="177">
        <f>T128</f>
        <v>0</v>
      </c>
      <c r="AR127" s="178" t="s">
        <v>85</v>
      </c>
      <c r="AT127" s="179" t="s">
        <v>76</v>
      </c>
      <c r="AU127" s="179" t="s">
        <v>87</v>
      </c>
      <c r="AY127" s="178" t="s">
        <v>122</v>
      </c>
      <c r="BK127" s="180">
        <f>BK128</f>
        <v>0</v>
      </c>
    </row>
    <row r="128" spans="1:65" s="2" customFormat="1" ht="33" customHeight="1">
      <c r="A128" s="31"/>
      <c r="B128" s="32"/>
      <c r="C128" s="183" t="s">
        <v>127</v>
      </c>
      <c r="D128" s="183" t="s">
        <v>128</v>
      </c>
      <c r="E128" s="184" t="s">
        <v>129</v>
      </c>
      <c r="F128" s="185" t="s">
        <v>130</v>
      </c>
      <c r="G128" s="186" t="s">
        <v>131</v>
      </c>
      <c r="H128" s="187">
        <v>1</v>
      </c>
      <c r="I128" s="188"/>
      <c r="J128" s="189">
        <f>ROUND(I128*H128,2)</f>
        <v>0</v>
      </c>
      <c r="K128" s="185" t="s">
        <v>132</v>
      </c>
      <c r="L128" s="190"/>
      <c r="M128" s="191" t="s">
        <v>1</v>
      </c>
      <c r="N128" s="192" t="s">
        <v>42</v>
      </c>
      <c r="O128" s="68"/>
      <c r="P128" s="193">
        <f>O128*H128</f>
        <v>0</v>
      </c>
      <c r="Q128" s="193">
        <v>7.1999999999999998E-3</v>
      </c>
      <c r="R128" s="193">
        <f>Q128*H128</f>
        <v>7.1999999999999998E-3</v>
      </c>
      <c r="S128" s="193">
        <v>0</v>
      </c>
      <c r="T128" s="194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133</v>
      </c>
      <c r="AT128" s="195" t="s">
        <v>128</v>
      </c>
      <c r="AU128" s="195" t="s">
        <v>134</v>
      </c>
      <c r="AY128" s="14" t="s">
        <v>122</v>
      </c>
      <c r="BE128" s="196">
        <f>IF(N128="základní",J128,0)</f>
        <v>0</v>
      </c>
      <c r="BF128" s="196">
        <f>IF(N128="snížená",J128,0)</f>
        <v>0</v>
      </c>
      <c r="BG128" s="196">
        <f>IF(N128="zákl. přenesená",J128,0)</f>
        <v>0</v>
      </c>
      <c r="BH128" s="196">
        <f>IF(N128="sníž. přenesená",J128,0)</f>
        <v>0</v>
      </c>
      <c r="BI128" s="196">
        <f>IF(N128="nulová",J128,0)</f>
        <v>0</v>
      </c>
      <c r="BJ128" s="14" t="s">
        <v>85</v>
      </c>
      <c r="BK128" s="196">
        <f>ROUND(I128*H128,2)</f>
        <v>0</v>
      </c>
      <c r="BL128" s="14" t="s">
        <v>135</v>
      </c>
      <c r="BM128" s="195" t="s">
        <v>136</v>
      </c>
    </row>
    <row r="129" spans="1:65" s="12" customFormat="1" ht="20.85" customHeight="1">
      <c r="B129" s="167"/>
      <c r="C129" s="168"/>
      <c r="D129" s="169" t="s">
        <v>76</v>
      </c>
      <c r="E129" s="181" t="s">
        <v>137</v>
      </c>
      <c r="F129" s="181" t="s">
        <v>138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SUM(P130:P141)</f>
        <v>0</v>
      </c>
      <c r="Q129" s="175"/>
      <c r="R129" s="176">
        <f>SUM(R130:R141)</f>
        <v>0.12833</v>
      </c>
      <c r="S129" s="175"/>
      <c r="T129" s="177">
        <f>SUM(T130:T141)</f>
        <v>0</v>
      </c>
      <c r="AR129" s="178" t="s">
        <v>85</v>
      </c>
      <c r="AT129" s="179" t="s">
        <v>76</v>
      </c>
      <c r="AU129" s="179" t="s">
        <v>87</v>
      </c>
      <c r="AY129" s="178" t="s">
        <v>122</v>
      </c>
      <c r="BK129" s="180">
        <f>SUM(BK130:BK141)</f>
        <v>0</v>
      </c>
    </row>
    <row r="130" spans="1:65" s="2" customFormat="1" ht="16.5" customHeight="1">
      <c r="A130" s="31"/>
      <c r="B130" s="32"/>
      <c r="C130" s="183" t="s">
        <v>134</v>
      </c>
      <c r="D130" s="183" t="s">
        <v>128</v>
      </c>
      <c r="E130" s="184" t="s">
        <v>139</v>
      </c>
      <c r="F130" s="185" t="s">
        <v>140</v>
      </c>
      <c r="G130" s="186" t="s">
        <v>131</v>
      </c>
      <c r="H130" s="187">
        <v>1</v>
      </c>
      <c r="I130" s="188"/>
      <c r="J130" s="189">
        <f t="shared" ref="J130:J141" si="0">ROUND(I130*H130,2)</f>
        <v>0</v>
      </c>
      <c r="K130" s="185" t="s">
        <v>1</v>
      </c>
      <c r="L130" s="190"/>
      <c r="M130" s="191" t="s">
        <v>1</v>
      </c>
      <c r="N130" s="192" t="s">
        <v>42</v>
      </c>
      <c r="O130" s="68"/>
      <c r="P130" s="193">
        <f t="shared" ref="P130:P141" si="1">O130*H130</f>
        <v>0</v>
      </c>
      <c r="Q130" s="193">
        <v>8.8299999999999993E-3</v>
      </c>
      <c r="R130" s="193">
        <f t="shared" ref="R130:R141" si="2">Q130*H130</f>
        <v>8.8299999999999993E-3</v>
      </c>
      <c r="S130" s="193">
        <v>0</v>
      </c>
      <c r="T130" s="194">
        <f t="shared" ref="T130:T141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133</v>
      </c>
      <c r="AT130" s="195" t="s">
        <v>128</v>
      </c>
      <c r="AU130" s="195" t="s">
        <v>134</v>
      </c>
      <c r="AY130" s="14" t="s">
        <v>122</v>
      </c>
      <c r="BE130" s="196">
        <f t="shared" ref="BE130:BE141" si="4">IF(N130="základní",J130,0)</f>
        <v>0</v>
      </c>
      <c r="BF130" s="196">
        <f t="shared" ref="BF130:BF141" si="5">IF(N130="snížená",J130,0)</f>
        <v>0</v>
      </c>
      <c r="BG130" s="196">
        <f t="shared" ref="BG130:BG141" si="6">IF(N130="zákl. přenesená",J130,0)</f>
        <v>0</v>
      </c>
      <c r="BH130" s="196">
        <f t="shared" ref="BH130:BH141" si="7">IF(N130="sníž. přenesená",J130,0)</f>
        <v>0</v>
      </c>
      <c r="BI130" s="196">
        <f t="shared" ref="BI130:BI141" si="8">IF(N130="nulová",J130,0)</f>
        <v>0</v>
      </c>
      <c r="BJ130" s="14" t="s">
        <v>85</v>
      </c>
      <c r="BK130" s="196">
        <f t="shared" ref="BK130:BK141" si="9">ROUND(I130*H130,2)</f>
        <v>0</v>
      </c>
      <c r="BL130" s="14" t="s">
        <v>135</v>
      </c>
      <c r="BM130" s="195" t="s">
        <v>141</v>
      </c>
    </row>
    <row r="131" spans="1:65" s="2" customFormat="1" ht="24.2" customHeight="1">
      <c r="A131" s="31"/>
      <c r="B131" s="32"/>
      <c r="C131" s="183" t="s">
        <v>87</v>
      </c>
      <c r="D131" s="183" t="s">
        <v>128</v>
      </c>
      <c r="E131" s="184" t="s">
        <v>142</v>
      </c>
      <c r="F131" s="185" t="s">
        <v>143</v>
      </c>
      <c r="G131" s="186" t="s">
        <v>131</v>
      </c>
      <c r="H131" s="187">
        <v>1</v>
      </c>
      <c r="I131" s="188"/>
      <c r="J131" s="189">
        <f t="shared" si="0"/>
        <v>0</v>
      </c>
      <c r="K131" s="185" t="s">
        <v>1</v>
      </c>
      <c r="L131" s="190"/>
      <c r="M131" s="191" t="s">
        <v>1</v>
      </c>
      <c r="N131" s="192" t="s">
        <v>42</v>
      </c>
      <c r="O131" s="68"/>
      <c r="P131" s="193">
        <f t="shared" si="1"/>
        <v>0</v>
      </c>
      <c r="Q131" s="193">
        <v>3.7699999999999999E-3</v>
      </c>
      <c r="R131" s="193">
        <f t="shared" si="2"/>
        <v>3.7699999999999999E-3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133</v>
      </c>
      <c r="AT131" s="195" t="s">
        <v>128</v>
      </c>
      <c r="AU131" s="195" t="s">
        <v>134</v>
      </c>
      <c r="AY131" s="14" t="s">
        <v>122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85</v>
      </c>
      <c r="BK131" s="196">
        <f t="shared" si="9"/>
        <v>0</v>
      </c>
      <c r="BL131" s="14" t="s">
        <v>135</v>
      </c>
      <c r="BM131" s="195" t="s">
        <v>144</v>
      </c>
    </row>
    <row r="132" spans="1:65" s="2" customFormat="1" ht="16.5" customHeight="1">
      <c r="A132" s="31"/>
      <c r="B132" s="32"/>
      <c r="C132" s="183" t="s">
        <v>145</v>
      </c>
      <c r="D132" s="183" t="s">
        <v>128</v>
      </c>
      <c r="E132" s="184" t="s">
        <v>146</v>
      </c>
      <c r="F132" s="185" t="s">
        <v>147</v>
      </c>
      <c r="G132" s="186" t="s">
        <v>131</v>
      </c>
      <c r="H132" s="187">
        <v>2</v>
      </c>
      <c r="I132" s="188"/>
      <c r="J132" s="189">
        <f t="shared" si="0"/>
        <v>0</v>
      </c>
      <c r="K132" s="185" t="s">
        <v>132</v>
      </c>
      <c r="L132" s="190"/>
      <c r="M132" s="191" t="s">
        <v>1</v>
      </c>
      <c r="N132" s="192" t="s">
        <v>42</v>
      </c>
      <c r="O132" s="68"/>
      <c r="P132" s="193">
        <f t="shared" si="1"/>
        <v>0</v>
      </c>
      <c r="Q132" s="193">
        <v>2.2399999999999998E-3</v>
      </c>
      <c r="R132" s="193">
        <f t="shared" si="2"/>
        <v>4.4799999999999996E-3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133</v>
      </c>
      <c r="AT132" s="195" t="s">
        <v>128</v>
      </c>
      <c r="AU132" s="195" t="s">
        <v>134</v>
      </c>
      <c r="AY132" s="14" t="s">
        <v>122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85</v>
      </c>
      <c r="BK132" s="196">
        <f t="shared" si="9"/>
        <v>0</v>
      </c>
      <c r="BL132" s="14" t="s">
        <v>135</v>
      </c>
      <c r="BM132" s="195" t="s">
        <v>148</v>
      </c>
    </row>
    <row r="133" spans="1:65" s="2" customFormat="1" ht="24.2" customHeight="1">
      <c r="A133" s="31"/>
      <c r="B133" s="32"/>
      <c r="C133" s="183" t="s">
        <v>149</v>
      </c>
      <c r="D133" s="183" t="s">
        <v>128</v>
      </c>
      <c r="E133" s="184" t="s">
        <v>150</v>
      </c>
      <c r="F133" s="185" t="s">
        <v>151</v>
      </c>
      <c r="G133" s="186" t="s">
        <v>131</v>
      </c>
      <c r="H133" s="187">
        <v>2</v>
      </c>
      <c r="I133" s="188"/>
      <c r="J133" s="189">
        <f t="shared" si="0"/>
        <v>0</v>
      </c>
      <c r="K133" s="185" t="s">
        <v>132</v>
      </c>
      <c r="L133" s="190"/>
      <c r="M133" s="191" t="s">
        <v>1</v>
      </c>
      <c r="N133" s="192" t="s">
        <v>42</v>
      </c>
      <c r="O133" s="68"/>
      <c r="P133" s="193">
        <f t="shared" si="1"/>
        <v>0</v>
      </c>
      <c r="Q133" s="193">
        <v>2.7799999999999999E-3</v>
      </c>
      <c r="R133" s="193">
        <f t="shared" si="2"/>
        <v>5.5599999999999998E-3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133</v>
      </c>
      <c r="AT133" s="195" t="s">
        <v>128</v>
      </c>
      <c r="AU133" s="195" t="s">
        <v>134</v>
      </c>
      <c r="AY133" s="14" t="s">
        <v>122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85</v>
      </c>
      <c r="BK133" s="196">
        <f t="shared" si="9"/>
        <v>0</v>
      </c>
      <c r="BL133" s="14" t="s">
        <v>135</v>
      </c>
      <c r="BM133" s="195" t="s">
        <v>152</v>
      </c>
    </row>
    <row r="134" spans="1:65" s="2" customFormat="1" ht="16.5" customHeight="1">
      <c r="A134" s="31"/>
      <c r="B134" s="32"/>
      <c r="C134" s="183" t="s">
        <v>153</v>
      </c>
      <c r="D134" s="183" t="s">
        <v>128</v>
      </c>
      <c r="E134" s="184" t="s">
        <v>154</v>
      </c>
      <c r="F134" s="185" t="s">
        <v>155</v>
      </c>
      <c r="G134" s="186" t="s">
        <v>131</v>
      </c>
      <c r="H134" s="187">
        <v>2</v>
      </c>
      <c r="I134" s="188"/>
      <c r="J134" s="189">
        <f t="shared" si="0"/>
        <v>0</v>
      </c>
      <c r="K134" s="185" t="s">
        <v>132</v>
      </c>
      <c r="L134" s="190"/>
      <c r="M134" s="191" t="s">
        <v>1</v>
      </c>
      <c r="N134" s="192" t="s">
        <v>42</v>
      </c>
      <c r="O134" s="68"/>
      <c r="P134" s="193">
        <f t="shared" si="1"/>
        <v>0</v>
      </c>
      <c r="Q134" s="193">
        <v>3.2000000000000002E-3</v>
      </c>
      <c r="R134" s="193">
        <f t="shared" si="2"/>
        <v>6.4000000000000003E-3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133</v>
      </c>
      <c r="AT134" s="195" t="s">
        <v>128</v>
      </c>
      <c r="AU134" s="195" t="s">
        <v>134</v>
      </c>
      <c r="AY134" s="14" t="s">
        <v>122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85</v>
      </c>
      <c r="BK134" s="196">
        <f t="shared" si="9"/>
        <v>0</v>
      </c>
      <c r="BL134" s="14" t="s">
        <v>135</v>
      </c>
      <c r="BM134" s="195" t="s">
        <v>156</v>
      </c>
    </row>
    <row r="135" spans="1:65" s="2" customFormat="1" ht="16.5" customHeight="1">
      <c r="A135" s="31"/>
      <c r="B135" s="32"/>
      <c r="C135" s="183" t="s">
        <v>157</v>
      </c>
      <c r="D135" s="183" t="s">
        <v>128</v>
      </c>
      <c r="E135" s="184" t="s">
        <v>158</v>
      </c>
      <c r="F135" s="185" t="s">
        <v>159</v>
      </c>
      <c r="G135" s="186" t="s">
        <v>131</v>
      </c>
      <c r="H135" s="187">
        <v>1</v>
      </c>
      <c r="I135" s="188"/>
      <c r="J135" s="189">
        <f t="shared" si="0"/>
        <v>0</v>
      </c>
      <c r="K135" s="185" t="s">
        <v>132</v>
      </c>
      <c r="L135" s="190"/>
      <c r="M135" s="191" t="s">
        <v>1</v>
      </c>
      <c r="N135" s="192" t="s">
        <v>42</v>
      </c>
      <c r="O135" s="68"/>
      <c r="P135" s="193">
        <f t="shared" si="1"/>
        <v>0</v>
      </c>
      <c r="Q135" s="193">
        <v>6.6E-4</v>
      </c>
      <c r="R135" s="193">
        <f t="shared" si="2"/>
        <v>6.6E-4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133</v>
      </c>
      <c r="AT135" s="195" t="s">
        <v>128</v>
      </c>
      <c r="AU135" s="195" t="s">
        <v>134</v>
      </c>
      <c r="AY135" s="14" t="s">
        <v>122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85</v>
      </c>
      <c r="BK135" s="196">
        <f t="shared" si="9"/>
        <v>0</v>
      </c>
      <c r="BL135" s="14" t="s">
        <v>135</v>
      </c>
      <c r="BM135" s="195" t="s">
        <v>160</v>
      </c>
    </row>
    <row r="136" spans="1:65" s="2" customFormat="1" ht="24.2" customHeight="1">
      <c r="A136" s="31"/>
      <c r="B136" s="32"/>
      <c r="C136" s="183" t="s">
        <v>161</v>
      </c>
      <c r="D136" s="183" t="s">
        <v>128</v>
      </c>
      <c r="E136" s="184" t="s">
        <v>162</v>
      </c>
      <c r="F136" s="185" t="s">
        <v>163</v>
      </c>
      <c r="G136" s="186" t="s">
        <v>131</v>
      </c>
      <c r="H136" s="187">
        <v>6</v>
      </c>
      <c r="I136" s="188"/>
      <c r="J136" s="189">
        <f t="shared" si="0"/>
        <v>0</v>
      </c>
      <c r="K136" s="185" t="s">
        <v>132</v>
      </c>
      <c r="L136" s="190"/>
      <c r="M136" s="191" t="s">
        <v>1</v>
      </c>
      <c r="N136" s="192" t="s">
        <v>42</v>
      </c>
      <c r="O136" s="68"/>
      <c r="P136" s="193">
        <f t="shared" si="1"/>
        <v>0</v>
      </c>
      <c r="Q136" s="193">
        <v>1.9000000000000001E-4</v>
      </c>
      <c r="R136" s="193">
        <f t="shared" si="2"/>
        <v>1.14E-3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133</v>
      </c>
      <c r="AT136" s="195" t="s">
        <v>128</v>
      </c>
      <c r="AU136" s="195" t="s">
        <v>134</v>
      </c>
      <c r="AY136" s="14" t="s">
        <v>122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85</v>
      </c>
      <c r="BK136" s="196">
        <f t="shared" si="9"/>
        <v>0</v>
      </c>
      <c r="BL136" s="14" t="s">
        <v>135</v>
      </c>
      <c r="BM136" s="195" t="s">
        <v>164</v>
      </c>
    </row>
    <row r="137" spans="1:65" s="2" customFormat="1" ht="24.2" customHeight="1">
      <c r="A137" s="31"/>
      <c r="B137" s="32"/>
      <c r="C137" s="183" t="s">
        <v>165</v>
      </c>
      <c r="D137" s="183" t="s">
        <v>128</v>
      </c>
      <c r="E137" s="184" t="s">
        <v>166</v>
      </c>
      <c r="F137" s="185" t="s">
        <v>167</v>
      </c>
      <c r="G137" s="186" t="s">
        <v>131</v>
      </c>
      <c r="H137" s="187">
        <v>1</v>
      </c>
      <c r="I137" s="188"/>
      <c r="J137" s="189">
        <f t="shared" si="0"/>
        <v>0</v>
      </c>
      <c r="K137" s="185" t="s">
        <v>132</v>
      </c>
      <c r="L137" s="190"/>
      <c r="M137" s="191" t="s">
        <v>1</v>
      </c>
      <c r="N137" s="192" t="s">
        <v>42</v>
      </c>
      <c r="O137" s="68"/>
      <c r="P137" s="193">
        <f t="shared" si="1"/>
        <v>0</v>
      </c>
      <c r="Q137" s="193">
        <v>2.5000000000000001E-4</v>
      </c>
      <c r="R137" s="193">
        <f t="shared" si="2"/>
        <v>2.5000000000000001E-4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133</v>
      </c>
      <c r="AT137" s="195" t="s">
        <v>128</v>
      </c>
      <c r="AU137" s="195" t="s">
        <v>134</v>
      </c>
      <c r="AY137" s="14" t="s">
        <v>122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85</v>
      </c>
      <c r="BK137" s="196">
        <f t="shared" si="9"/>
        <v>0</v>
      </c>
      <c r="BL137" s="14" t="s">
        <v>135</v>
      </c>
      <c r="BM137" s="195" t="s">
        <v>168</v>
      </c>
    </row>
    <row r="138" spans="1:65" s="2" customFormat="1" ht="24.2" customHeight="1">
      <c r="A138" s="31"/>
      <c r="B138" s="32"/>
      <c r="C138" s="183" t="s">
        <v>169</v>
      </c>
      <c r="D138" s="183" t="s">
        <v>128</v>
      </c>
      <c r="E138" s="184" t="s">
        <v>170</v>
      </c>
      <c r="F138" s="185" t="s">
        <v>171</v>
      </c>
      <c r="G138" s="186" t="s">
        <v>131</v>
      </c>
      <c r="H138" s="187">
        <v>1</v>
      </c>
      <c r="I138" s="188"/>
      <c r="J138" s="189">
        <f t="shared" si="0"/>
        <v>0</v>
      </c>
      <c r="K138" s="185" t="s">
        <v>132</v>
      </c>
      <c r="L138" s="190"/>
      <c r="M138" s="191" t="s">
        <v>1</v>
      </c>
      <c r="N138" s="192" t="s">
        <v>42</v>
      </c>
      <c r="O138" s="68"/>
      <c r="P138" s="193">
        <f t="shared" si="1"/>
        <v>0</v>
      </c>
      <c r="Q138" s="193">
        <v>2.4000000000000001E-4</v>
      </c>
      <c r="R138" s="193">
        <f t="shared" si="2"/>
        <v>2.4000000000000001E-4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133</v>
      </c>
      <c r="AT138" s="195" t="s">
        <v>128</v>
      </c>
      <c r="AU138" s="195" t="s">
        <v>134</v>
      </c>
      <c r="AY138" s="14" t="s">
        <v>122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85</v>
      </c>
      <c r="BK138" s="196">
        <f t="shared" si="9"/>
        <v>0</v>
      </c>
      <c r="BL138" s="14" t="s">
        <v>135</v>
      </c>
      <c r="BM138" s="195" t="s">
        <v>172</v>
      </c>
    </row>
    <row r="139" spans="1:65" s="2" customFormat="1" ht="24.2" customHeight="1">
      <c r="A139" s="31"/>
      <c r="B139" s="32"/>
      <c r="C139" s="183" t="s">
        <v>8</v>
      </c>
      <c r="D139" s="183" t="s">
        <v>128</v>
      </c>
      <c r="E139" s="184" t="s">
        <v>173</v>
      </c>
      <c r="F139" s="185" t="s">
        <v>174</v>
      </c>
      <c r="G139" s="186" t="s">
        <v>131</v>
      </c>
      <c r="H139" s="187">
        <v>4</v>
      </c>
      <c r="I139" s="188"/>
      <c r="J139" s="189">
        <f t="shared" si="0"/>
        <v>0</v>
      </c>
      <c r="K139" s="185" t="s">
        <v>132</v>
      </c>
      <c r="L139" s="190"/>
      <c r="M139" s="191" t="s">
        <v>1</v>
      </c>
      <c r="N139" s="192" t="s">
        <v>42</v>
      </c>
      <c r="O139" s="68"/>
      <c r="P139" s="193">
        <f t="shared" si="1"/>
        <v>0</v>
      </c>
      <c r="Q139" s="193">
        <v>8.3000000000000001E-3</v>
      </c>
      <c r="R139" s="193">
        <f t="shared" si="2"/>
        <v>3.32E-2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133</v>
      </c>
      <c r="AT139" s="195" t="s">
        <v>128</v>
      </c>
      <c r="AU139" s="195" t="s">
        <v>134</v>
      </c>
      <c r="AY139" s="14" t="s">
        <v>122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85</v>
      </c>
      <c r="BK139" s="196">
        <f t="shared" si="9"/>
        <v>0</v>
      </c>
      <c r="BL139" s="14" t="s">
        <v>135</v>
      </c>
      <c r="BM139" s="195" t="s">
        <v>175</v>
      </c>
    </row>
    <row r="140" spans="1:65" s="2" customFormat="1" ht="24.2" customHeight="1">
      <c r="A140" s="31"/>
      <c r="B140" s="32"/>
      <c r="C140" s="183" t="s">
        <v>176</v>
      </c>
      <c r="D140" s="183" t="s">
        <v>128</v>
      </c>
      <c r="E140" s="184" t="s">
        <v>177</v>
      </c>
      <c r="F140" s="185" t="s">
        <v>178</v>
      </c>
      <c r="G140" s="186" t="s">
        <v>131</v>
      </c>
      <c r="H140" s="187">
        <v>4</v>
      </c>
      <c r="I140" s="188"/>
      <c r="J140" s="189">
        <f t="shared" si="0"/>
        <v>0</v>
      </c>
      <c r="K140" s="185" t="s">
        <v>132</v>
      </c>
      <c r="L140" s="190"/>
      <c r="M140" s="191" t="s">
        <v>1</v>
      </c>
      <c r="N140" s="192" t="s">
        <v>42</v>
      </c>
      <c r="O140" s="68"/>
      <c r="P140" s="193">
        <f t="shared" si="1"/>
        <v>0</v>
      </c>
      <c r="Q140" s="193">
        <v>9.1999999999999998E-3</v>
      </c>
      <c r="R140" s="193">
        <f t="shared" si="2"/>
        <v>3.6799999999999999E-2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133</v>
      </c>
      <c r="AT140" s="195" t="s">
        <v>128</v>
      </c>
      <c r="AU140" s="195" t="s">
        <v>134</v>
      </c>
      <c r="AY140" s="14" t="s">
        <v>122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85</v>
      </c>
      <c r="BK140" s="196">
        <f t="shared" si="9"/>
        <v>0</v>
      </c>
      <c r="BL140" s="14" t="s">
        <v>135</v>
      </c>
      <c r="BM140" s="195" t="s">
        <v>179</v>
      </c>
    </row>
    <row r="141" spans="1:65" s="2" customFormat="1" ht="24.2" customHeight="1">
      <c r="A141" s="31"/>
      <c r="B141" s="32"/>
      <c r="C141" s="183" t="s">
        <v>180</v>
      </c>
      <c r="D141" s="183" t="s">
        <v>128</v>
      </c>
      <c r="E141" s="184" t="s">
        <v>181</v>
      </c>
      <c r="F141" s="185" t="s">
        <v>182</v>
      </c>
      <c r="G141" s="186" t="s">
        <v>131</v>
      </c>
      <c r="H141" s="187">
        <v>2</v>
      </c>
      <c r="I141" s="188"/>
      <c r="J141" s="189">
        <f t="shared" si="0"/>
        <v>0</v>
      </c>
      <c r="K141" s="185" t="s">
        <v>132</v>
      </c>
      <c r="L141" s="190"/>
      <c r="M141" s="191" t="s">
        <v>1</v>
      </c>
      <c r="N141" s="192" t="s">
        <v>42</v>
      </c>
      <c r="O141" s="68"/>
      <c r="P141" s="193">
        <f t="shared" si="1"/>
        <v>0</v>
      </c>
      <c r="Q141" s="193">
        <v>1.35E-2</v>
      </c>
      <c r="R141" s="193">
        <f t="shared" si="2"/>
        <v>2.7E-2</v>
      </c>
      <c r="S141" s="193">
        <v>0</v>
      </c>
      <c r="T141" s="194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133</v>
      </c>
      <c r="AT141" s="195" t="s">
        <v>128</v>
      </c>
      <c r="AU141" s="195" t="s">
        <v>134</v>
      </c>
      <c r="AY141" s="14" t="s">
        <v>122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14" t="s">
        <v>85</v>
      </c>
      <c r="BK141" s="196">
        <f t="shared" si="9"/>
        <v>0</v>
      </c>
      <c r="BL141" s="14" t="s">
        <v>135</v>
      </c>
      <c r="BM141" s="195" t="s">
        <v>183</v>
      </c>
    </row>
    <row r="142" spans="1:65" s="12" customFormat="1" ht="20.85" customHeight="1">
      <c r="B142" s="167"/>
      <c r="C142" s="168"/>
      <c r="D142" s="169" t="s">
        <v>76</v>
      </c>
      <c r="E142" s="181" t="s">
        <v>184</v>
      </c>
      <c r="F142" s="181" t="s">
        <v>185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SUM(P143:P148)</f>
        <v>0</v>
      </c>
      <c r="Q142" s="175"/>
      <c r="R142" s="176">
        <f>SUM(R143:R148)</f>
        <v>0.13742000000000001</v>
      </c>
      <c r="S142" s="175"/>
      <c r="T142" s="177">
        <f>SUM(T143:T148)</f>
        <v>0</v>
      </c>
      <c r="AR142" s="178" t="s">
        <v>85</v>
      </c>
      <c r="AT142" s="179" t="s">
        <v>76</v>
      </c>
      <c r="AU142" s="179" t="s">
        <v>87</v>
      </c>
      <c r="AY142" s="178" t="s">
        <v>122</v>
      </c>
      <c r="BK142" s="180">
        <f>SUM(BK143:BK148)</f>
        <v>0</v>
      </c>
    </row>
    <row r="143" spans="1:65" s="2" customFormat="1" ht="24.2" customHeight="1">
      <c r="A143" s="31"/>
      <c r="B143" s="32"/>
      <c r="C143" s="183" t="s">
        <v>186</v>
      </c>
      <c r="D143" s="183" t="s">
        <v>128</v>
      </c>
      <c r="E143" s="184" t="s">
        <v>187</v>
      </c>
      <c r="F143" s="185" t="s">
        <v>188</v>
      </c>
      <c r="G143" s="186" t="s">
        <v>189</v>
      </c>
      <c r="H143" s="187">
        <v>1</v>
      </c>
      <c r="I143" s="188"/>
      <c r="J143" s="189">
        <f t="shared" ref="J143:J148" si="10">ROUND(I143*H143,2)</f>
        <v>0</v>
      </c>
      <c r="K143" s="185" t="s">
        <v>132</v>
      </c>
      <c r="L143" s="190"/>
      <c r="M143" s="191" t="s">
        <v>1</v>
      </c>
      <c r="N143" s="192" t="s">
        <v>42</v>
      </c>
      <c r="O143" s="68"/>
      <c r="P143" s="193">
        <f t="shared" ref="P143:P148" si="11">O143*H143</f>
        <v>0</v>
      </c>
      <c r="Q143" s="193">
        <v>2.4599999999999999E-3</v>
      </c>
      <c r="R143" s="193">
        <f t="shared" ref="R143:R148" si="12">Q143*H143</f>
        <v>2.4599999999999999E-3</v>
      </c>
      <c r="S143" s="193">
        <v>0</v>
      </c>
      <c r="T143" s="194">
        <f t="shared" ref="T143:T148" si="1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133</v>
      </c>
      <c r="AT143" s="195" t="s">
        <v>128</v>
      </c>
      <c r="AU143" s="195" t="s">
        <v>134</v>
      </c>
      <c r="AY143" s="14" t="s">
        <v>122</v>
      </c>
      <c r="BE143" s="196">
        <f t="shared" ref="BE143:BE148" si="14">IF(N143="základní",J143,0)</f>
        <v>0</v>
      </c>
      <c r="BF143" s="196">
        <f t="shared" ref="BF143:BF148" si="15">IF(N143="snížená",J143,0)</f>
        <v>0</v>
      </c>
      <c r="BG143" s="196">
        <f t="shared" ref="BG143:BG148" si="16">IF(N143="zákl. přenesená",J143,0)</f>
        <v>0</v>
      </c>
      <c r="BH143" s="196">
        <f t="shared" ref="BH143:BH148" si="17">IF(N143="sníž. přenesená",J143,0)</f>
        <v>0</v>
      </c>
      <c r="BI143" s="196">
        <f t="shared" ref="BI143:BI148" si="18">IF(N143="nulová",J143,0)</f>
        <v>0</v>
      </c>
      <c r="BJ143" s="14" t="s">
        <v>85</v>
      </c>
      <c r="BK143" s="196">
        <f t="shared" ref="BK143:BK148" si="19">ROUND(I143*H143,2)</f>
        <v>0</v>
      </c>
      <c r="BL143" s="14" t="s">
        <v>135</v>
      </c>
      <c r="BM143" s="195" t="s">
        <v>190</v>
      </c>
    </row>
    <row r="144" spans="1:65" s="2" customFormat="1" ht="24.2" customHeight="1">
      <c r="A144" s="31"/>
      <c r="B144" s="32"/>
      <c r="C144" s="183" t="s">
        <v>135</v>
      </c>
      <c r="D144" s="183" t="s">
        <v>128</v>
      </c>
      <c r="E144" s="184" t="s">
        <v>191</v>
      </c>
      <c r="F144" s="185" t="s">
        <v>192</v>
      </c>
      <c r="G144" s="186" t="s">
        <v>189</v>
      </c>
      <c r="H144" s="187">
        <v>12</v>
      </c>
      <c r="I144" s="188"/>
      <c r="J144" s="189">
        <f t="shared" si="10"/>
        <v>0</v>
      </c>
      <c r="K144" s="185" t="s">
        <v>132</v>
      </c>
      <c r="L144" s="190"/>
      <c r="M144" s="191" t="s">
        <v>1</v>
      </c>
      <c r="N144" s="192" t="s">
        <v>42</v>
      </c>
      <c r="O144" s="68"/>
      <c r="P144" s="193">
        <f t="shared" si="11"/>
        <v>0</v>
      </c>
      <c r="Q144" s="193">
        <v>3.62E-3</v>
      </c>
      <c r="R144" s="193">
        <f t="shared" si="12"/>
        <v>4.3439999999999999E-2</v>
      </c>
      <c r="S144" s="193">
        <v>0</v>
      </c>
      <c r="T144" s="194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133</v>
      </c>
      <c r="AT144" s="195" t="s">
        <v>128</v>
      </c>
      <c r="AU144" s="195" t="s">
        <v>134</v>
      </c>
      <c r="AY144" s="14" t="s">
        <v>122</v>
      </c>
      <c r="BE144" s="196">
        <f t="shared" si="14"/>
        <v>0</v>
      </c>
      <c r="BF144" s="196">
        <f t="shared" si="15"/>
        <v>0</v>
      </c>
      <c r="BG144" s="196">
        <f t="shared" si="16"/>
        <v>0</v>
      </c>
      <c r="BH144" s="196">
        <f t="shared" si="17"/>
        <v>0</v>
      </c>
      <c r="BI144" s="196">
        <f t="shared" si="18"/>
        <v>0</v>
      </c>
      <c r="BJ144" s="14" t="s">
        <v>85</v>
      </c>
      <c r="BK144" s="196">
        <f t="shared" si="19"/>
        <v>0</v>
      </c>
      <c r="BL144" s="14" t="s">
        <v>135</v>
      </c>
      <c r="BM144" s="195" t="s">
        <v>193</v>
      </c>
    </row>
    <row r="145" spans="1:65" s="2" customFormat="1" ht="24.2" customHeight="1">
      <c r="A145" s="31"/>
      <c r="B145" s="32"/>
      <c r="C145" s="183" t="s">
        <v>194</v>
      </c>
      <c r="D145" s="183" t="s">
        <v>128</v>
      </c>
      <c r="E145" s="184" t="s">
        <v>195</v>
      </c>
      <c r="F145" s="185" t="s">
        <v>196</v>
      </c>
      <c r="G145" s="186" t="s">
        <v>189</v>
      </c>
      <c r="H145" s="187">
        <v>12</v>
      </c>
      <c r="I145" s="188"/>
      <c r="J145" s="189">
        <f t="shared" si="10"/>
        <v>0</v>
      </c>
      <c r="K145" s="185" t="s">
        <v>132</v>
      </c>
      <c r="L145" s="190"/>
      <c r="M145" s="191" t="s">
        <v>1</v>
      </c>
      <c r="N145" s="192" t="s">
        <v>42</v>
      </c>
      <c r="O145" s="68"/>
      <c r="P145" s="193">
        <f t="shared" si="11"/>
        <v>0</v>
      </c>
      <c r="Q145" s="193">
        <v>5.9500000000000004E-3</v>
      </c>
      <c r="R145" s="193">
        <f t="shared" si="12"/>
        <v>7.1400000000000005E-2</v>
      </c>
      <c r="S145" s="193">
        <v>0</v>
      </c>
      <c r="T145" s="194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133</v>
      </c>
      <c r="AT145" s="195" t="s">
        <v>128</v>
      </c>
      <c r="AU145" s="195" t="s">
        <v>134</v>
      </c>
      <c r="AY145" s="14" t="s">
        <v>122</v>
      </c>
      <c r="BE145" s="196">
        <f t="shared" si="14"/>
        <v>0</v>
      </c>
      <c r="BF145" s="196">
        <f t="shared" si="15"/>
        <v>0</v>
      </c>
      <c r="BG145" s="196">
        <f t="shared" si="16"/>
        <v>0</v>
      </c>
      <c r="BH145" s="196">
        <f t="shared" si="17"/>
        <v>0</v>
      </c>
      <c r="BI145" s="196">
        <f t="shared" si="18"/>
        <v>0</v>
      </c>
      <c r="BJ145" s="14" t="s">
        <v>85</v>
      </c>
      <c r="BK145" s="196">
        <f t="shared" si="19"/>
        <v>0</v>
      </c>
      <c r="BL145" s="14" t="s">
        <v>135</v>
      </c>
      <c r="BM145" s="195" t="s">
        <v>197</v>
      </c>
    </row>
    <row r="146" spans="1:65" s="2" customFormat="1" ht="24.2" customHeight="1">
      <c r="A146" s="31"/>
      <c r="B146" s="32"/>
      <c r="C146" s="183" t="s">
        <v>198</v>
      </c>
      <c r="D146" s="183" t="s">
        <v>128</v>
      </c>
      <c r="E146" s="184" t="s">
        <v>199</v>
      </c>
      <c r="F146" s="185" t="s">
        <v>200</v>
      </c>
      <c r="G146" s="186" t="s">
        <v>189</v>
      </c>
      <c r="H146" s="187">
        <v>2</v>
      </c>
      <c r="I146" s="188"/>
      <c r="J146" s="189">
        <f t="shared" si="10"/>
        <v>0</v>
      </c>
      <c r="K146" s="185" t="s">
        <v>132</v>
      </c>
      <c r="L146" s="190"/>
      <c r="M146" s="191" t="s">
        <v>1</v>
      </c>
      <c r="N146" s="192" t="s">
        <v>42</v>
      </c>
      <c r="O146" s="68"/>
      <c r="P146" s="193">
        <f t="shared" si="11"/>
        <v>0</v>
      </c>
      <c r="Q146" s="193">
        <v>9.58E-3</v>
      </c>
      <c r="R146" s="193">
        <f t="shared" si="12"/>
        <v>1.916E-2</v>
      </c>
      <c r="S146" s="193">
        <v>0</v>
      </c>
      <c r="T146" s="194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133</v>
      </c>
      <c r="AT146" s="195" t="s">
        <v>128</v>
      </c>
      <c r="AU146" s="195" t="s">
        <v>134</v>
      </c>
      <c r="AY146" s="14" t="s">
        <v>122</v>
      </c>
      <c r="BE146" s="196">
        <f t="shared" si="14"/>
        <v>0</v>
      </c>
      <c r="BF146" s="196">
        <f t="shared" si="15"/>
        <v>0</v>
      </c>
      <c r="BG146" s="196">
        <f t="shared" si="16"/>
        <v>0</v>
      </c>
      <c r="BH146" s="196">
        <f t="shared" si="17"/>
        <v>0</v>
      </c>
      <c r="BI146" s="196">
        <f t="shared" si="18"/>
        <v>0</v>
      </c>
      <c r="BJ146" s="14" t="s">
        <v>85</v>
      </c>
      <c r="BK146" s="196">
        <f t="shared" si="19"/>
        <v>0</v>
      </c>
      <c r="BL146" s="14" t="s">
        <v>135</v>
      </c>
      <c r="BM146" s="195" t="s">
        <v>201</v>
      </c>
    </row>
    <row r="147" spans="1:65" s="2" customFormat="1" ht="24.2" customHeight="1">
      <c r="A147" s="31"/>
      <c r="B147" s="32"/>
      <c r="C147" s="197" t="s">
        <v>202</v>
      </c>
      <c r="D147" s="197" t="s">
        <v>203</v>
      </c>
      <c r="E147" s="198" t="s">
        <v>204</v>
      </c>
      <c r="F147" s="199" t="s">
        <v>205</v>
      </c>
      <c r="G147" s="200" t="s">
        <v>189</v>
      </c>
      <c r="H147" s="201">
        <v>13</v>
      </c>
      <c r="I147" s="202"/>
      <c r="J147" s="203">
        <f t="shared" si="10"/>
        <v>0</v>
      </c>
      <c r="K147" s="199" t="s">
        <v>132</v>
      </c>
      <c r="L147" s="36"/>
      <c r="M147" s="204" t="s">
        <v>1</v>
      </c>
      <c r="N147" s="205" t="s">
        <v>42</v>
      </c>
      <c r="O147" s="68"/>
      <c r="P147" s="193">
        <f t="shared" si="11"/>
        <v>0</v>
      </c>
      <c r="Q147" s="193">
        <v>2.0000000000000002E-5</v>
      </c>
      <c r="R147" s="193">
        <f t="shared" si="12"/>
        <v>2.6000000000000003E-4</v>
      </c>
      <c r="S147" s="193">
        <v>0</v>
      </c>
      <c r="T147" s="194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135</v>
      </c>
      <c r="AT147" s="195" t="s">
        <v>203</v>
      </c>
      <c r="AU147" s="195" t="s">
        <v>134</v>
      </c>
      <c r="AY147" s="14" t="s">
        <v>122</v>
      </c>
      <c r="BE147" s="196">
        <f t="shared" si="14"/>
        <v>0</v>
      </c>
      <c r="BF147" s="196">
        <f t="shared" si="15"/>
        <v>0</v>
      </c>
      <c r="BG147" s="196">
        <f t="shared" si="16"/>
        <v>0</v>
      </c>
      <c r="BH147" s="196">
        <f t="shared" si="17"/>
        <v>0</v>
      </c>
      <c r="BI147" s="196">
        <f t="shared" si="18"/>
        <v>0</v>
      </c>
      <c r="BJ147" s="14" t="s">
        <v>85</v>
      </c>
      <c r="BK147" s="196">
        <f t="shared" si="19"/>
        <v>0</v>
      </c>
      <c r="BL147" s="14" t="s">
        <v>135</v>
      </c>
      <c r="BM147" s="195" t="s">
        <v>206</v>
      </c>
    </row>
    <row r="148" spans="1:65" s="2" customFormat="1" ht="24.2" customHeight="1">
      <c r="A148" s="31"/>
      <c r="B148" s="32"/>
      <c r="C148" s="197" t="s">
        <v>207</v>
      </c>
      <c r="D148" s="197" t="s">
        <v>203</v>
      </c>
      <c r="E148" s="198" t="s">
        <v>208</v>
      </c>
      <c r="F148" s="199" t="s">
        <v>209</v>
      </c>
      <c r="G148" s="200" t="s">
        <v>189</v>
      </c>
      <c r="H148" s="201">
        <v>14</v>
      </c>
      <c r="I148" s="202"/>
      <c r="J148" s="203">
        <f t="shared" si="10"/>
        <v>0</v>
      </c>
      <c r="K148" s="199" t="s">
        <v>132</v>
      </c>
      <c r="L148" s="36"/>
      <c r="M148" s="204" t="s">
        <v>1</v>
      </c>
      <c r="N148" s="205" t="s">
        <v>42</v>
      </c>
      <c r="O148" s="68"/>
      <c r="P148" s="193">
        <f t="shared" si="11"/>
        <v>0</v>
      </c>
      <c r="Q148" s="193">
        <v>5.0000000000000002E-5</v>
      </c>
      <c r="R148" s="193">
        <f t="shared" si="12"/>
        <v>6.9999999999999999E-4</v>
      </c>
      <c r="S148" s="193">
        <v>0</v>
      </c>
      <c r="T148" s="194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135</v>
      </c>
      <c r="AT148" s="195" t="s">
        <v>203</v>
      </c>
      <c r="AU148" s="195" t="s">
        <v>134</v>
      </c>
      <c r="AY148" s="14" t="s">
        <v>122</v>
      </c>
      <c r="BE148" s="196">
        <f t="shared" si="14"/>
        <v>0</v>
      </c>
      <c r="BF148" s="196">
        <f t="shared" si="15"/>
        <v>0</v>
      </c>
      <c r="BG148" s="196">
        <f t="shared" si="16"/>
        <v>0</v>
      </c>
      <c r="BH148" s="196">
        <f t="shared" si="17"/>
        <v>0</v>
      </c>
      <c r="BI148" s="196">
        <f t="shared" si="18"/>
        <v>0</v>
      </c>
      <c r="BJ148" s="14" t="s">
        <v>85</v>
      </c>
      <c r="BK148" s="196">
        <f t="shared" si="19"/>
        <v>0</v>
      </c>
      <c r="BL148" s="14" t="s">
        <v>135</v>
      </c>
      <c r="BM148" s="195" t="s">
        <v>210</v>
      </c>
    </row>
    <row r="149" spans="1:65" s="12" customFormat="1" ht="20.85" customHeight="1">
      <c r="B149" s="167"/>
      <c r="C149" s="168"/>
      <c r="D149" s="169" t="s">
        <v>76</v>
      </c>
      <c r="E149" s="181" t="s">
        <v>211</v>
      </c>
      <c r="F149" s="181" t="s">
        <v>212</v>
      </c>
      <c r="G149" s="168"/>
      <c r="H149" s="168"/>
      <c r="I149" s="171"/>
      <c r="J149" s="182">
        <f>BK149</f>
        <v>0</v>
      </c>
      <c r="K149" s="168"/>
      <c r="L149" s="173"/>
      <c r="M149" s="174"/>
      <c r="N149" s="175"/>
      <c r="O149" s="175"/>
      <c r="P149" s="176">
        <f>SUM(P150:P155)</f>
        <v>0</v>
      </c>
      <c r="Q149" s="175"/>
      <c r="R149" s="176">
        <f>SUM(R150:R155)</f>
        <v>7.6060000000000003E-2</v>
      </c>
      <c r="S149" s="175"/>
      <c r="T149" s="177">
        <f>SUM(T150:T155)</f>
        <v>0</v>
      </c>
      <c r="AR149" s="178" t="s">
        <v>87</v>
      </c>
      <c r="AT149" s="179" t="s">
        <v>76</v>
      </c>
      <c r="AU149" s="179" t="s">
        <v>87</v>
      </c>
      <c r="AY149" s="178" t="s">
        <v>122</v>
      </c>
      <c r="BK149" s="180">
        <f>SUM(BK150:BK155)</f>
        <v>0</v>
      </c>
    </row>
    <row r="150" spans="1:65" s="2" customFormat="1" ht="24.2" customHeight="1">
      <c r="A150" s="31"/>
      <c r="B150" s="32"/>
      <c r="C150" s="183" t="s">
        <v>213</v>
      </c>
      <c r="D150" s="183" t="s">
        <v>128</v>
      </c>
      <c r="E150" s="184" t="s">
        <v>214</v>
      </c>
      <c r="F150" s="185" t="s">
        <v>215</v>
      </c>
      <c r="G150" s="186" t="s">
        <v>189</v>
      </c>
      <c r="H150" s="187">
        <v>1</v>
      </c>
      <c r="I150" s="188"/>
      <c r="J150" s="189">
        <f t="shared" ref="J150:J155" si="20">ROUND(I150*H150,2)</f>
        <v>0</v>
      </c>
      <c r="K150" s="185" t="s">
        <v>132</v>
      </c>
      <c r="L150" s="190"/>
      <c r="M150" s="191" t="s">
        <v>1</v>
      </c>
      <c r="N150" s="192" t="s">
        <v>42</v>
      </c>
      <c r="O150" s="68"/>
      <c r="P150" s="193">
        <f t="shared" ref="P150:P155" si="21">O150*H150</f>
        <v>0</v>
      </c>
      <c r="Q150" s="193">
        <v>3.2000000000000003E-4</v>
      </c>
      <c r="R150" s="193">
        <f t="shared" ref="R150:R155" si="22">Q150*H150</f>
        <v>3.2000000000000003E-4</v>
      </c>
      <c r="S150" s="193">
        <v>0</v>
      </c>
      <c r="T150" s="194">
        <f t="shared" ref="T150:T155" si="2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133</v>
      </c>
      <c r="AT150" s="195" t="s">
        <v>128</v>
      </c>
      <c r="AU150" s="195" t="s">
        <v>134</v>
      </c>
      <c r="AY150" s="14" t="s">
        <v>122</v>
      </c>
      <c r="BE150" s="196">
        <f t="shared" ref="BE150:BE155" si="24">IF(N150="základní",J150,0)</f>
        <v>0</v>
      </c>
      <c r="BF150" s="196">
        <f t="shared" ref="BF150:BF155" si="25">IF(N150="snížená",J150,0)</f>
        <v>0</v>
      </c>
      <c r="BG150" s="196">
        <f t="shared" ref="BG150:BG155" si="26">IF(N150="zákl. přenesená",J150,0)</f>
        <v>0</v>
      </c>
      <c r="BH150" s="196">
        <f t="shared" ref="BH150:BH155" si="27">IF(N150="sníž. přenesená",J150,0)</f>
        <v>0</v>
      </c>
      <c r="BI150" s="196">
        <f t="shared" ref="BI150:BI155" si="28">IF(N150="nulová",J150,0)</f>
        <v>0</v>
      </c>
      <c r="BJ150" s="14" t="s">
        <v>85</v>
      </c>
      <c r="BK150" s="196">
        <f t="shared" ref="BK150:BK155" si="29">ROUND(I150*H150,2)</f>
        <v>0</v>
      </c>
      <c r="BL150" s="14" t="s">
        <v>135</v>
      </c>
      <c r="BM150" s="195" t="s">
        <v>216</v>
      </c>
    </row>
    <row r="151" spans="1:65" s="2" customFormat="1" ht="24.2" customHeight="1">
      <c r="A151" s="31"/>
      <c r="B151" s="32"/>
      <c r="C151" s="183" t="s">
        <v>217</v>
      </c>
      <c r="D151" s="183" t="s">
        <v>128</v>
      </c>
      <c r="E151" s="184" t="s">
        <v>218</v>
      </c>
      <c r="F151" s="185" t="s">
        <v>219</v>
      </c>
      <c r="G151" s="186" t="s">
        <v>189</v>
      </c>
      <c r="H151" s="187">
        <v>12</v>
      </c>
      <c r="I151" s="188"/>
      <c r="J151" s="189">
        <f t="shared" si="20"/>
        <v>0</v>
      </c>
      <c r="K151" s="185" t="s">
        <v>132</v>
      </c>
      <c r="L151" s="190"/>
      <c r="M151" s="191" t="s">
        <v>1</v>
      </c>
      <c r="N151" s="192" t="s">
        <v>42</v>
      </c>
      <c r="O151" s="68"/>
      <c r="P151" s="193">
        <f t="shared" si="21"/>
        <v>0</v>
      </c>
      <c r="Q151" s="193">
        <v>7.7999999999999999E-4</v>
      </c>
      <c r="R151" s="193">
        <f t="shared" si="22"/>
        <v>9.3600000000000003E-3</v>
      </c>
      <c r="S151" s="193">
        <v>0</v>
      </c>
      <c r="T151" s="194">
        <f t="shared" si="2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133</v>
      </c>
      <c r="AT151" s="195" t="s">
        <v>128</v>
      </c>
      <c r="AU151" s="195" t="s">
        <v>134</v>
      </c>
      <c r="AY151" s="14" t="s">
        <v>122</v>
      </c>
      <c r="BE151" s="196">
        <f t="shared" si="24"/>
        <v>0</v>
      </c>
      <c r="BF151" s="196">
        <f t="shared" si="25"/>
        <v>0</v>
      </c>
      <c r="BG151" s="196">
        <f t="shared" si="26"/>
        <v>0</v>
      </c>
      <c r="BH151" s="196">
        <f t="shared" si="27"/>
        <v>0</v>
      </c>
      <c r="BI151" s="196">
        <f t="shared" si="28"/>
        <v>0</v>
      </c>
      <c r="BJ151" s="14" t="s">
        <v>85</v>
      </c>
      <c r="BK151" s="196">
        <f t="shared" si="29"/>
        <v>0</v>
      </c>
      <c r="BL151" s="14" t="s">
        <v>135</v>
      </c>
      <c r="BM151" s="195" t="s">
        <v>220</v>
      </c>
    </row>
    <row r="152" spans="1:65" s="2" customFormat="1" ht="24.2" customHeight="1">
      <c r="A152" s="31"/>
      <c r="B152" s="32"/>
      <c r="C152" s="183" t="s">
        <v>7</v>
      </c>
      <c r="D152" s="183" t="s">
        <v>128</v>
      </c>
      <c r="E152" s="184" t="s">
        <v>221</v>
      </c>
      <c r="F152" s="185" t="s">
        <v>222</v>
      </c>
      <c r="G152" s="186" t="s">
        <v>189</v>
      </c>
      <c r="H152" s="187">
        <v>12</v>
      </c>
      <c r="I152" s="188"/>
      <c r="J152" s="189">
        <f t="shared" si="20"/>
        <v>0</v>
      </c>
      <c r="K152" s="185" t="s">
        <v>132</v>
      </c>
      <c r="L152" s="190"/>
      <c r="M152" s="191" t="s">
        <v>1</v>
      </c>
      <c r="N152" s="192" t="s">
        <v>42</v>
      </c>
      <c r="O152" s="68"/>
      <c r="P152" s="193">
        <f t="shared" si="21"/>
        <v>0</v>
      </c>
      <c r="Q152" s="193">
        <v>1.39E-3</v>
      </c>
      <c r="R152" s="193">
        <f t="shared" si="22"/>
        <v>1.668E-2</v>
      </c>
      <c r="S152" s="193">
        <v>0</v>
      </c>
      <c r="T152" s="194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133</v>
      </c>
      <c r="AT152" s="195" t="s">
        <v>128</v>
      </c>
      <c r="AU152" s="195" t="s">
        <v>134</v>
      </c>
      <c r="AY152" s="14" t="s">
        <v>122</v>
      </c>
      <c r="BE152" s="196">
        <f t="shared" si="24"/>
        <v>0</v>
      </c>
      <c r="BF152" s="196">
        <f t="shared" si="25"/>
        <v>0</v>
      </c>
      <c r="BG152" s="196">
        <f t="shared" si="26"/>
        <v>0</v>
      </c>
      <c r="BH152" s="196">
        <f t="shared" si="27"/>
        <v>0</v>
      </c>
      <c r="BI152" s="196">
        <f t="shared" si="28"/>
        <v>0</v>
      </c>
      <c r="BJ152" s="14" t="s">
        <v>85</v>
      </c>
      <c r="BK152" s="196">
        <f t="shared" si="29"/>
        <v>0</v>
      </c>
      <c r="BL152" s="14" t="s">
        <v>135</v>
      </c>
      <c r="BM152" s="195" t="s">
        <v>223</v>
      </c>
    </row>
    <row r="153" spans="1:65" s="2" customFormat="1" ht="24.2" customHeight="1">
      <c r="A153" s="31"/>
      <c r="B153" s="32"/>
      <c r="C153" s="183" t="s">
        <v>224</v>
      </c>
      <c r="D153" s="183" t="s">
        <v>128</v>
      </c>
      <c r="E153" s="184" t="s">
        <v>225</v>
      </c>
      <c r="F153" s="185" t="s">
        <v>226</v>
      </c>
      <c r="G153" s="186" t="s">
        <v>189</v>
      </c>
      <c r="H153" s="187">
        <v>2</v>
      </c>
      <c r="I153" s="188"/>
      <c r="J153" s="189">
        <f t="shared" si="20"/>
        <v>0</v>
      </c>
      <c r="K153" s="185" t="s">
        <v>132</v>
      </c>
      <c r="L153" s="190"/>
      <c r="M153" s="191" t="s">
        <v>1</v>
      </c>
      <c r="N153" s="192" t="s">
        <v>42</v>
      </c>
      <c r="O153" s="68"/>
      <c r="P153" s="193">
        <f t="shared" si="21"/>
        <v>0</v>
      </c>
      <c r="Q153" s="193">
        <v>2.5000000000000001E-3</v>
      </c>
      <c r="R153" s="193">
        <f t="shared" si="22"/>
        <v>5.0000000000000001E-3</v>
      </c>
      <c r="S153" s="193">
        <v>0</v>
      </c>
      <c r="T153" s="194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133</v>
      </c>
      <c r="AT153" s="195" t="s">
        <v>128</v>
      </c>
      <c r="AU153" s="195" t="s">
        <v>134</v>
      </c>
      <c r="AY153" s="14" t="s">
        <v>122</v>
      </c>
      <c r="BE153" s="196">
        <f t="shared" si="24"/>
        <v>0</v>
      </c>
      <c r="BF153" s="196">
        <f t="shared" si="25"/>
        <v>0</v>
      </c>
      <c r="BG153" s="196">
        <f t="shared" si="26"/>
        <v>0</v>
      </c>
      <c r="BH153" s="196">
        <f t="shared" si="27"/>
        <v>0</v>
      </c>
      <c r="BI153" s="196">
        <f t="shared" si="28"/>
        <v>0</v>
      </c>
      <c r="BJ153" s="14" t="s">
        <v>85</v>
      </c>
      <c r="BK153" s="196">
        <f t="shared" si="29"/>
        <v>0</v>
      </c>
      <c r="BL153" s="14" t="s">
        <v>135</v>
      </c>
      <c r="BM153" s="195" t="s">
        <v>227</v>
      </c>
    </row>
    <row r="154" spans="1:65" s="2" customFormat="1" ht="24.2" customHeight="1">
      <c r="A154" s="31"/>
      <c r="B154" s="32"/>
      <c r="C154" s="183" t="s">
        <v>228</v>
      </c>
      <c r="D154" s="183" t="s">
        <v>128</v>
      </c>
      <c r="E154" s="184" t="s">
        <v>229</v>
      </c>
      <c r="F154" s="185" t="s">
        <v>230</v>
      </c>
      <c r="G154" s="186" t="s">
        <v>189</v>
      </c>
      <c r="H154" s="187">
        <v>30</v>
      </c>
      <c r="I154" s="188"/>
      <c r="J154" s="189">
        <f t="shared" si="20"/>
        <v>0</v>
      </c>
      <c r="K154" s="185" t="s">
        <v>132</v>
      </c>
      <c r="L154" s="190"/>
      <c r="M154" s="191" t="s">
        <v>1</v>
      </c>
      <c r="N154" s="192" t="s">
        <v>42</v>
      </c>
      <c r="O154" s="68"/>
      <c r="P154" s="193">
        <f t="shared" si="21"/>
        <v>0</v>
      </c>
      <c r="Q154" s="193">
        <v>1.2099999999999999E-3</v>
      </c>
      <c r="R154" s="193">
        <f t="shared" si="22"/>
        <v>3.6299999999999999E-2</v>
      </c>
      <c r="S154" s="193">
        <v>0</v>
      </c>
      <c r="T154" s="194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133</v>
      </c>
      <c r="AT154" s="195" t="s">
        <v>128</v>
      </c>
      <c r="AU154" s="195" t="s">
        <v>134</v>
      </c>
      <c r="AY154" s="14" t="s">
        <v>122</v>
      </c>
      <c r="BE154" s="196">
        <f t="shared" si="24"/>
        <v>0</v>
      </c>
      <c r="BF154" s="196">
        <f t="shared" si="25"/>
        <v>0</v>
      </c>
      <c r="BG154" s="196">
        <f t="shared" si="26"/>
        <v>0</v>
      </c>
      <c r="BH154" s="196">
        <f t="shared" si="27"/>
        <v>0</v>
      </c>
      <c r="BI154" s="196">
        <f t="shared" si="28"/>
        <v>0</v>
      </c>
      <c r="BJ154" s="14" t="s">
        <v>85</v>
      </c>
      <c r="BK154" s="196">
        <f t="shared" si="29"/>
        <v>0</v>
      </c>
      <c r="BL154" s="14" t="s">
        <v>135</v>
      </c>
      <c r="BM154" s="195" t="s">
        <v>231</v>
      </c>
    </row>
    <row r="155" spans="1:65" s="2" customFormat="1" ht="24.2" customHeight="1">
      <c r="A155" s="31"/>
      <c r="B155" s="32"/>
      <c r="C155" s="183" t="s">
        <v>232</v>
      </c>
      <c r="D155" s="183" t="s">
        <v>128</v>
      </c>
      <c r="E155" s="184" t="s">
        <v>233</v>
      </c>
      <c r="F155" s="185" t="s">
        <v>234</v>
      </c>
      <c r="G155" s="186" t="s">
        <v>189</v>
      </c>
      <c r="H155" s="187">
        <v>20</v>
      </c>
      <c r="I155" s="188"/>
      <c r="J155" s="189">
        <f t="shared" si="20"/>
        <v>0</v>
      </c>
      <c r="K155" s="185" t="s">
        <v>132</v>
      </c>
      <c r="L155" s="190"/>
      <c r="M155" s="191" t="s">
        <v>1</v>
      </c>
      <c r="N155" s="192" t="s">
        <v>42</v>
      </c>
      <c r="O155" s="68"/>
      <c r="P155" s="193">
        <f t="shared" si="21"/>
        <v>0</v>
      </c>
      <c r="Q155" s="193">
        <v>4.2000000000000002E-4</v>
      </c>
      <c r="R155" s="193">
        <f t="shared" si="22"/>
        <v>8.4000000000000012E-3</v>
      </c>
      <c r="S155" s="193">
        <v>0</v>
      </c>
      <c r="T155" s="194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133</v>
      </c>
      <c r="AT155" s="195" t="s">
        <v>128</v>
      </c>
      <c r="AU155" s="195" t="s">
        <v>134</v>
      </c>
      <c r="AY155" s="14" t="s">
        <v>122</v>
      </c>
      <c r="BE155" s="196">
        <f t="shared" si="24"/>
        <v>0</v>
      </c>
      <c r="BF155" s="196">
        <f t="shared" si="25"/>
        <v>0</v>
      </c>
      <c r="BG155" s="196">
        <f t="shared" si="26"/>
        <v>0</v>
      </c>
      <c r="BH155" s="196">
        <f t="shared" si="27"/>
        <v>0</v>
      </c>
      <c r="BI155" s="196">
        <f t="shared" si="28"/>
        <v>0</v>
      </c>
      <c r="BJ155" s="14" t="s">
        <v>85</v>
      </c>
      <c r="BK155" s="196">
        <f t="shared" si="29"/>
        <v>0</v>
      </c>
      <c r="BL155" s="14" t="s">
        <v>135</v>
      </c>
      <c r="BM155" s="195" t="s">
        <v>235</v>
      </c>
    </row>
    <row r="156" spans="1:65" s="12" customFormat="1" ht="22.9" customHeight="1">
      <c r="B156" s="167"/>
      <c r="C156" s="168"/>
      <c r="D156" s="169" t="s">
        <v>76</v>
      </c>
      <c r="E156" s="181" t="s">
        <v>236</v>
      </c>
      <c r="F156" s="181" t="s">
        <v>237</v>
      </c>
      <c r="G156" s="168"/>
      <c r="H156" s="168"/>
      <c r="I156" s="171"/>
      <c r="J156" s="182">
        <f>BK156</f>
        <v>0</v>
      </c>
      <c r="K156" s="168"/>
      <c r="L156" s="173"/>
      <c r="M156" s="174"/>
      <c r="N156" s="175"/>
      <c r="O156" s="175"/>
      <c r="P156" s="176">
        <f>SUM(P157:P158)</f>
        <v>0</v>
      </c>
      <c r="Q156" s="175"/>
      <c r="R156" s="176">
        <f>SUM(R157:R158)</f>
        <v>0</v>
      </c>
      <c r="S156" s="175"/>
      <c r="T156" s="177">
        <f>SUM(T157:T158)</f>
        <v>0</v>
      </c>
      <c r="AR156" s="178" t="s">
        <v>87</v>
      </c>
      <c r="AT156" s="179" t="s">
        <v>76</v>
      </c>
      <c r="AU156" s="179" t="s">
        <v>85</v>
      </c>
      <c r="AY156" s="178" t="s">
        <v>122</v>
      </c>
      <c r="BK156" s="180">
        <f>SUM(BK157:BK158)</f>
        <v>0</v>
      </c>
    </row>
    <row r="157" spans="1:65" s="2" customFormat="1" ht="16.5" customHeight="1">
      <c r="A157" s="31"/>
      <c r="B157" s="32"/>
      <c r="C157" s="197" t="s">
        <v>238</v>
      </c>
      <c r="D157" s="197" t="s">
        <v>203</v>
      </c>
      <c r="E157" s="198" t="s">
        <v>239</v>
      </c>
      <c r="F157" s="199" t="s">
        <v>240</v>
      </c>
      <c r="G157" s="200" t="s">
        <v>241</v>
      </c>
      <c r="H157" s="201">
        <v>1</v>
      </c>
      <c r="I157" s="202"/>
      <c r="J157" s="203">
        <f>ROUND(I157*H157,2)</f>
        <v>0</v>
      </c>
      <c r="K157" s="199" t="s">
        <v>1</v>
      </c>
      <c r="L157" s="36"/>
      <c r="M157" s="204" t="s">
        <v>1</v>
      </c>
      <c r="N157" s="205" t="s">
        <v>42</v>
      </c>
      <c r="O157" s="68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135</v>
      </c>
      <c r="AT157" s="195" t="s">
        <v>203</v>
      </c>
      <c r="AU157" s="195" t="s">
        <v>87</v>
      </c>
      <c r="AY157" s="14" t="s">
        <v>122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4" t="s">
        <v>85</v>
      </c>
      <c r="BK157" s="196">
        <f>ROUND(I157*H157,2)</f>
        <v>0</v>
      </c>
      <c r="BL157" s="14" t="s">
        <v>135</v>
      </c>
      <c r="BM157" s="195" t="s">
        <v>242</v>
      </c>
    </row>
    <row r="158" spans="1:65" s="2" customFormat="1" ht="16.5" customHeight="1">
      <c r="A158" s="31"/>
      <c r="B158" s="32"/>
      <c r="C158" s="197" t="s">
        <v>243</v>
      </c>
      <c r="D158" s="197" t="s">
        <v>203</v>
      </c>
      <c r="E158" s="198" t="s">
        <v>244</v>
      </c>
      <c r="F158" s="199" t="s">
        <v>245</v>
      </c>
      <c r="G158" s="200" t="s">
        <v>241</v>
      </c>
      <c r="H158" s="201">
        <v>1</v>
      </c>
      <c r="I158" s="202"/>
      <c r="J158" s="203">
        <f>ROUND(I158*H158,2)</f>
        <v>0</v>
      </c>
      <c r="K158" s="199" t="s">
        <v>1</v>
      </c>
      <c r="L158" s="36"/>
      <c r="M158" s="204" t="s">
        <v>1</v>
      </c>
      <c r="N158" s="205" t="s">
        <v>42</v>
      </c>
      <c r="O158" s="68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135</v>
      </c>
      <c r="AT158" s="195" t="s">
        <v>203</v>
      </c>
      <c r="AU158" s="195" t="s">
        <v>87</v>
      </c>
      <c r="AY158" s="14" t="s">
        <v>122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4" t="s">
        <v>85</v>
      </c>
      <c r="BK158" s="196">
        <f>ROUND(I158*H158,2)</f>
        <v>0</v>
      </c>
      <c r="BL158" s="14" t="s">
        <v>135</v>
      </c>
      <c r="BM158" s="195" t="s">
        <v>246</v>
      </c>
    </row>
    <row r="159" spans="1:65" s="12" customFormat="1" ht="22.9" customHeight="1">
      <c r="B159" s="167"/>
      <c r="C159" s="168"/>
      <c r="D159" s="169" t="s">
        <v>76</v>
      </c>
      <c r="E159" s="181" t="s">
        <v>247</v>
      </c>
      <c r="F159" s="181" t="s">
        <v>248</v>
      </c>
      <c r="G159" s="168"/>
      <c r="H159" s="168"/>
      <c r="I159" s="171"/>
      <c r="J159" s="182">
        <f>BK159</f>
        <v>0</v>
      </c>
      <c r="K159" s="168"/>
      <c r="L159" s="173"/>
      <c r="M159" s="174"/>
      <c r="N159" s="175"/>
      <c r="O159" s="175"/>
      <c r="P159" s="176">
        <f>P160</f>
        <v>0</v>
      </c>
      <c r="Q159" s="175"/>
      <c r="R159" s="176">
        <f>R160</f>
        <v>0</v>
      </c>
      <c r="S159" s="175"/>
      <c r="T159" s="177">
        <f>T160</f>
        <v>0</v>
      </c>
      <c r="AR159" s="178" t="s">
        <v>87</v>
      </c>
      <c r="AT159" s="179" t="s">
        <v>76</v>
      </c>
      <c r="AU159" s="179" t="s">
        <v>85</v>
      </c>
      <c r="AY159" s="178" t="s">
        <v>122</v>
      </c>
      <c r="BK159" s="180">
        <f>BK160</f>
        <v>0</v>
      </c>
    </row>
    <row r="160" spans="1:65" s="2" customFormat="1" ht="24.2" customHeight="1">
      <c r="A160" s="31"/>
      <c r="B160" s="32"/>
      <c r="C160" s="197" t="s">
        <v>249</v>
      </c>
      <c r="D160" s="197" t="s">
        <v>203</v>
      </c>
      <c r="E160" s="198" t="s">
        <v>250</v>
      </c>
      <c r="F160" s="199" t="s">
        <v>251</v>
      </c>
      <c r="G160" s="200" t="s">
        <v>241</v>
      </c>
      <c r="H160" s="201">
        <v>1</v>
      </c>
      <c r="I160" s="202"/>
      <c r="J160" s="203">
        <f>ROUND(I160*H160,2)</f>
        <v>0</v>
      </c>
      <c r="K160" s="199" t="s">
        <v>1</v>
      </c>
      <c r="L160" s="36"/>
      <c r="M160" s="206" t="s">
        <v>1</v>
      </c>
      <c r="N160" s="207" t="s">
        <v>42</v>
      </c>
      <c r="O160" s="208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135</v>
      </c>
      <c r="AT160" s="195" t="s">
        <v>203</v>
      </c>
      <c r="AU160" s="195" t="s">
        <v>87</v>
      </c>
      <c r="AY160" s="14" t="s">
        <v>122</v>
      </c>
      <c r="BE160" s="196">
        <f>IF(N160="základní",J160,0)</f>
        <v>0</v>
      </c>
      <c r="BF160" s="196">
        <f>IF(N160="snížená",J160,0)</f>
        <v>0</v>
      </c>
      <c r="BG160" s="196">
        <f>IF(N160="zákl. přenesená",J160,0)</f>
        <v>0</v>
      </c>
      <c r="BH160" s="196">
        <f>IF(N160="sníž. přenesená",J160,0)</f>
        <v>0</v>
      </c>
      <c r="BI160" s="196">
        <f>IF(N160="nulová",J160,0)</f>
        <v>0</v>
      </c>
      <c r="BJ160" s="14" t="s">
        <v>85</v>
      </c>
      <c r="BK160" s="196">
        <f>ROUND(I160*H160,2)</f>
        <v>0</v>
      </c>
      <c r="BL160" s="14" t="s">
        <v>135</v>
      </c>
      <c r="BM160" s="195" t="s">
        <v>252</v>
      </c>
    </row>
    <row r="161" spans="1:31" s="2" customFormat="1" ht="6.95" customHeight="1">
      <c r="A161" s="31"/>
      <c r="B161" s="51"/>
      <c r="C161" s="52"/>
      <c r="D161" s="52"/>
      <c r="E161" s="52"/>
      <c r="F161" s="52"/>
      <c r="G161" s="52"/>
      <c r="H161" s="52"/>
      <c r="I161" s="52"/>
      <c r="J161" s="52"/>
      <c r="K161" s="52"/>
      <c r="L161" s="36"/>
      <c r="M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</row>
  </sheetData>
  <sheetProtection algorithmName="SHA-512" hashValue="12w1lNUtc1CCqukcPY0luG6Cfn2g5q7gRskvKZ3ekKqJqgkezEhL9BIyEIp5h/m7vmJs4PUgQOF9SGrY3NC9FA==" saltValue="74bmY2CIQ48EDEoEuveAv4wnV1UMKeOUL9YEVv9smSPZguufjrbdVLDn71aku4vD6kUE7/2yWCfftTOPAr/G7A==" spinCount="100000" sheet="1" objects="1" scenarios="1" formatColumns="0" formatRows="0" autoFilter="0"/>
  <autoFilter ref="C123:K160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90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87</v>
      </c>
    </row>
    <row r="4" spans="1:46" s="1" customFormat="1" ht="24.95" hidden="1" customHeight="1">
      <c r="B4" s="17"/>
      <c r="D4" s="107" t="s">
        <v>91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2" t="str">
        <f>'Rekapitulace stavby'!K6</f>
        <v>MÚ Štětí- Zdokonalení otopné soustavy</v>
      </c>
      <c r="F7" s="253"/>
      <c r="G7" s="253"/>
      <c r="H7" s="253"/>
      <c r="L7" s="17"/>
    </row>
    <row r="8" spans="1:46" s="2" customFormat="1" ht="12" hidden="1" customHeight="1">
      <c r="A8" s="31"/>
      <c r="B8" s="36"/>
      <c r="C8" s="31"/>
      <c r="D8" s="109" t="s">
        <v>92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54" t="s">
        <v>253</v>
      </c>
      <c r="F9" s="255"/>
      <c r="G9" s="255"/>
      <c r="H9" s="255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33</v>
      </c>
      <c r="G12" s="31"/>
      <c r="H12" s="31"/>
      <c r="I12" s="109" t="s">
        <v>22</v>
      </c>
      <c r="J12" s="111" t="str">
        <f>'Rekapitulace stavby'!AN8</f>
        <v>2. 12. 2024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>49904507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 xml:space="preserve"> R A T E s.r.o.</v>
      </c>
      <c r="F15" s="31"/>
      <c r="G15" s="31"/>
      <c r="H15" s="31"/>
      <c r="I15" s="109" t="s">
        <v>28</v>
      </c>
      <c r="J15" s="110" t="str">
        <f>IF('Rekapitulace stavby'!AN11="","",'Rekapitulace stavby'!AN11)</f>
        <v>CZ49904507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30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56" t="str">
        <f>'Rekapitulace stavby'!E14</f>
        <v>Vyplň údaj</v>
      </c>
      <c r="F18" s="257"/>
      <c r="G18" s="257"/>
      <c r="H18" s="257"/>
      <c r="I18" s="109" t="s">
        <v>28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32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28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35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28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58" t="s">
        <v>1</v>
      </c>
      <c r="F27" s="258"/>
      <c r="G27" s="258"/>
      <c r="H27" s="25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41</v>
      </c>
      <c r="E33" s="109" t="s">
        <v>42</v>
      </c>
      <c r="F33" s="120">
        <f>ROUND((SUM(BE121:BE164)),  2)</f>
        <v>0</v>
      </c>
      <c r="G33" s="31"/>
      <c r="H33" s="31"/>
      <c r="I33" s="121">
        <v>0.21</v>
      </c>
      <c r="J33" s="120">
        <f>ROUND(((SUM(BE121:BE164))*I33),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43</v>
      </c>
      <c r="F34" s="120">
        <f>ROUND((SUM(BF121:BF164)),  2)</f>
        <v>0</v>
      </c>
      <c r="G34" s="31"/>
      <c r="H34" s="31"/>
      <c r="I34" s="121">
        <v>0.12</v>
      </c>
      <c r="J34" s="120">
        <f>ROUND(((SUM(BF121:BF164))*I34),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44</v>
      </c>
      <c r="F35" s="120">
        <f>ROUND((SUM(BG121:BG164)),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45</v>
      </c>
      <c r="F36" s="120">
        <f>ROUND((SUM(BH121:BH164)),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46</v>
      </c>
      <c r="F37" s="120">
        <f>ROUND((SUM(BI121:BI164)),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94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9" t="str">
        <f>E7</f>
        <v>MÚ Štětí- Zdokonalení otopné soustavy</v>
      </c>
      <c r="F85" s="260"/>
      <c r="G85" s="260"/>
      <c r="H85" s="260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92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0" t="str">
        <f>E9</f>
        <v>1.2 - Měření a Regulace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2. 12. 2024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R A T E s.r.o.</v>
      </c>
      <c r="G91" s="33"/>
      <c r="H91" s="33"/>
      <c r="I91" s="26" t="s">
        <v>32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35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95</v>
      </c>
      <c r="D94" s="141"/>
      <c r="E94" s="141"/>
      <c r="F94" s="141"/>
      <c r="G94" s="141"/>
      <c r="H94" s="141"/>
      <c r="I94" s="141"/>
      <c r="J94" s="142" t="s">
        <v>96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97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98</v>
      </c>
    </row>
    <row r="97" spans="1:31" s="9" customFormat="1" ht="24.95" customHeight="1">
      <c r="B97" s="144"/>
      <c r="C97" s="145"/>
      <c r="D97" s="146" t="s">
        <v>254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9" customFormat="1" ht="24.95" customHeight="1">
      <c r="B98" s="144"/>
      <c r="C98" s="145"/>
      <c r="D98" s="146" t="s">
        <v>255</v>
      </c>
      <c r="E98" s="147"/>
      <c r="F98" s="147"/>
      <c r="G98" s="147"/>
      <c r="H98" s="147"/>
      <c r="I98" s="147"/>
      <c r="J98" s="148">
        <f>J139</f>
        <v>0</v>
      </c>
      <c r="K98" s="145"/>
      <c r="L98" s="149"/>
    </row>
    <row r="99" spans="1:31" s="9" customFormat="1" ht="24.95" customHeight="1">
      <c r="B99" s="144"/>
      <c r="C99" s="145"/>
      <c r="D99" s="146" t="s">
        <v>256</v>
      </c>
      <c r="E99" s="147"/>
      <c r="F99" s="147"/>
      <c r="G99" s="147"/>
      <c r="H99" s="147"/>
      <c r="I99" s="147"/>
      <c r="J99" s="148">
        <f>J144</f>
        <v>0</v>
      </c>
      <c r="K99" s="145"/>
      <c r="L99" s="149"/>
    </row>
    <row r="100" spans="1:31" s="9" customFormat="1" ht="24.95" customHeight="1">
      <c r="B100" s="144"/>
      <c r="C100" s="145"/>
      <c r="D100" s="146" t="s">
        <v>257</v>
      </c>
      <c r="E100" s="147"/>
      <c r="F100" s="147"/>
      <c r="G100" s="147"/>
      <c r="H100" s="147"/>
      <c r="I100" s="147"/>
      <c r="J100" s="148">
        <f>J151</f>
        <v>0</v>
      </c>
      <c r="K100" s="145"/>
      <c r="L100" s="149"/>
    </row>
    <row r="101" spans="1:31" s="9" customFormat="1" ht="24.95" customHeight="1">
      <c r="B101" s="144"/>
      <c r="C101" s="145"/>
      <c r="D101" s="146" t="s">
        <v>258</v>
      </c>
      <c r="E101" s="147"/>
      <c r="F101" s="147"/>
      <c r="G101" s="147"/>
      <c r="H101" s="147"/>
      <c r="I101" s="147"/>
      <c r="J101" s="148">
        <f>J157</f>
        <v>0</v>
      </c>
      <c r="K101" s="145"/>
      <c r="L101" s="149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107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59" t="str">
        <f>E7</f>
        <v>MÚ Štětí- Zdokonalení otopné soustavy</v>
      </c>
      <c r="F111" s="260"/>
      <c r="G111" s="260"/>
      <c r="H111" s="260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92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0" t="str">
        <f>E9</f>
        <v>1.2 - Měření a Regulace</v>
      </c>
      <c r="F113" s="261"/>
      <c r="G113" s="261"/>
      <c r="H113" s="261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3"/>
      <c r="E115" s="33"/>
      <c r="F115" s="24" t="str">
        <f>F12</f>
        <v xml:space="preserve"> </v>
      </c>
      <c r="G115" s="33"/>
      <c r="H115" s="33"/>
      <c r="I115" s="26" t="s">
        <v>22</v>
      </c>
      <c r="J115" s="63" t="str">
        <f>IF(J12="","",J12)</f>
        <v>2. 12. 2024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24</v>
      </c>
      <c r="D117" s="33"/>
      <c r="E117" s="33"/>
      <c r="F117" s="24" t="str">
        <f>E15</f>
        <v xml:space="preserve"> R A T E s.r.o.</v>
      </c>
      <c r="G117" s="33"/>
      <c r="H117" s="33"/>
      <c r="I117" s="26" t="s">
        <v>32</v>
      </c>
      <c r="J117" s="29" t="str">
        <f>E21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30</v>
      </c>
      <c r="D118" s="33"/>
      <c r="E118" s="33"/>
      <c r="F118" s="24" t="str">
        <f>IF(E18="","",E18)</f>
        <v>Vyplň údaj</v>
      </c>
      <c r="G118" s="33"/>
      <c r="H118" s="33"/>
      <c r="I118" s="26" t="s">
        <v>35</v>
      </c>
      <c r="J118" s="29" t="str">
        <f>E24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108</v>
      </c>
      <c r="D120" s="159" t="s">
        <v>62</v>
      </c>
      <c r="E120" s="159" t="s">
        <v>58</v>
      </c>
      <c r="F120" s="159" t="s">
        <v>59</v>
      </c>
      <c r="G120" s="159" t="s">
        <v>109</v>
      </c>
      <c r="H120" s="159" t="s">
        <v>110</v>
      </c>
      <c r="I120" s="159" t="s">
        <v>111</v>
      </c>
      <c r="J120" s="159" t="s">
        <v>96</v>
      </c>
      <c r="K120" s="160" t="s">
        <v>112</v>
      </c>
      <c r="L120" s="161"/>
      <c r="M120" s="72" t="s">
        <v>1</v>
      </c>
      <c r="N120" s="73" t="s">
        <v>41</v>
      </c>
      <c r="O120" s="73" t="s">
        <v>113</v>
      </c>
      <c r="P120" s="73" t="s">
        <v>114</v>
      </c>
      <c r="Q120" s="73" t="s">
        <v>115</v>
      </c>
      <c r="R120" s="73" t="s">
        <v>116</v>
      </c>
      <c r="S120" s="73" t="s">
        <v>117</v>
      </c>
      <c r="T120" s="74" t="s">
        <v>118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" customHeight="1">
      <c r="A121" s="31"/>
      <c r="B121" s="32"/>
      <c r="C121" s="79" t="s">
        <v>119</v>
      </c>
      <c r="D121" s="33"/>
      <c r="E121" s="33"/>
      <c r="F121" s="33"/>
      <c r="G121" s="33"/>
      <c r="H121" s="33"/>
      <c r="I121" s="33"/>
      <c r="J121" s="162">
        <f>BK121</f>
        <v>0</v>
      </c>
      <c r="K121" s="33"/>
      <c r="L121" s="36"/>
      <c r="M121" s="75"/>
      <c r="N121" s="163"/>
      <c r="O121" s="76"/>
      <c r="P121" s="164">
        <f>P122+P139+P144+P151+P157</f>
        <v>0</v>
      </c>
      <c r="Q121" s="76"/>
      <c r="R121" s="164">
        <f>R122+R139+R144+R151+R157</f>
        <v>1.6000000000000001E-3</v>
      </c>
      <c r="S121" s="76"/>
      <c r="T121" s="165">
        <f>T122+T139+T144+T151+T157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76</v>
      </c>
      <c r="AU121" s="14" t="s">
        <v>98</v>
      </c>
      <c r="BK121" s="166">
        <f>BK122+BK139+BK144+BK151+BK157</f>
        <v>0</v>
      </c>
    </row>
    <row r="122" spans="1:65" s="12" customFormat="1" ht="25.9" customHeight="1">
      <c r="B122" s="167"/>
      <c r="C122" s="168"/>
      <c r="D122" s="169" t="s">
        <v>76</v>
      </c>
      <c r="E122" s="170" t="s">
        <v>259</v>
      </c>
      <c r="F122" s="170" t="s">
        <v>260</v>
      </c>
      <c r="G122" s="168"/>
      <c r="H122" s="168"/>
      <c r="I122" s="171"/>
      <c r="J122" s="172">
        <f>BK122</f>
        <v>0</v>
      </c>
      <c r="K122" s="168"/>
      <c r="L122" s="173"/>
      <c r="M122" s="174"/>
      <c r="N122" s="175"/>
      <c r="O122" s="175"/>
      <c r="P122" s="176">
        <f>SUM(P123:P138)</f>
        <v>0</v>
      </c>
      <c r="Q122" s="175"/>
      <c r="R122" s="176">
        <f>SUM(R123:R138)</f>
        <v>1.6000000000000001E-3</v>
      </c>
      <c r="S122" s="175"/>
      <c r="T122" s="177">
        <f>SUM(T123:T138)</f>
        <v>0</v>
      </c>
      <c r="AR122" s="178" t="s">
        <v>85</v>
      </c>
      <c r="AT122" s="179" t="s">
        <v>76</v>
      </c>
      <c r="AU122" s="179" t="s">
        <v>77</v>
      </c>
      <c r="AY122" s="178" t="s">
        <v>122</v>
      </c>
      <c r="BK122" s="180">
        <f>SUM(BK123:BK138)</f>
        <v>0</v>
      </c>
    </row>
    <row r="123" spans="1:65" s="2" customFormat="1" ht="24.2" customHeight="1">
      <c r="A123" s="31"/>
      <c r="B123" s="32"/>
      <c r="C123" s="183" t="s">
        <v>85</v>
      </c>
      <c r="D123" s="183" t="s">
        <v>128</v>
      </c>
      <c r="E123" s="184" t="s">
        <v>261</v>
      </c>
      <c r="F123" s="185" t="s">
        <v>262</v>
      </c>
      <c r="G123" s="186" t="s">
        <v>263</v>
      </c>
      <c r="H123" s="187">
        <v>1</v>
      </c>
      <c r="I123" s="188"/>
      <c r="J123" s="189">
        <f t="shared" ref="J123:J138" si="0">ROUND(I123*H123,2)</f>
        <v>0</v>
      </c>
      <c r="K123" s="185" t="s">
        <v>1</v>
      </c>
      <c r="L123" s="190"/>
      <c r="M123" s="191" t="s">
        <v>1</v>
      </c>
      <c r="N123" s="192" t="s">
        <v>42</v>
      </c>
      <c r="O123" s="68"/>
      <c r="P123" s="193">
        <f t="shared" ref="P123:P138" si="1">O123*H123</f>
        <v>0</v>
      </c>
      <c r="Q123" s="193">
        <v>0</v>
      </c>
      <c r="R123" s="193">
        <f t="shared" ref="R123:R138" si="2">Q123*H123</f>
        <v>0</v>
      </c>
      <c r="S123" s="193">
        <v>0</v>
      </c>
      <c r="T123" s="194">
        <f t="shared" ref="T123:T138" si="3"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5" t="s">
        <v>157</v>
      </c>
      <c r="AT123" s="195" t="s">
        <v>128</v>
      </c>
      <c r="AU123" s="195" t="s">
        <v>85</v>
      </c>
      <c r="AY123" s="14" t="s">
        <v>122</v>
      </c>
      <c r="BE123" s="196">
        <f t="shared" ref="BE123:BE138" si="4">IF(N123="základní",J123,0)</f>
        <v>0</v>
      </c>
      <c r="BF123" s="196">
        <f t="shared" ref="BF123:BF138" si="5">IF(N123="snížená",J123,0)</f>
        <v>0</v>
      </c>
      <c r="BG123" s="196">
        <f t="shared" ref="BG123:BG138" si="6">IF(N123="zákl. přenesená",J123,0)</f>
        <v>0</v>
      </c>
      <c r="BH123" s="196">
        <f t="shared" ref="BH123:BH138" si="7">IF(N123="sníž. přenesená",J123,0)</f>
        <v>0</v>
      </c>
      <c r="BI123" s="196">
        <f t="shared" ref="BI123:BI138" si="8">IF(N123="nulová",J123,0)</f>
        <v>0</v>
      </c>
      <c r="BJ123" s="14" t="s">
        <v>85</v>
      </c>
      <c r="BK123" s="196">
        <f t="shared" ref="BK123:BK138" si="9">ROUND(I123*H123,2)</f>
        <v>0</v>
      </c>
      <c r="BL123" s="14" t="s">
        <v>127</v>
      </c>
      <c r="BM123" s="195" t="s">
        <v>264</v>
      </c>
    </row>
    <row r="124" spans="1:65" s="2" customFormat="1" ht="33" customHeight="1">
      <c r="A124" s="31"/>
      <c r="B124" s="32"/>
      <c r="C124" s="183" t="s">
        <v>87</v>
      </c>
      <c r="D124" s="183" t="s">
        <v>128</v>
      </c>
      <c r="E124" s="184" t="s">
        <v>265</v>
      </c>
      <c r="F124" s="185" t="s">
        <v>266</v>
      </c>
      <c r="G124" s="186" t="s">
        <v>267</v>
      </c>
      <c r="H124" s="187">
        <v>1</v>
      </c>
      <c r="I124" s="188"/>
      <c r="J124" s="189">
        <f t="shared" si="0"/>
        <v>0</v>
      </c>
      <c r="K124" s="185" t="s">
        <v>1</v>
      </c>
      <c r="L124" s="190"/>
      <c r="M124" s="191" t="s">
        <v>1</v>
      </c>
      <c r="N124" s="192" t="s">
        <v>42</v>
      </c>
      <c r="O124" s="68"/>
      <c r="P124" s="193">
        <f t="shared" si="1"/>
        <v>0</v>
      </c>
      <c r="Q124" s="193">
        <v>0</v>
      </c>
      <c r="R124" s="193">
        <f t="shared" si="2"/>
        <v>0</v>
      </c>
      <c r="S124" s="193">
        <v>0</v>
      </c>
      <c r="T124" s="194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5" t="s">
        <v>157</v>
      </c>
      <c r="AT124" s="195" t="s">
        <v>128</v>
      </c>
      <c r="AU124" s="195" t="s">
        <v>85</v>
      </c>
      <c r="AY124" s="14" t="s">
        <v>122</v>
      </c>
      <c r="BE124" s="196">
        <f t="shared" si="4"/>
        <v>0</v>
      </c>
      <c r="BF124" s="196">
        <f t="shared" si="5"/>
        <v>0</v>
      </c>
      <c r="BG124" s="196">
        <f t="shared" si="6"/>
        <v>0</v>
      </c>
      <c r="BH124" s="196">
        <f t="shared" si="7"/>
        <v>0</v>
      </c>
      <c r="BI124" s="196">
        <f t="shared" si="8"/>
        <v>0</v>
      </c>
      <c r="BJ124" s="14" t="s">
        <v>85</v>
      </c>
      <c r="BK124" s="196">
        <f t="shared" si="9"/>
        <v>0</v>
      </c>
      <c r="BL124" s="14" t="s">
        <v>127</v>
      </c>
      <c r="BM124" s="195" t="s">
        <v>268</v>
      </c>
    </row>
    <row r="125" spans="1:65" s="2" customFormat="1" ht="16.5" customHeight="1">
      <c r="A125" s="31"/>
      <c r="B125" s="32"/>
      <c r="C125" s="183" t="s">
        <v>134</v>
      </c>
      <c r="D125" s="183" t="s">
        <v>128</v>
      </c>
      <c r="E125" s="184" t="s">
        <v>269</v>
      </c>
      <c r="F125" s="185" t="s">
        <v>270</v>
      </c>
      <c r="G125" s="186" t="s">
        <v>267</v>
      </c>
      <c r="H125" s="187">
        <v>1</v>
      </c>
      <c r="I125" s="188"/>
      <c r="J125" s="189">
        <f t="shared" si="0"/>
        <v>0</v>
      </c>
      <c r="K125" s="185" t="s">
        <v>1</v>
      </c>
      <c r="L125" s="190"/>
      <c r="M125" s="191" t="s">
        <v>1</v>
      </c>
      <c r="N125" s="192" t="s">
        <v>42</v>
      </c>
      <c r="O125" s="68"/>
      <c r="P125" s="193">
        <f t="shared" si="1"/>
        <v>0</v>
      </c>
      <c r="Q125" s="193">
        <v>0</v>
      </c>
      <c r="R125" s="193">
        <f t="shared" si="2"/>
        <v>0</v>
      </c>
      <c r="S125" s="193">
        <v>0</v>
      </c>
      <c r="T125" s="194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157</v>
      </c>
      <c r="AT125" s="195" t="s">
        <v>128</v>
      </c>
      <c r="AU125" s="195" t="s">
        <v>85</v>
      </c>
      <c r="AY125" s="14" t="s">
        <v>122</v>
      </c>
      <c r="BE125" s="196">
        <f t="shared" si="4"/>
        <v>0</v>
      </c>
      <c r="BF125" s="196">
        <f t="shared" si="5"/>
        <v>0</v>
      </c>
      <c r="BG125" s="196">
        <f t="shared" si="6"/>
        <v>0</v>
      </c>
      <c r="BH125" s="196">
        <f t="shared" si="7"/>
        <v>0</v>
      </c>
      <c r="BI125" s="196">
        <f t="shared" si="8"/>
        <v>0</v>
      </c>
      <c r="BJ125" s="14" t="s">
        <v>85</v>
      </c>
      <c r="BK125" s="196">
        <f t="shared" si="9"/>
        <v>0</v>
      </c>
      <c r="BL125" s="14" t="s">
        <v>127</v>
      </c>
      <c r="BM125" s="195" t="s">
        <v>271</v>
      </c>
    </row>
    <row r="126" spans="1:65" s="2" customFormat="1" ht="16.5" customHeight="1">
      <c r="A126" s="31"/>
      <c r="B126" s="32"/>
      <c r="C126" s="183" t="s">
        <v>127</v>
      </c>
      <c r="D126" s="183" t="s">
        <v>128</v>
      </c>
      <c r="E126" s="184" t="s">
        <v>272</v>
      </c>
      <c r="F126" s="185" t="s">
        <v>273</v>
      </c>
      <c r="G126" s="186" t="s">
        <v>267</v>
      </c>
      <c r="H126" s="187">
        <v>1</v>
      </c>
      <c r="I126" s="188"/>
      <c r="J126" s="189">
        <f t="shared" si="0"/>
        <v>0</v>
      </c>
      <c r="K126" s="185" t="s">
        <v>1</v>
      </c>
      <c r="L126" s="190"/>
      <c r="M126" s="191" t="s">
        <v>1</v>
      </c>
      <c r="N126" s="192" t="s">
        <v>42</v>
      </c>
      <c r="O126" s="68"/>
      <c r="P126" s="193">
        <f t="shared" si="1"/>
        <v>0</v>
      </c>
      <c r="Q126" s="193">
        <v>0</v>
      </c>
      <c r="R126" s="193">
        <f t="shared" si="2"/>
        <v>0</v>
      </c>
      <c r="S126" s="193">
        <v>0</v>
      </c>
      <c r="T126" s="19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157</v>
      </c>
      <c r="AT126" s="195" t="s">
        <v>128</v>
      </c>
      <c r="AU126" s="195" t="s">
        <v>85</v>
      </c>
      <c r="AY126" s="14" t="s">
        <v>122</v>
      </c>
      <c r="BE126" s="196">
        <f t="shared" si="4"/>
        <v>0</v>
      </c>
      <c r="BF126" s="196">
        <f t="shared" si="5"/>
        <v>0</v>
      </c>
      <c r="BG126" s="196">
        <f t="shared" si="6"/>
        <v>0</v>
      </c>
      <c r="BH126" s="196">
        <f t="shared" si="7"/>
        <v>0</v>
      </c>
      <c r="BI126" s="196">
        <f t="shared" si="8"/>
        <v>0</v>
      </c>
      <c r="BJ126" s="14" t="s">
        <v>85</v>
      </c>
      <c r="BK126" s="196">
        <f t="shared" si="9"/>
        <v>0</v>
      </c>
      <c r="BL126" s="14" t="s">
        <v>127</v>
      </c>
      <c r="BM126" s="195" t="s">
        <v>274</v>
      </c>
    </row>
    <row r="127" spans="1:65" s="2" customFormat="1" ht="16.5" customHeight="1">
      <c r="A127" s="31"/>
      <c r="B127" s="32"/>
      <c r="C127" s="183" t="s">
        <v>145</v>
      </c>
      <c r="D127" s="183" t="s">
        <v>128</v>
      </c>
      <c r="E127" s="184" t="s">
        <v>275</v>
      </c>
      <c r="F127" s="185" t="s">
        <v>276</v>
      </c>
      <c r="G127" s="186" t="s">
        <v>267</v>
      </c>
      <c r="H127" s="187">
        <v>1</v>
      </c>
      <c r="I127" s="188"/>
      <c r="J127" s="189">
        <f t="shared" si="0"/>
        <v>0</v>
      </c>
      <c r="K127" s="185" t="s">
        <v>1</v>
      </c>
      <c r="L127" s="190"/>
      <c r="M127" s="191" t="s">
        <v>1</v>
      </c>
      <c r="N127" s="192" t="s">
        <v>42</v>
      </c>
      <c r="O127" s="68"/>
      <c r="P127" s="193">
        <f t="shared" si="1"/>
        <v>0</v>
      </c>
      <c r="Q127" s="193">
        <v>0</v>
      </c>
      <c r="R127" s="193">
        <f t="shared" si="2"/>
        <v>0</v>
      </c>
      <c r="S127" s="193">
        <v>0</v>
      </c>
      <c r="T127" s="194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157</v>
      </c>
      <c r="AT127" s="195" t="s">
        <v>128</v>
      </c>
      <c r="AU127" s="195" t="s">
        <v>85</v>
      </c>
      <c r="AY127" s="14" t="s">
        <v>122</v>
      </c>
      <c r="BE127" s="196">
        <f t="shared" si="4"/>
        <v>0</v>
      </c>
      <c r="BF127" s="196">
        <f t="shared" si="5"/>
        <v>0</v>
      </c>
      <c r="BG127" s="196">
        <f t="shared" si="6"/>
        <v>0</v>
      </c>
      <c r="BH127" s="196">
        <f t="shared" si="7"/>
        <v>0</v>
      </c>
      <c r="BI127" s="196">
        <f t="shared" si="8"/>
        <v>0</v>
      </c>
      <c r="BJ127" s="14" t="s">
        <v>85</v>
      </c>
      <c r="BK127" s="196">
        <f t="shared" si="9"/>
        <v>0</v>
      </c>
      <c r="BL127" s="14" t="s">
        <v>127</v>
      </c>
      <c r="BM127" s="195" t="s">
        <v>277</v>
      </c>
    </row>
    <row r="128" spans="1:65" s="2" customFormat="1" ht="16.5" customHeight="1">
      <c r="A128" s="31"/>
      <c r="B128" s="32"/>
      <c r="C128" s="183" t="s">
        <v>149</v>
      </c>
      <c r="D128" s="183" t="s">
        <v>128</v>
      </c>
      <c r="E128" s="184" t="s">
        <v>278</v>
      </c>
      <c r="F128" s="185" t="s">
        <v>279</v>
      </c>
      <c r="G128" s="186" t="s">
        <v>131</v>
      </c>
      <c r="H128" s="187">
        <v>1</v>
      </c>
      <c r="I128" s="188"/>
      <c r="J128" s="189">
        <f t="shared" si="0"/>
        <v>0</v>
      </c>
      <c r="K128" s="185" t="s">
        <v>1</v>
      </c>
      <c r="L128" s="190"/>
      <c r="M128" s="191" t="s">
        <v>1</v>
      </c>
      <c r="N128" s="192" t="s">
        <v>42</v>
      </c>
      <c r="O128" s="68"/>
      <c r="P128" s="193">
        <f t="shared" si="1"/>
        <v>0</v>
      </c>
      <c r="Q128" s="193">
        <v>4.0000000000000002E-4</v>
      </c>
      <c r="R128" s="193">
        <f t="shared" si="2"/>
        <v>4.0000000000000002E-4</v>
      </c>
      <c r="S128" s="193">
        <v>0</v>
      </c>
      <c r="T128" s="194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157</v>
      </c>
      <c r="AT128" s="195" t="s">
        <v>128</v>
      </c>
      <c r="AU128" s="195" t="s">
        <v>85</v>
      </c>
      <c r="AY128" s="14" t="s">
        <v>122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85</v>
      </c>
      <c r="BK128" s="196">
        <f t="shared" si="9"/>
        <v>0</v>
      </c>
      <c r="BL128" s="14" t="s">
        <v>127</v>
      </c>
      <c r="BM128" s="195" t="s">
        <v>280</v>
      </c>
    </row>
    <row r="129" spans="1:65" s="2" customFormat="1" ht="16.5" customHeight="1">
      <c r="A129" s="31"/>
      <c r="B129" s="32"/>
      <c r="C129" s="183" t="s">
        <v>153</v>
      </c>
      <c r="D129" s="183" t="s">
        <v>128</v>
      </c>
      <c r="E129" s="184" t="s">
        <v>281</v>
      </c>
      <c r="F129" s="185" t="s">
        <v>282</v>
      </c>
      <c r="G129" s="186" t="s">
        <v>131</v>
      </c>
      <c r="H129" s="187">
        <v>1</v>
      </c>
      <c r="I129" s="188"/>
      <c r="J129" s="189">
        <f t="shared" si="0"/>
        <v>0</v>
      </c>
      <c r="K129" s="185" t="s">
        <v>283</v>
      </c>
      <c r="L129" s="190"/>
      <c r="M129" s="191" t="s">
        <v>1</v>
      </c>
      <c r="N129" s="192" t="s">
        <v>42</v>
      </c>
      <c r="O129" s="68"/>
      <c r="P129" s="193">
        <f t="shared" si="1"/>
        <v>0</v>
      </c>
      <c r="Q129" s="193">
        <v>4.0000000000000002E-4</v>
      </c>
      <c r="R129" s="193">
        <f t="shared" si="2"/>
        <v>4.0000000000000002E-4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157</v>
      </c>
      <c r="AT129" s="195" t="s">
        <v>128</v>
      </c>
      <c r="AU129" s="195" t="s">
        <v>85</v>
      </c>
      <c r="AY129" s="14" t="s">
        <v>122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85</v>
      </c>
      <c r="BK129" s="196">
        <f t="shared" si="9"/>
        <v>0</v>
      </c>
      <c r="BL129" s="14" t="s">
        <v>127</v>
      </c>
      <c r="BM129" s="195" t="s">
        <v>284</v>
      </c>
    </row>
    <row r="130" spans="1:65" s="2" customFormat="1" ht="24.2" customHeight="1">
      <c r="A130" s="31"/>
      <c r="B130" s="32"/>
      <c r="C130" s="183" t="s">
        <v>157</v>
      </c>
      <c r="D130" s="183" t="s">
        <v>128</v>
      </c>
      <c r="E130" s="184" t="s">
        <v>285</v>
      </c>
      <c r="F130" s="185" t="s">
        <v>286</v>
      </c>
      <c r="G130" s="186" t="s">
        <v>131</v>
      </c>
      <c r="H130" s="187">
        <v>1</v>
      </c>
      <c r="I130" s="188"/>
      <c r="J130" s="189">
        <f t="shared" si="0"/>
        <v>0</v>
      </c>
      <c r="K130" s="185" t="s">
        <v>132</v>
      </c>
      <c r="L130" s="190"/>
      <c r="M130" s="191" t="s">
        <v>1</v>
      </c>
      <c r="N130" s="192" t="s">
        <v>42</v>
      </c>
      <c r="O130" s="68"/>
      <c r="P130" s="193">
        <f t="shared" si="1"/>
        <v>0</v>
      </c>
      <c r="Q130" s="193">
        <v>4.0000000000000002E-4</v>
      </c>
      <c r="R130" s="193">
        <f t="shared" si="2"/>
        <v>4.0000000000000002E-4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157</v>
      </c>
      <c r="AT130" s="195" t="s">
        <v>128</v>
      </c>
      <c r="AU130" s="195" t="s">
        <v>85</v>
      </c>
      <c r="AY130" s="14" t="s">
        <v>122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85</v>
      </c>
      <c r="BK130" s="196">
        <f t="shared" si="9"/>
        <v>0</v>
      </c>
      <c r="BL130" s="14" t="s">
        <v>127</v>
      </c>
      <c r="BM130" s="195" t="s">
        <v>287</v>
      </c>
    </row>
    <row r="131" spans="1:65" s="2" customFormat="1" ht="24.2" customHeight="1">
      <c r="A131" s="31"/>
      <c r="B131" s="32"/>
      <c r="C131" s="183" t="s">
        <v>161</v>
      </c>
      <c r="D131" s="183" t="s">
        <v>128</v>
      </c>
      <c r="E131" s="184" t="s">
        <v>288</v>
      </c>
      <c r="F131" s="185" t="s">
        <v>289</v>
      </c>
      <c r="G131" s="186" t="s">
        <v>131</v>
      </c>
      <c r="H131" s="187">
        <v>1</v>
      </c>
      <c r="I131" s="188"/>
      <c r="J131" s="189">
        <f t="shared" si="0"/>
        <v>0</v>
      </c>
      <c r="K131" s="185" t="s">
        <v>132</v>
      </c>
      <c r="L131" s="190"/>
      <c r="M131" s="191" t="s">
        <v>1</v>
      </c>
      <c r="N131" s="192" t="s">
        <v>42</v>
      </c>
      <c r="O131" s="68"/>
      <c r="P131" s="193">
        <f t="shared" si="1"/>
        <v>0</v>
      </c>
      <c r="Q131" s="193">
        <v>4.0000000000000002E-4</v>
      </c>
      <c r="R131" s="193">
        <f t="shared" si="2"/>
        <v>4.0000000000000002E-4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157</v>
      </c>
      <c r="AT131" s="195" t="s">
        <v>128</v>
      </c>
      <c r="AU131" s="195" t="s">
        <v>85</v>
      </c>
      <c r="AY131" s="14" t="s">
        <v>122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85</v>
      </c>
      <c r="BK131" s="196">
        <f t="shared" si="9"/>
        <v>0</v>
      </c>
      <c r="BL131" s="14" t="s">
        <v>127</v>
      </c>
      <c r="BM131" s="195" t="s">
        <v>290</v>
      </c>
    </row>
    <row r="132" spans="1:65" s="2" customFormat="1" ht="16.5" customHeight="1">
      <c r="A132" s="31"/>
      <c r="B132" s="32"/>
      <c r="C132" s="183" t="s">
        <v>165</v>
      </c>
      <c r="D132" s="183" t="s">
        <v>128</v>
      </c>
      <c r="E132" s="184" t="s">
        <v>291</v>
      </c>
      <c r="F132" s="185" t="s">
        <v>292</v>
      </c>
      <c r="G132" s="186" t="s">
        <v>267</v>
      </c>
      <c r="H132" s="187">
        <v>1</v>
      </c>
      <c r="I132" s="188"/>
      <c r="J132" s="189">
        <f t="shared" si="0"/>
        <v>0</v>
      </c>
      <c r="K132" s="185" t="s">
        <v>1</v>
      </c>
      <c r="L132" s="190"/>
      <c r="M132" s="191" t="s">
        <v>1</v>
      </c>
      <c r="N132" s="192" t="s">
        <v>42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157</v>
      </c>
      <c r="AT132" s="195" t="s">
        <v>128</v>
      </c>
      <c r="AU132" s="195" t="s">
        <v>85</v>
      </c>
      <c r="AY132" s="14" t="s">
        <v>122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85</v>
      </c>
      <c r="BK132" s="196">
        <f t="shared" si="9"/>
        <v>0</v>
      </c>
      <c r="BL132" s="14" t="s">
        <v>127</v>
      </c>
      <c r="BM132" s="195" t="s">
        <v>293</v>
      </c>
    </row>
    <row r="133" spans="1:65" s="2" customFormat="1" ht="16.5" customHeight="1">
      <c r="A133" s="31"/>
      <c r="B133" s="32"/>
      <c r="C133" s="183" t="s">
        <v>169</v>
      </c>
      <c r="D133" s="183" t="s">
        <v>128</v>
      </c>
      <c r="E133" s="184" t="s">
        <v>294</v>
      </c>
      <c r="F133" s="185" t="s">
        <v>295</v>
      </c>
      <c r="G133" s="186" t="s">
        <v>267</v>
      </c>
      <c r="H133" s="187">
        <v>1</v>
      </c>
      <c r="I133" s="188"/>
      <c r="J133" s="189">
        <f t="shared" si="0"/>
        <v>0</v>
      </c>
      <c r="K133" s="185" t="s">
        <v>1</v>
      </c>
      <c r="L133" s="190"/>
      <c r="M133" s="191" t="s">
        <v>1</v>
      </c>
      <c r="N133" s="192" t="s">
        <v>42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157</v>
      </c>
      <c r="AT133" s="195" t="s">
        <v>128</v>
      </c>
      <c r="AU133" s="195" t="s">
        <v>85</v>
      </c>
      <c r="AY133" s="14" t="s">
        <v>122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85</v>
      </c>
      <c r="BK133" s="196">
        <f t="shared" si="9"/>
        <v>0</v>
      </c>
      <c r="BL133" s="14" t="s">
        <v>127</v>
      </c>
      <c r="BM133" s="195" t="s">
        <v>296</v>
      </c>
    </row>
    <row r="134" spans="1:65" s="2" customFormat="1" ht="37.9" customHeight="1">
      <c r="A134" s="31"/>
      <c r="B134" s="32"/>
      <c r="C134" s="183" t="s">
        <v>8</v>
      </c>
      <c r="D134" s="183" t="s">
        <v>128</v>
      </c>
      <c r="E134" s="184" t="s">
        <v>297</v>
      </c>
      <c r="F134" s="185" t="s">
        <v>298</v>
      </c>
      <c r="G134" s="186" t="s">
        <v>267</v>
      </c>
      <c r="H134" s="187">
        <v>3</v>
      </c>
      <c r="I134" s="188"/>
      <c r="J134" s="189">
        <f t="shared" si="0"/>
        <v>0</v>
      </c>
      <c r="K134" s="185" t="s">
        <v>1</v>
      </c>
      <c r="L134" s="190"/>
      <c r="M134" s="191" t="s">
        <v>1</v>
      </c>
      <c r="N134" s="192" t="s">
        <v>42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157</v>
      </c>
      <c r="AT134" s="195" t="s">
        <v>128</v>
      </c>
      <c r="AU134" s="195" t="s">
        <v>85</v>
      </c>
      <c r="AY134" s="14" t="s">
        <v>122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85</v>
      </c>
      <c r="BK134" s="196">
        <f t="shared" si="9"/>
        <v>0</v>
      </c>
      <c r="BL134" s="14" t="s">
        <v>127</v>
      </c>
      <c r="BM134" s="195" t="s">
        <v>299</v>
      </c>
    </row>
    <row r="135" spans="1:65" s="2" customFormat="1" ht="16.5" customHeight="1">
      <c r="A135" s="31"/>
      <c r="B135" s="32"/>
      <c r="C135" s="183" t="s">
        <v>176</v>
      </c>
      <c r="D135" s="183" t="s">
        <v>128</v>
      </c>
      <c r="E135" s="184" t="s">
        <v>300</v>
      </c>
      <c r="F135" s="185" t="s">
        <v>301</v>
      </c>
      <c r="G135" s="186" t="s">
        <v>267</v>
      </c>
      <c r="H135" s="187">
        <v>1</v>
      </c>
      <c r="I135" s="188"/>
      <c r="J135" s="189">
        <f t="shared" si="0"/>
        <v>0</v>
      </c>
      <c r="K135" s="185" t="s">
        <v>1</v>
      </c>
      <c r="L135" s="190"/>
      <c r="M135" s="191" t="s">
        <v>1</v>
      </c>
      <c r="N135" s="192" t="s">
        <v>42</v>
      </c>
      <c r="O135" s="68"/>
      <c r="P135" s="193">
        <f t="shared" si="1"/>
        <v>0</v>
      </c>
      <c r="Q135" s="193">
        <v>0</v>
      </c>
      <c r="R135" s="193">
        <f t="shared" si="2"/>
        <v>0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157</v>
      </c>
      <c r="AT135" s="195" t="s">
        <v>128</v>
      </c>
      <c r="AU135" s="195" t="s">
        <v>85</v>
      </c>
      <c r="AY135" s="14" t="s">
        <v>122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85</v>
      </c>
      <c r="BK135" s="196">
        <f t="shared" si="9"/>
        <v>0</v>
      </c>
      <c r="BL135" s="14" t="s">
        <v>127</v>
      </c>
      <c r="BM135" s="195" t="s">
        <v>302</v>
      </c>
    </row>
    <row r="136" spans="1:65" s="2" customFormat="1" ht="16.5" customHeight="1">
      <c r="A136" s="31"/>
      <c r="B136" s="32"/>
      <c r="C136" s="183" t="s">
        <v>180</v>
      </c>
      <c r="D136" s="183" t="s">
        <v>128</v>
      </c>
      <c r="E136" s="184" t="s">
        <v>303</v>
      </c>
      <c r="F136" s="185" t="s">
        <v>304</v>
      </c>
      <c r="G136" s="186" t="s">
        <v>267</v>
      </c>
      <c r="H136" s="187">
        <v>1</v>
      </c>
      <c r="I136" s="188"/>
      <c r="J136" s="189">
        <f t="shared" si="0"/>
        <v>0</v>
      </c>
      <c r="K136" s="185" t="s">
        <v>1</v>
      </c>
      <c r="L136" s="190"/>
      <c r="M136" s="191" t="s">
        <v>1</v>
      </c>
      <c r="N136" s="192" t="s">
        <v>42</v>
      </c>
      <c r="O136" s="68"/>
      <c r="P136" s="193">
        <f t="shared" si="1"/>
        <v>0</v>
      </c>
      <c r="Q136" s="193">
        <v>0</v>
      </c>
      <c r="R136" s="193">
        <f t="shared" si="2"/>
        <v>0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157</v>
      </c>
      <c r="AT136" s="195" t="s">
        <v>128</v>
      </c>
      <c r="AU136" s="195" t="s">
        <v>85</v>
      </c>
      <c r="AY136" s="14" t="s">
        <v>122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85</v>
      </c>
      <c r="BK136" s="196">
        <f t="shared" si="9"/>
        <v>0</v>
      </c>
      <c r="BL136" s="14" t="s">
        <v>127</v>
      </c>
      <c r="BM136" s="195" t="s">
        <v>305</v>
      </c>
    </row>
    <row r="137" spans="1:65" s="2" customFormat="1" ht="16.5" customHeight="1">
      <c r="A137" s="31"/>
      <c r="B137" s="32"/>
      <c r="C137" s="183" t="s">
        <v>186</v>
      </c>
      <c r="D137" s="183" t="s">
        <v>128</v>
      </c>
      <c r="E137" s="184" t="s">
        <v>306</v>
      </c>
      <c r="F137" s="185" t="s">
        <v>307</v>
      </c>
      <c r="G137" s="186" t="s">
        <v>267</v>
      </c>
      <c r="H137" s="187">
        <v>1</v>
      </c>
      <c r="I137" s="188"/>
      <c r="J137" s="189">
        <f t="shared" si="0"/>
        <v>0</v>
      </c>
      <c r="K137" s="185" t="s">
        <v>1</v>
      </c>
      <c r="L137" s="190"/>
      <c r="M137" s="191" t="s">
        <v>1</v>
      </c>
      <c r="N137" s="192" t="s">
        <v>42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157</v>
      </c>
      <c r="AT137" s="195" t="s">
        <v>128</v>
      </c>
      <c r="AU137" s="195" t="s">
        <v>85</v>
      </c>
      <c r="AY137" s="14" t="s">
        <v>122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85</v>
      </c>
      <c r="BK137" s="196">
        <f t="shared" si="9"/>
        <v>0</v>
      </c>
      <c r="BL137" s="14" t="s">
        <v>127</v>
      </c>
      <c r="BM137" s="195" t="s">
        <v>308</v>
      </c>
    </row>
    <row r="138" spans="1:65" s="2" customFormat="1" ht="16.5" customHeight="1">
      <c r="A138" s="31"/>
      <c r="B138" s="32"/>
      <c r="C138" s="183" t="s">
        <v>135</v>
      </c>
      <c r="D138" s="183" t="s">
        <v>128</v>
      </c>
      <c r="E138" s="184" t="s">
        <v>309</v>
      </c>
      <c r="F138" s="185" t="s">
        <v>310</v>
      </c>
      <c r="G138" s="186" t="s">
        <v>267</v>
      </c>
      <c r="H138" s="187">
        <v>1</v>
      </c>
      <c r="I138" s="188"/>
      <c r="J138" s="189">
        <f t="shared" si="0"/>
        <v>0</v>
      </c>
      <c r="K138" s="185" t="s">
        <v>1</v>
      </c>
      <c r="L138" s="190"/>
      <c r="M138" s="191" t="s">
        <v>1</v>
      </c>
      <c r="N138" s="192" t="s">
        <v>42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157</v>
      </c>
      <c r="AT138" s="195" t="s">
        <v>128</v>
      </c>
      <c r="AU138" s="195" t="s">
        <v>85</v>
      </c>
      <c r="AY138" s="14" t="s">
        <v>122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85</v>
      </c>
      <c r="BK138" s="196">
        <f t="shared" si="9"/>
        <v>0</v>
      </c>
      <c r="BL138" s="14" t="s">
        <v>127</v>
      </c>
      <c r="BM138" s="195" t="s">
        <v>311</v>
      </c>
    </row>
    <row r="139" spans="1:65" s="12" customFormat="1" ht="25.9" customHeight="1">
      <c r="B139" s="167"/>
      <c r="C139" s="168"/>
      <c r="D139" s="169" t="s">
        <v>76</v>
      </c>
      <c r="E139" s="170" t="s">
        <v>312</v>
      </c>
      <c r="F139" s="170" t="s">
        <v>313</v>
      </c>
      <c r="G139" s="168"/>
      <c r="H139" s="168"/>
      <c r="I139" s="171"/>
      <c r="J139" s="172">
        <f>BK139</f>
        <v>0</v>
      </c>
      <c r="K139" s="168"/>
      <c r="L139" s="173"/>
      <c r="M139" s="174"/>
      <c r="N139" s="175"/>
      <c r="O139" s="175"/>
      <c r="P139" s="176">
        <f>SUM(P140:P143)</f>
        <v>0</v>
      </c>
      <c r="Q139" s="175"/>
      <c r="R139" s="176">
        <f>SUM(R140:R143)</f>
        <v>0</v>
      </c>
      <c r="S139" s="175"/>
      <c r="T139" s="177">
        <f>SUM(T140:T143)</f>
        <v>0</v>
      </c>
      <c r="AR139" s="178" t="s">
        <v>85</v>
      </c>
      <c r="AT139" s="179" t="s">
        <v>76</v>
      </c>
      <c r="AU139" s="179" t="s">
        <v>77</v>
      </c>
      <c r="AY139" s="178" t="s">
        <v>122</v>
      </c>
      <c r="BK139" s="180">
        <f>SUM(BK140:BK143)</f>
        <v>0</v>
      </c>
    </row>
    <row r="140" spans="1:65" s="2" customFormat="1" ht="21.75" customHeight="1">
      <c r="A140" s="31"/>
      <c r="B140" s="32"/>
      <c r="C140" s="183" t="s">
        <v>194</v>
      </c>
      <c r="D140" s="183" t="s">
        <v>128</v>
      </c>
      <c r="E140" s="184" t="s">
        <v>314</v>
      </c>
      <c r="F140" s="185" t="s">
        <v>315</v>
      </c>
      <c r="G140" s="186" t="s">
        <v>267</v>
      </c>
      <c r="H140" s="187">
        <v>1</v>
      </c>
      <c r="I140" s="188"/>
      <c r="J140" s="189">
        <f>ROUND(I140*H140,2)</f>
        <v>0</v>
      </c>
      <c r="K140" s="185" t="s">
        <v>1</v>
      </c>
      <c r="L140" s="190"/>
      <c r="M140" s="191" t="s">
        <v>1</v>
      </c>
      <c r="N140" s="192" t="s">
        <v>42</v>
      </c>
      <c r="O140" s="68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157</v>
      </c>
      <c r="AT140" s="195" t="s">
        <v>128</v>
      </c>
      <c r="AU140" s="195" t="s">
        <v>85</v>
      </c>
      <c r="AY140" s="14" t="s">
        <v>122</v>
      </c>
      <c r="BE140" s="196">
        <f>IF(N140="základní",J140,0)</f>
        <v>0</v>
      </c>
      <c r="BF140" s="196">
        <f>IF(N140="snížená",J140,0)</f>
        <v>0</v>
      </c>
      <c r="BG140" s="196">
        <f>IF(N140="zákl. přenesená",J140,0)</f>
        <v>0</v>
      </c>
      <c r="BH140" s="196">
        <f>IF(N140="sníž. přenesená",J140,0)</f>
        <v>0</v>
      </c>
      <c r="BI140" s="196">
        <f>IF(N140="nulová",J140,0)</f>
        <v>0</v>
      </c>
      <c r="BJ140" s="14" t="s">
        <v>85</v>
      </c>
      <c r="BK140" s="196">
        <f>ROUND(I140*H140,2)</f>
        <v>0</v>
      </c>
      <c r="BL140" s="14" t="s">
        <v>127</v>
      </c>
      <c r="BM140" s="195" t="s">
        <v>316</v>
      </c>
    </row>
    <row r="141" spans="1:65" s="2" customFormat="1" ht="16.5" customHeight="1">
      <c r="A141" s="31"/>
      <c r="B141" s="32"/>
      <c r="C141" s="183" t="s">
        <v>198</v>
      </c>
      <c r="D141" s="183" t="s">
        <v>128</v>
      </c>
      <c r="E141" s="184" t="s">
        <v>317</v>
      </c>
      <c r="F141" s="185" t="s">
        <v>318</v>
      </c>
      <c r="G141" s="186" t="s">
        <v>267</v>
      </c>
      <c r="H141" s="187">
        <v>1</v>
      </c>
      <c r="I141" s="188"/>
      <c r="J141" s="189">
        <f>ROUND(I141*H141,2)</f>
        <v>0</v>
      </c>
      <c r="K141" s="185" t="s">
        <v>1</v>
      </c>
      <c r="L141" s="190"/>
      <c r="M141" s="191" t="s">
        <v>1</v>
      </c>
      <c r="N141" s="192" t="s">
        <v>42</v>
      </c>
      <c r="O141" s="68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157</v>
      </c>
      <c r="AT141" s="195" t="s">
        <v>128</v>
      </c>
      <c r="AU141" s="195" t="s">
        <v>85</v>
      </c>
      <c r="AY141" s="14" t="s">
        <v>122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4" t="s">
        <v>85</v>
      </c>
      <c r="BK141" s="196">
        <f>ROUND(I141*H141,2)</f>
        <v>0</v>
      </c>
      <c r="BL141" s="14" t="s">
        <v>127</v>
      </c>
      <c r="BM141" s="195" t="s">
        <v>319</v>
      </c>
    </row>
    <row r="142" spans="1:65" s="2" customFormat="1" ht="16.5" customHeight="1">
      <c r="A142" s="31"/>
      <c r="B142" s="32"/>
      <c r="C142" s="183" t="s">
        <v>213</v>
      </c>
      <c r="D142" s="183" t="s">
        <v>128</v>
      </c>
      <c r="E142" s="184" t="s">
        <v>320</v>
      </c>
      <c r="F142" s="185" t="s">
        <v>321</v>
      </c>
      <c r="G142" s="186" t="s">
        <v>267</v>
      </c>
      <c r="H142" s="187">
        <v>2</v>
      </c>
      <c r="I142" s="188"/>
      <c r="J142" s="189">
        <f>ROUND(I142*H142,2)</f>
        <v>0</v>
      </c>
      <c r="K142" s="185" t="s">
        <v>1</v>
      </c>
      <c r="L142" s="190"/>
      <c r="M142" s="191" t="s">
        <v>1</v>
      </c>
      <c r="N142" s="192" t="s">
        <v>42</v>
      </c>
      <c r="O142" s="68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157</v>
      </c>
      <c r="AT142" s="195" t="s">
        <v>128</v>
      </c>
      <c r="AU142" s="195" t="s">
        <v>85</v>
      </c>
      <c r="AY142" s="14" t="s">
        <v>122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14" t="s">
        <v>85</v>
      </c>
      <c r="BK142" s="196">
        <f>ROUND(I142*H142,2)</f>
        <v>0</v>
      </c>
      <c r="BL142" s="14" t="s">
        <v>127</v>
      </c>
      <c r="BM142" s="195" t="s">
        <v>322</v>
      </c>
    </row>
    <row r="143" spans="1:65" s="2" customFormat="1" ht="16.5" customHeight="1">
      <c r="A143" s="31"/>
      <c r="B143" s="32"/>
      <c r="C143" s="183" t="s">
        <v>217</v>
      </c>
      <c r="D143" s="183" t="s">
        <v>128</v>
      </c>
      <c r="E143" s="184" t="s">
        <v>323</v>
      </c>
      <c r="F143" s="185" t="s">
        <v>324</v>
      </c>
      <c r="G143" s="186" t="s">
        <v>267</v>
      </c>
      <c r="H143" s="187">
        <v>1</v>
      </c>
      <c r="I143" s="188"/>
      <c r="J143" s="189">
        <f>ROUND(I143*H143,2)</f>
        <v>0</v>
      </c>
      <c r="K143" s="185" t="s">
        <v>1</v>
      </c>
      <c r="L143" s="190"/>
      <c r="M143" s="191" t="s">
        <v>1</v>
      </c>
      <c r="N143" s="192" t="s">
        <v>42</v>
      </c>
      <c r="O143" s="68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157</v>
      </c>
      <c r="AT143" s="195" t="s">
        <v>128</v>
      </c>
      <c r="AU143" s="195" t="s">
        <v>85</v>
      </c>
      <c r="AY143" s="14" t="s">
        <v>122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4" t="s">
        <v>85</v>
      </c>
      <c r="BK143" s="196">
        <f>ROUND(I143*H143,2)</f>
        <v>0</v>
      </c>
      <c r="BL143" s="14" t="s">
        <v>127</v>
      </c>
      <c r="BM143" s="195" t="s">
        <v>325</v>
      </c>
    </row>
    <row r="144" spans="1:65" s="12" customFormat="1" ht="25.9" customHeight="1">
      <c r="B144" s="167"/>
      <c r="C144" s="168"/>
      <c r="D144" s="169" t="s">
        <v>76</v>
      </c>
      <c r="E144" s="170" t="s">
        <v>326</v>
      </c>
      <c r="F144" s="170" t="s">
        <v>327</v>
      </c>
      <c r="G144" s="168"/>
      <c r="H144" s="168"/>
      <c r="I144" s="171"/>
      <c r="J144" s="172">
        <f>BK144</f>
        <v>0</v>
      </c>
      <c r="K144" s="168"/>
      <c r="L144" s="173"/>
      <c r="M144" s="174"/>
      <c r="N144" s="175"/>
      <c r="O144" s="175"/>
      <c r="P144" s="176">
        <f>SUM(P145:P150)</f>
        <v>0</v>
      </c>
      <c r="Q144" s="175"/>
      <c r="R144" s="176">
        <f>SUM(R145:R150)</f>
        <v>0</v>
      </c>
      <c r="S144" s="175"/>
      <c r="T144" s="177">
        <f>SUM(T145:T150)</f>
        <v>0</v>
      </c>
      <c r="AR144" s="178" t="s">
        <v>85</v>
      </c>
      <c r="AT144" s="179" t="s">
        <v>76</v>
      </c>
      <c r="AU144" s="179" t="s">
        <v>77</v>
      </c>
      <c r="AY144" s="178" t="s">
        <v>122</v>
      </c>
      <c r="BK144" s="180">
        <f>SUM(BK145:BK150)</f>
        <v>0</v>
      </c>
    </row>
    <row r="145" spans="1:65" s="2" customFormat="1" ht="16.5" customHeight="1">
      <c r="A145" s="31"/>
      <c r="B145" s="32"/>
      <c r="C145" s="183" t="s">
        <v>7</v>
      </c>
      <c r="D145" s="183" t="s">
        <v>128</v>
      </c>
      <c r="E145" s="184" t="s">
        <v>328</v>
      </c>
      <c r="F145" s="185" t="s">
        <v>329</v>
      </c>
      <c r="G145" s="186" t="s">
        <v>267</v>
      </c>
      <c r="H145" s="187">
        <v>3</v>
      </c>
      <c r="I145" s="188"/>
      <c r="J145" s="189">
        <f t="shared" ref="J145:J150" si="10">ROUND(I145*H145,2)</f>
        <v>0</v>
      </c>
      <c r="K145" s="185" t="s">
        <v>1</v>
      </c>
      <c r="L145" s="190"/>
      <c r="M145" s="191" t="s">
        <v>1</v>
      </c>
      <c r="N145" s="192" t="s">
        <v>42</v>
      </c>
      <c r="O145" s="68"/>
      <c r="P145" s="193">
        <f t="shared" ref="P145:P150" si="11">O145*H145</f>
        <v>0</v>
      </c>
      <c r="Q145" s="193">
        <v>0</v>
      </c>
      <c r="R145" s="193">
        <f t="shared" ref="R145:R150" si="12">Q145*H145</f>
        <v>0</v>
      </c>
      <c r="S145" s="193">
        <v>0</v>
      </c>
      <c r="T145" s="194">
        <f t="shared" ref="T145:T150" si="13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157</v>
      </c>
      <c r="AT145" s="195" t="s">
        <v>128</v>
      </c>
      <c r="AU145" s="195" t="s">
        <v>85</v>
      </c>
      <c r="AY145" s="14" t="s">
        <v>122</v>
      </c>
      <c r="BE145" s="196">
        <f t="shared" ref="BE145:BE150" si="14">IF(N145="základní",J145,0)</f>
        <v>0</v>
      </c>
      <c r="BF145" s="196">
        <f t="shared" ref="BF145:BF150" si="15">IF(N145="snížená",J145,0)</f>
        <v>0</v>
      </c>
      <c r="BG145" s="196">
        <f t="shared" ref="BG145:BG150" si="16">IF(N145="zákl. přenesená",J145,0)</f>
        <v>0</v>
      </c>
      <c r="BH145" s="196">
        <f t="shared" ref="BH145:BH150" si="17">IF(N145="sníž. přenesená",J145,0)</f>
        <v>0</v>
      </c>
      <c r="BI145" s="196">
        <f t="shared" ref="BI145:BI150" si="18">IF(N145="nulová",J145,0)</f>
        <v>0</v>
      </c>
      <c r="BJ145" s="14" t="s">
        <v>85</v>
      </c>
      <c r="BK145" s="196">
        <f t="shared" ref="BK145:BK150" si="19">ROUND(I145*H145,2)</f>
        <v>0</v>
      </c>
      <c r="BL145" s="14" t="s">
        <v>127</v>
      </c>
      <c r="BM145" s="195" t="s">
        <v>330</v>
      </c>
    </row>
    <row r="146" spans="1:65" s="2" customFormat="1" ht="24.2" customHeight="1">
      <c r="A146" s="31"/>
      <c r="B146" s="32"/>
      <c r="C146" s="183" t="s">
        <v>224</v>
      </c>
      <c r="D146" s="183" t="s">
        <v>128</v>
      </c>
      <c r="E146" s="184" t="s">
        <v>331</v>
      </c>
      <c r="F146" s="185" t="s">
        <v>332</v>
      </c>
      <c r="G146" s="186" t="s">
        <v>189</v>
      </c>
      <c r="H146" s="187">
        <v>10</v>
      </c>
      <c r="I146" s="188"/>
      <c r="J146" s="189">
        <f t="shared" si="10"/>
        <v>0</v>
      </c>
      <c r="K146" s="185" t="s">
        <v>1</v>
      </c>
      <c r="L146" s="190"/>
      <c r="M146" s="191" t="s">
        <v>1</v>
      </c>
      <c r="N146" s="192" t="s">
        <v>42</v>
      </c>
      <c r="O146" s="68"/>
      <c r="P146" s="193">
        <f t="shared" si="11"/>
        <v>0</v>
      </c>
      <c r="Q146" s="193">
        <v>0</v>
      </c>
      <c r="R146" s="193">
        <f t="shared" si="12"/>
        <v>0</v>
      </c>
      <c r="S146" s="193">
        <v>0</v>
      </c>
      <c r="T146" s="194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157</v>
      </c>
      <c r="AT146" s="195" t="s">
        <v>128</v>
      </c>
      <c r="AU146" s="195" t="s">
        <v>85</v>
      </c>
      <c r="AY146" s="14" t="s">
        <v>122</v>
      </c>
      <c r="BE146" s="196">
        <f t="shared" si="14"/>
        <v>0</v>
      </c>
      <c r="BF146" s="196">
        <f t="shared" si="15"/>
        <v>0</v>
      </c>
      <c r="BG146" s="196">
        <f t="shared" si="16"/>
        <v>0</v>
      </c>
      <c r="BH146" s="196">
        <f t="shared" si="17"/>
        <v>0</v>
      </c>
      <c r="BI146" s="196">
        <f t="shared" si="18"/>
        <v>0</v>
      </c>
      <c r="BJ146" s="14" t="s">
        <v>85</v>
      </c>
      <c r="BK146" s="196">
        <f t="shared" si="19"/>
        <v>0</v>
      </c>
      <c r="BL146" s="14" t="s">
        <v>127</v>
      </c>
      <c r="BM146" s="195" t="s">
        <v>333</v>
      </c>
    </row>
    <row r="147" spans="1:65" s="2" customFormat="1" ht="16.5" customHeight="1">
      <c r="A147" s="31"/>
      <c r="B147" s="32"/>
      <c r="C147" s="183" t="s">
        <v>228</v>
      </c>
      <c r="D147" s="183" t="s">
        <v>128</v>
      </c>
      <c r="E147" s="184" t="s">
        <v>334</v>
      </c>
      <c r="F147" s="185" t="s">
        <v>335</v>
      </c>
      <c r="G147" s="186" t="s">
        <v>189</v>
      </c>
      <c r="H147" s="187">
        <v>50</v>
      </c>
      <c r="I147" s="188"/>
      <c r="J147" s="189">
        <f t="shared" si="10"/>
        <v>0</v>
      </c>
      <c r="K147" s="185" t="s">
        <v>1</v>
      </c>
      <c r="L147" s="190"/>
      <c r="M147" s="191" t="s">
        <v>1</v>
      </c>
      <c r="N147" s="192" t="s">
        <v>42</v>
      </c>
      <c r="O147" s="68"/>
      <c r="P147" s="193">
        <f t="shared" si="11"/>
        <v>0</v>
      </c>
      <c r="Q147" s="193">
        <v>0</v>
      </c>
      <c r="R147" s="193">
        <f t="shared" si="12"/>
        <v>0</v>
      </c>
      <c r="S147" s="193">
        <v>0</v>
      </c>
      <c r="T147" s="194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157</v>
      </c>
      <c r="AT147" s="195" t="s">
        <v>128</v>
      </c>
      <c r="AU147" s="195" t="s">
        <v>85</v>
      </c>
      <c r="AY147" s="14" t="s">
        <v>122</v>
      </c>
      <c r="BE147" s="196">
        <f t="shared" si="14"/>
        <v>0</v>
      </c>
      <c r="BF147" s="196">
        <f t="shared" si="15"/>
        <v>0</v>
      </c>
      <c r="BG147" s="196">
        <f t="shared" si="16"/>
        <v>0</v>
      </c>
      <c r="BH147" s="196">
        <f t="shared" si="17"/>
        <v>0</v>
      </c>
      <c r="BI147" s="196">
        <f t="shared" si="18"/>
        <v>0</v>
      </c>
      <c r="BJ147" s="14" t="s">
        <v>85</v>
      </c>
      <c r="BK147" s="196">
        <f t="shared" si="19"/>
        <v>0</v>
      </c>
      <c r="BL147" s="14" t="s">
        <v>127</v>
      </c>
      <c r="BM147" s="195" t="s">
        <v>336</v>
      </c>
    </row>
    <row r="148" spans="1:65" s="2" customFormat="1" ht="24.2" customHeight="1">
      <c r="A148" s="31"/>
      <c r="B148" s="32"/>
      <c r="C148" s="183" t="s">
        <v>232</v>
      </c>
      <c r="D148" s="183" t="s">
        <v>128</v>
      </c>
      <c r="E148" s="184" t="s">
        <v>337</v>
      </c>
      <c r="F148" s="185" t="s">
        <v>338</v>
      </c>
      <c r="G148" s="186" t="s">
        <v>189</v>
      </c>
      <c r="H148" s="187">
        <v>5</v>
      </c>
      <c r="I148" s="188"/>
      <c r="J148" s="189">
        <f t="shared" si="10"/>
        <v>0</v>
      </c>
      <c r="K148" s="185" t="s">
        <v>1</v>
      </c>
      <c r="L148" s="190"/>
      <c r="M148" s="191" t="s">
        <v>1</v>
      </c>
      <c r="N148" s="192" t="s">
        <v>42</v>
      </c>
      <c r="O148" s="68"/>
      <c r="P148" s="193">
        <f t="shared" si="11"/>
        <v>0</v>
      </c>
      <c r="Q148" s="193">
        <v>0</v>
      </c>
      <c r="R148" s="193">
        <f t="shared" si="12"/>
        <v>0</v>
      </c>
      <c r="S148" s="193">
        <v>0</v>
      </c>
      <c r="T148" s="194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157</v>
      </c>
      <c r="AT148" s="195" t="s">
        <v>128</v>
      </c>
      <c r="AU148" s="195" t="s">
        <v>85</v>
      </c>
      <c r="AY148" s="14" t="s">
        <v>122</v>
      </c>
      <c r="BE148" s="196">
        <f t="shared" si="14"/>
        <v>0</v>
      </c>
      <c r="BF148" s="196">
        <f t="shared" si="15"/>
        <v>0</v>
      </c>
      <c r="BG148" s="196">
        <f t="shared" si="16"/>
        <v>0</v>
      </c>
      <c r="BH148" s="196">
        <f t="shared" si="17"/>
        <v>0</v>
      </c>
      <c r="BI148" s="196">
        <f t="shared" si="18"/>
        <v>0</v>
      </c>
      <c r="BJ148" s="14" t="s">
        <v>85</v>
      </c>
      <c r="BK148" s="196">
        <f t="shared" si="19"/>
        <v>0</v>
      </c>
      <c r="BL148" s="14" t="s">
        <v>127</v>
      </c>
      <c r="BM148" s="195" t="s">
        <v>339</v>
      </c>
    </row>
    <row r="149" spans="1:65" s="2" customFormat="1" ht="24.2" customHeight="1">
      <c r="A149" s="31"/>
      <c r="B149" s="32"/>
      <c r="C149" s="183" t="s">
        <v>238</v>
      </c>
      <c r="D149" s="183" t="s">
        <v>128</v>
      </c>
      <c r="E149" s="184" t="s">
        <v>340</v>
      </c>
      <c r="F149" s="185" t="s">
        <v>341</v>
      </c>
      <c r="G149" s="186" t="s">
        <v>189</v>
      </c>
      <c r="H149" s="187">
        <v>10</v>
      </c>
      <c r="I149" s="188"/>
      <c r="J149" s="189">
        <f t="shared" si="10"/>
        <v>0</v>
      </c>
      <c r="K149" s="185" t="s">
        <v>1</v>
      </c>
      <c r="L149" s="190"/>
      <c r="M149" s="191" t="s">
        <v>1</v>
      </c>
      <c r="N149" s="192" t="s">
        <v>42</v>
      </c>
      <c r="O149" s="68"/>
      <c r="P149" s="193">
        <f t="shared" si="11"/>
        <v>0</v>
      </c>
      <c r="Q149" s="193">
        <v>0</v>
      </c>
      <c r="R149" s="193">
        <f t="shared" si="12"/>
        <v>0</v>
      </c>
      <c r="S149" s="193">
        <v>0</v>
      </c>
      <c r="T149" s="194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157</v>
      </c>
      <c r="AT149" s="195" t="s">
        <v>128</v>
      </c>
      <c r="AU149" s="195" t="s">
        <v>85</v>
      </c>
      <c r="AY149" s="14" t="s">
        <v>122</v>
      </c>
      <c r="BE149" s="196">
        <f t="shared" si="14"/>
        <v>0</v>
      </c>
      <c r="BF149" s="196">
        <f t="shared" si="15"/>
        <v>0</v>
      </c>
      <c r="BG149" s="196">
        <f t="shared" si="16"/>
        <v>0</v>
      </c>
      <c r="BH149" s="196">
        <f t="shared" si="17"/>
        <v>0</v>
      </c>
      <c r="BI149" s="196">
        <f t="shared" si="18"/>
        <v>0</v>
      </c>
      <c r="BJ149" s="14" t="s">
        <v>85</v>
      </c>
      <c r="BK149" s="196">
        <f t="shared" si="19"/>
        <v>0</v>
      </c>
      <c r="BL149" s="14" t="s">
        <v>127</v>
      </c>
      <c r="BM149" s="195" t="s">
        <v>342</v>
      </c>
    </row>
    <row r="150" spans="1:65" s="2" customFormat="1" ht="24.2" customHeight="1">
      <c r="A150" s="31"/>
      <c r="B150" s="32"/>
      <c r="C150" s="183" t="s">
        <v>243</v>
      </c>
      <c r="D150" s="183" t="s">
        <v>128</v>
      </c>
      <c r="E150" s="184" t="s">
        <v>343</v>
      </c>
      <c r="F150" s="185" t="s">
        <v>344</v>
      </c>
      <c r="G150" s="186" t="s">
        <v>263</v>
      </c>
      <c r="H150" s="187">
        <v>1</v>
      </c>
      <c r="I150" s="188"/>
      <c r="J150" s="189">
        <f t="shared" si="10"/>
        <v>0</v>
      </c>
      <c r="K150" s="185" t="s">
        <v>1</v>
      </c>
      <c r="L150" s="190"/>
      <c r="M150" s="191" t="s">
        <v>1</v>
      </c>
      <c r="N150" s="192" t="s">
        <v>42</v>
      </c>
      <c r="O150" s="68"/>
      <c r="P150" s="193">
        <f t="shared" si="11"/>
        <v>0</v>
      </c>
      <c r="Q150" s="193">
        <v>0</v>
      </c>
      <c r="R150" s="193">
        <f t="shared" si="12"/>
        <v>0</v>
      </c>
      <c r="S150" s="193">
        <v>0</v>
      </c>
      <c r="T150" s="194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157</v>
      </c>
      <c r="AT150" s="195" t="s">
        <v>128</v>
      </c>
      <c r="AU150" s="195" t="s">
        <v>85</v>
      </c>
      <c r="AY150" s="14" t="s">
        <v>122</v>
      </c>
      <c r="BE150" s="196">
        <f t="shared" si="14"/>
        <v>0</v>
      </c>
      <c r="BF150" s="196">
        <f t="shared" si="15"/>
        <v>0</v>
      </c>
      <c r="BG150" s="196">
        <f t="shared" si="16"/>
        <v>0</v>
      </c>
      <c r="BH150" s="196">
        <f t="shared" si="17"/>
        <v>0</v>
      </c>
      <c r="BI150" s="196">
        <f t="shared" si="18"/>
        <v>0</v>
      </c>
      <c r="BJ150" s="14" t="s">
        <v>85</v>
      </c>
      <c r="BK150" s="196">
        <f t="shared" si="19"/>
        <v>0</v>
      </c>
      <c r="BL150" s="14" t="s">
        <v>127</v>
      </c>
      <c r="BM150" s="195" t="s">
        <v>345</v>
      </c>
    </row>
    <row r="151" spans="1:65" s="12" customFormat="1" ht="25.9" customHeight="1">
      <c r="B151" s="167"/>
      <c r="C151" s="168"/>
      <c r="D151" s="169" t="s">
        <v>76</v>
      </c>
      <c r="E151" s="170" t="s">
        <v>346</v>
      </c>
      <c r="F151" s="170" t="s">
        <v>347</v>
      </c>
      <c r="G151" s="168"/>
      <c r="H151" s="168"/>
      <c r="I151" s="171"/>
      <c r="J151" s="172">
        <f>BK151</f>
        <v>0</v>
      </c>
      <c r="K151" s="168"/>
      <c r="L151" s="173"/>
      <c r="M151" s="174"/>
      <c r="N151" s="175"/>
      <c r="O151" s="175"/>
      <c r="P151" s="176">
        <f>SUM(P152:P156)</f>
        <v>0</v>
      </c>
      <c r="Q151" s="175"/>
      <c r="R151" s="176">
        <f>SUM(R152:R156)</f>
        <v>0</v>
      </c>
      <c r="S151" s="175"/>
      <c r="T151" s="177">
        <f>SUM(T152:T156)</f>
        <v>0</v>
      </c>
      <c r="AR151" s="178" t="s">
        <v>85</v>
      </c>
      <c r="AT151" s="179" t="s">
        <v>76</v>
      </c>
      <c r="AU151" s="179" t="s">
        <v>77</v>
      </c>
      <c r="AY151" s="178" t="s">
        <v>122</v>
      </c>
      <c r="BK151" s="180">
        <f>SUM(BK152:BK156)</f>
        <v>0</v>
      </c>
    </row>
    <row r="152" spans="1:65" s="2" customFormat="1" ht="16.5" customHeight="1">
      <c r="A152" s="31"/>
      <c r="B152" s="32"/>
      <c r="C152" s="197" t="s">
        <v>202</v>
      </c>
      <c r="D152" s="197" t="s">
        <v>203</v>
      </c>
      <c r="E152" s="198" t="s">
        <v>348</v>
      </c>
      <c r="F152" s="199" t="s">
        <v>349</v>
      </c>
      <c r="G152" s="200" t="s">
        <v>263</v>
      </c>
      <c r="H152" s="201">
        <v>1</v>
      </c>
      <c r="I152" s="202"/>
      <c r="J152" s="203">
        <f>ROUND(I152*H152,2)</f>
        <v>0</v>
      </c>
      <c r="K152" s="199" t="s">
        <v>1</v>
      </c>
      <c r="L152" s="36"/>
      <c r="M152" s="204" t="s">
        <v>1</v>
      </c>
      <c r="N152" s="205" t="s">
        <v>42</v>
      </c>
      <c r="O152" s="68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127</v>
      </c>
      <c r="AT152" s="195" t="s">
        <v>203</v>
      </c>
      <c r="AU152" s="195" t="s">
        <v>85</v>
      </c>
      <c r="AY152" s="14" t="s">
        <v>122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14" t="s">
        <v>85</v>
      </c>
      <c r="BK152" s="196">
        <f>ROUND(I152*H152,2)</f>
        <v>0</v>
      </c>
      <c r="BL152" s="14" t="s">
        <v>127</v>
      </c>
      <c r="BM152" s="195" t="s">
        <v>350</v>
      </c>
    </row>
    <row r="153" spans="1:65" s="2" customFormat="1" ht="16.5" customHeight="1">
      <c r="A153" s="31"/>
      <c r="B153" s="32"/>
      <c r="C153" s="197" t="s">
        <v>207</v>
      </c>
      <c r="D153" s="197" t="s">
        <v>203</v>
      </c>
      <c r="E153" s="198" t="s">
        <v>351</v>
      </c>
      <c r="F153" s="199" t="s">
        <v>352</v>
      </c>
      <c r="G153" s="200" t="s">
        <v>263</v>
      </c>
      <c r="H153" s="201">
        <v>1</v>
      </c>
      <c r="I153" s="202"/>
      <c r="J153" s="203">
        <f>ROUND(I153*H153,2)</f>
        <v>0</v>
      </c>
      <c r="K153" s="199" t="s">
        <v>1</v>
      </c>
      <c r="L153" s="36"/>
      <c r="M153" s="204" t="s">
        <v>1</v>
      </c>
      <c r="N153" s="205" t="s">
        <v>42</v>
      </c>
      <c r="O153" s="68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127</v>
      </c>
      <c r="AT153" s="195" t="s">
        <v>203</v>
      </c>
      <c r="AU153" s="195" t="s">
        <v>85</v>
      </c>
      <c r="AY153" s="14" t="s">
        <v>122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4" t="s">
        <v>85</v>
      </c>
      <c r="BK153" s="196">
        <f>ROUND(I153*H153,2)</f>
        <v>0</v>
      </c>
      <c r="BL153" s="14" t="s">
        <v>127</v>
      </c>
      <c r="BM153" s="195" t="s">
        <v>353</v>
      </c>
    </row>
    <row r="154" spans="1:65" s="2" customFormat="1" ht="21.75" customHeight="1">
      <c r="A154" s="31"/>
      <c r="B154" s="32"/>
      <c r="C154" s="197" t="s">
        <v>249</v>
      </c>
      <c r="D154" s="197" t="s">
        <v>203</v>
      </c>
      <c r="E154" s="198" t="s">
        <v>354</v>
      </c>
      <c r="F154" s="199" t="s">
        <v>355</v>
      </c>
      <c r="G154" s="200" t="s">
        <v>263</v>
      </c>
      <c r="H154" s="201">
        <v>1</v>
      </c>
      <c r="I154" s="202"/>
      <c r="J154" s="203">
        <f>ROUND(I154*H154,2)</f>
        <v>0</v>
      </c>
      <c r="K154" s="199" t="s">
        <v>1</v>
      </c>
      <c r="L154" s="36"/>
      <c r="M154" s="204" t="s">
        <v>1</v>
      </c>
      <c r="N154" s="205" t="s">
        <v>42</v>
      </c>
      <c r="O154" s="68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127</v>
      </c>
      <c r="AT154" s="195" t="s">
        <v>203</v>
      </c>
      <c r="AU154" s="195" t="s">
        <v>85</v>
      </c>
      <c r="AY154" s="14" t="s">
        <v>122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14" t="s">
        <v>85</v>
      </c>
      <c r="BK154" s="196">
        <f>ROUND(I154*H154,2)</f>
        <v>0</v>
      </c>
      <c r="BL154" s="14" t="s">
        <v>127</v>
      </c>
      <c r="BM154" s="195" t="s">
        <v>356</v>
      </c>
    </row>
    <row r="155" spans="1:65" s="2" customFormat="1" ht="24.2" customHeight="1">
      <c r="A155" s="31"/>
      <c r="B155" s="32"/>
      <c r="C155" s="197" t="s">
        <v>357</v>
      </c>
      <c r="D155" s="197" t="s">
        <v>203</v>
      </c>
      <c r="E155" s="198" t="s">
        <v>358</v>
      </c>
      <c r="F155" s="199" t="s">
        <v>359</v>
      </c>
      <c r="G155" s="200" t="s">
        <v>263</v>
      </c>
      <c r="H155" s="201">
        <v>1</v>
      </c>
      <c r="I155" s="202"/>
      <c r="J155" s="203">
        <f>ROUND(I155*H155,2)</f>
        <v>0</v>
      </c>
      <c r="K155" s="199" t="s">
        <v>1</v>
      </c>
      <c r="L155" s="36"/>
      <c r="M155" s="204" t="s">
        <v>1</v>
      </c>
      <c r="N155" s="205" t="s">
        <v>42</v>
      </c>
      <c r="O155" s="68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127</v>
      </c>
      <c r="AT155" s="195" t="s">
        <v>203</v>
      </c>
      <c r="AU155" s="195" t="s">
        <v>85</v>
      </c>
      <c r="AY155" s="14" t="s">
        <v>122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4" t="s">
        <v>85</v>
      </c>
      <c r="BK155" s="196">
        <f>ROUND(I155*H155,2)</f>
        <v>0</v>
      </c>
      <c r="BL155" s="14" t="s">
        <v>127</v>
      </c>
      <c r="BM155" s="195" t="s">
        <v>360</v>
      </c>
    </row>
    <row r="156" spans="1:65" s="2" customFormat="1" ht="16.5" customHeight="1">
      <c r="A156" s="31"/>
      <c r="B156" s="32"/>
      <c r="C156" s="197" t="s">
        <v>361</v>
      </c>
      <c r="D156" s="197" t="s">
        <v>203</v>
      </c>
      <c r="E156" s="198" t="s">
        <v>362</v>
      </c>
      <c r="F156" s="199" t="s">
        <v>363</v>
      </c>
      <c r="G156" s="200" t="s">
        <v>263</v>
      </c>
      <c r="H156" s="201">
        <v>1</v>
      </c>
      <c r="I156" s="202"/>
      <c r="J156" s="203">
        <f>ROUND(I156*H156,2)</f>
        <v>0</v>
      </c>
      <c r="K156" s="199" t="s">
        <v>1</v>
      </c>
      <c r="L156" s="36"/>
      <c r="M156" s="204" t="s">
        <v>1</v>
      </c>
      <c r="N156" s="205" t="s">
        <v>42</v>
      </c>
      <c r="O156" s="68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5" t="s">
        <v>127</v>
      </c>
      <c r="AT156" s="195" t="s">
        <v>203</v>
      </c>
      <c r="AU156" s="195" t="s">
        <v>85</v>
      </c>
      <c r="AY156" s="14" t="s">
        <v>122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4" t="s">
        <v>85</v>
      </c>
      <c r="BK156" s="196">
        <f>ROUND(I156*H156,2)</f>
        <v>0</v>
      </c>
      <c r="BL156" s="14" t="s">
        <v>127</v>
      </c>
      <c r="BM156" s="195" t="s">
        <v>364</v>
      </c>
    </row>
    <row r="157" spans="1:65" s="12" customFormat="1" ht="25.9" customHeight="1">
      <c r="B157" s="167"/>
      <c r="C157" s="168"/>
      <c r="D157" s="169" t="s">
        <v>76</v>
      </c>
      <c r="E157" s="170" t="s">
        <v>365</v>
      </c>
      <c r="F157" s="170" t="s">
        <v>248</v>
      </c>
      <c r="G157" s="168"/>
      <c r="H157" s="168"/>
      <c r="I157" s="171"/>
      <c r="J157" s="172">
        <f>BK157</f>
        <v>0</v>
      </c>
      <c r="K157" s="168"/>
      <c r="L157" s="173"/>
      <c r="M157" s="174"/>
      <c r="N157" s="175"/>
      <c r="O157" s="175"/>
      <c r="P157" s="176">
        <f>SUM(P158:P164)</f>
        <v>0</v>
      </c>
      <c r="Q157" s="175"/>
      <c r="R157" s="176">
        <f>SUM(R158:R164)</f>
        <v>0</v>
      </c>
      <c r="S157" s="175"/>
      <c r="T157" s="177">
        <f>SUM(T158:T164)</f>
        <v>0</v>
      </c>
      <c r="AR157" s="178" t="s">
        <v>85</v>
      </c>
      <c r="AT157" s="179" t="s">
        <v>76</v>
      </c>
      <c r="AU157" s="179" t="s">
        <v>77</v>
      </c>
      <c r="AY157" s="178" t="s">
        <v>122</v>
      </c>
      <c r="BK157" s="180">
        <f>SUM(BK158:BK164)</f>
        <v>0</v>
      </c>
    </row>
    <row r="158" spans="1:65" s="2" customFormat="1" ht="16.5" customHeight="1">
      <c r="A158" s="31"/>
      <c r="B158" s="32"/>
      <c r="C158" s="197" t="s">
        <v>133</v>
      </c>
      <c r="D158" s="197" t="s">
        <v>203</v>
      </c>
      <c r="E158" s="198" t="s">
        <v>366</v>
      </c>
      <c r="F158" s="199" t="s">
        <v>367</v>
      </c>
      <c r="G158" s="200" t="s">
        <v>263</v>
      </c>
      <c r="H158" s="201">
        <v>1</v>
      </c>
      <c r="I158" s="202"/>
      <c r="J158" s="203">
        <f t="shared" ref="J158:J164" si="20">ROUND(I158*H158,2)</f>
        <v>0</v>
      </c>
      <c r="K158" s="199" t="s">
        <v>1</v>
      </c>
      <c r="L158" s="36"/>
      <c r="M158" s="204" t="s">
        <v>1</v>
      </c>
      <c r="N158" s="205" t="s">
        <v>42</v>
      </c>
      <c r="O158" s="68"/>
      <c r="P158" s="193">
        <f t="shared" ref="P158:P164" si="21">O158*H158</f>
        <v>0</v>
      </c>
      <c r="Q158" s="193">
        <v>0</v>
      </c>
      <c r="R158" s="193">
        <f t="shared" ref="R158:R164" si="22">Q158*H158</f>
        <v>0</v>
      </c>
      <c r="S158" s="193">
        <v>0</v>
      </c>
      <c r="T158" s="194">
        <f t="shared" ref="T158:T164" si="23"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127</v>
      </c>
      <c r="AT158" s="195" t="s">
        <v>203</v>
      </c>
      <c r="AU158" s="195" t="s">
        <v>85</v>
      </c>
      <c r="AY158" s="14" t="s">
        <v>122</v>
      </c>
      <c r="BE158" s="196">
        <f t="shared" ref="BE158:BE164" si="24">IF(N158="základní",J158,0)</f>
        <v>0</v>
      </c>
      <c r="BF158" s="196">
        <f t="shared" ref="BF158:BF164" si="25">IF(N158="snížená",J158,0)</f>
        <v>0</v>
      </c>
      <c r="BG158" s="196">
        <f t="shared" ref="BG158:BG164" si="26">IF(N158="zákl. přenesená",J158,0)</f>
        <v>0</v>
      </c>
      <c r="BH158" s="196">
        <f t="shared" ref="BH158:BH164" si="27">IF(N158="sníž. přenesená",J158,0)</f>
        <v>0</v>
      </c>
      <c r="BI158" s="196">
        <f t="shared" ref="BI158:BI164" si="28">IF(N158="nulová",J158,0)</f>
        <v>0</v>
      </c>
      <c r="BJ158" s="14" t="s">
        <v>85</v>
      </c>
      <c r="BK158" s="196">
        <f t="shared" ref="BK158:BK164" si="29">ROUND(I158*H158,2)</f>
        <v>0</v>
      </c>
      <c r="BL158" s="14" t="s">
        <v>127</v>
      </c>
      <c r="BM158" s="195" t="s">
        <v>368</v>
      </c>
    </row>
    <row r="159" spans="1:65" s="2" customFormat="1" ht="24.2" customHeight="1">
      <c r="A159" s="31"/>
      <c r="B159" s="32"/>
      <c r="C159" s="197" t="s">
        <v>369</v>
      </c>
      <c r="D159" s="197" t="s">
        <v>203</v>
      </c>
      <c r="E159" s="198" t="s">
        <v>370</v>
      </c>
      <c r="F159" s="199" t="s">
        <v>371</v>
      </c>
      <c r="G159" s="200" t="s">
        <v>263</v>
      </c>
      <c r="H159" s="201">
        <v>1</v>
      </c>
      <c r="I159" s="202"/>
      <c r="J159" s="203">
        <f t="shared" si="20"/>
        <v>0</v>
      </c>
      <c r="K159" s="199" t="s">
        <v>1</v>
      </c>
      <c r="L159" s="36"/>
      <c r="M159" s="204" t="s">
        <v>1</v>
      </c>
      <c r="N159" s="205" t="s">
        <v>42</v>
      </c>
      <c r="O159" s="68"/>
      <c r="P159" s="193">
        <f t="shared" si="21"/>
        <v>0</v>
      </c>
      <c r="Q159" s="193">
        <v>0</v>
      </c>
      <c r="R159" s="193">
        <f t="shared" si="22"/>
        <v>0</v>
      </c>
      <c r="S159" s="193">
        <v>0</v>
      </c>
      <c r="T159" s="194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127</v>
      </c>
      <c r="AT159" s="195" t="s">
        <v>203</v>
      </c>
      <c r="AU159" s="195" t="s">
        <v>85</v>
      </c>
      <c r="AY159" s="14" t="s">
        <v>122</v>
      </c>
      <c r="BE159" s="196">
        <f t="shared" si="24"/>
        <v>0</v>
      </c>
      <c r="BF159" s="196">
        <f t="shared" si="25"/>
        <v>0</v>
      </c>
      <c r="BG159" s="196">
        <f t="shared" si="26"/>
        <v>0</v>
      </c>
      <c r="BH159" s="196">
        <f t="shared" si="27"/>
        <v>0</v>
      </c>
      <c r="BI159" s="196">
        <f t="shared" si="28"/>
        <v>0</v>
      </c>
      <c r="BJ159" s="14" t="s">
        <v>85</v>
      </c>
      <c r="BK159" s="196">
        <f t="shared" si="29"/>
        <v>0</v>
      </c>
      <c r="BL159" s="14" t="s">
        <v>127</v>
      </c>
      <c r="BM159" s="195" t="s">
        <v>372</v>
      </c>
    </row>
    <row r="160" spans="1:65" s="2" customFormat="1" ht="16.5" customHeight="1">
      <c r="A160" s="31"/>
      <c r="B160" s="32"/>
      <c r="C160" s="197" t="s">
        <v>373</v>
      </c>
      <c r="D160" s="197" t="s">
        <v>203</v>
      </c>
      <c r="E160" s="198" t="s">
        <v>374</v>
      </c>
      <c r="F160" s="199" t="s">
        <v>375</v>
      </c>
      <c r="G160" s="200" t="s">
        <v>263</v>
      </c>
      <c r="H160" s="201">
        <v>1</v>
      </c>
      <c r="I160" s="202"/>
      <c r="J160" s="203">
        <f t="shared" si="20"/>
        <v>0</v>
      </c>
      <c r="K160" s="199" t="s">
        <v>1</v>
      </c>
      <c r="L160" s="36"/>
      <c r="M160" s="204" t="s">
        <v>1</v>
      </c>
      <c r="N160" s="205" t="s">
        <v>42</v>
      </c>
      <c r="O160" s="68"/>
      <c r="P160" s="193">
        <f t="shared" si="21"/>
        <v>0</v>
      </c>
      <c r="Q160" s="193">
        <v>0</v>
      </c>
      <c r="R160" s="193">
        <f t="shared" si="22"/>
        <v>0</v>
      </c>
      <c r="S160" s="193">
        <v>0</v>
      </c>
      <c r="T160" s="194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127</v>
      </c>
      <c r="AT160" s="195" t="s">
        <v>203</v>
      </c>
      <c r="AU160" s="195" t="s">
        <v>85</v>
      </c>
      <c r="AY160" s="14" t="s">
        <v>122</v>
      </c>
      <c r="BE160" s="196">
        <f t="shared" si="24"/>
        <v>0</v>
      </c>
      <c r="BF160" s="196">
        <f t="shared" si="25"/>
        <v>0</v>
      </c>
      <c r="BG160" s="196">
        <f t="shared" si="26"/>
        <v>0</v>
      </c>
      <c r="BH160" s="196">
        <f t="shared" si="27"/>
        <v>0</v>
      </c>
      <c r="BI160" s="196">
        <f t="shared" si="28"/>
        <v>0</v>
      </c>
      <c r="BJ160" s="14" t="s">
        <v>85</v>
      </c>
      <c r="BK160" s="196">
        <f t="shared" si="29"/>
        <v>0</v>
      </c>
      <c r="BL160" s="14" t="s">
        <v>127</v>
      </c>
      <c r="BM160" s="195" t="s">
        <v>376</v>
      </c>
    </row>
    <row r="161" spans="1:65" s="2" customFormat="1" ht="16.5" customHeight="1">
      <c r="A161" s="31"/>
      <c r="B161" s="32"/>
      <c r="C161" s="197" t="s">
        <v>377</v>
      </c>
      <c r="D161" s="197" t="s">
        <v>203</v>
      </c>
      <c r="E161" s="198" t="s">
        <v>378</v>
      </c>
      <c r="F161" s="199" t="s">
        <v>379</v>
      </c>
      <c r="G161" s="200" t="s">
        <v>263</v>
      </c>
      <c r="H161" s="201">
        <v>1</v>
      </c>
      <c r="I161" s="202"/>
      <c r="J161" s="203">
        <f t="shared" si="20"/>
        <v>0</v>
      </c>
      <c r="K161" s="199" t="s">
        <v>1</v>
      </c>
      <c r="L161" s="36"/>
      <c r="M161" s="204" t="s">
        <v>1</v>
      </c>
      <c r="N161" s="205" t="s">
        <v>42</v>
      </c>
      <c r="O161" s="68"/>
      <c r="P161" s="193">
        <f t="shared" si="21"/>
        <v>0</v>
      </c>
      <c r="Q161" s="193">
        <v>0</v>
      </c>
      <c r="R161" s="193">
        <f t="shared" si="22"/>
        <v>0</v>
      </c>
      <c r="S161" s="193">
        <v>0</v>
      </c>
      <c r="T161" s="194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127</v>
      </c>
      <c r="AT161" s="195" t="s">
        <v>203</v>
      </c>
      <c r="AU161" s="195" t="s">
        <v>85</v>
      </c>
      <c r="AY161" s="14" t="s">
        <v>122</v>
      </c>
      <c r="BE161" s="196">
        <f t="shared" si="24"/>
        <v>0</v>
      </c>
      <c r="BF161" s="196">
        <f t="shared" si="25"/>
        <v>0</v>
      </c>
      <c r="BG161" s="196">
        <f t="shared" si="26"/>
        <v>0</v>
      </c>
      <c r="BH161" s="196">
        <f t="shared" si="27"/>
        <v>0</v>
      </c>
      <c r="BI161" s="196">
        <f t="shared" si="28"/>
        <v>0</v>
      </c>
      <c r="BJ161" s="14" t="s">
        <v>85</v>
      </c>
      <c r="BK161" s="196">
        <f t="shared" si="29"/>
        <v>0</v>
      </c>
      <c r="BL161" s="14" t="s">
        <v>127</v>
      </c>
      <c r="BM161" s="195" t="s">
        <v>380</v>
      </c>
    </row>
    <row r="162" spans="1:65" s="2" customFormat="1" ht="16.5" customHeight="1">
      <c r="A162" s="31"/>
      <c r="B162" s="32"/>
      <c r="C162" s="197" t="s">
        <v>381</v>
      </c>
      <c r="D162" s="197" t="s">
        <v>203</v>
      </c>
      <c r="E162" s="198" t="s">
        <v>382</v>
      </c>
      <c r="F162" s="199" t="s">
        <v>383</v>
      </c>
      <c r="G162" s="200" t="s">
        <v>263</v>
      </c>
      <c r="H162" s="201">
        <v>1</v>
      </c>
      <c r="I162" s="202"/>
      <c r="J162" s="203">
        <f t="shared" si="20"/>
        <v>0</v>
      </c>
      <c r="K162" s="199" t="s">
        <v>1</v>
      </c>
      <c r="L162" s="36"/>
      <c r="M162" s="204" t="s">
        <v>1</v>
      </c>
      <c r="N162" s="205" t="s">
        <v>42</v>
      </c>
      <c r="O162" s="68"/>
      <c r="P162" s="193">
        <f t="shared" si="21"/>
        <v>0</v>
      </c>
      <c r="Q162" s="193">
        <v>0</v>
      </c>
      <c r="R162" s="193">
        <f t="shared" si="22"/>
        <v>0</v>
      </c>
      <c r="S162" s="193">
        <v>0</v>
      </c>
      <c r="T162" s="194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127</v>
      </c>
      <c r="AT162" s="195" t="s">
        <v>203</v>
      </c>
      <c r="AU162" s="195" t="s">
        <v>85</v>
      </c>
      <c r="AY162" s="14" t="s">
        <v>122</v>
      </c>
      <c r="BE162" s="196">
        <f t="shared" si="24"/>
        <v>0</v>
      </c>
      <c r="BF162" s="196">
        <f t="shared" si="25"/>
        <v>0</v>
      </c>
      <c r="BG162" s="196">
        <f t="shared" si="26"/>
        <v>0</v>
      </c>
      <c r="BH162" s="196">
        <f t="shared" si="27"/>
        <v>0</v>
      </c>
      <c r="BI162" s="196">
        <f t="shared" si="28"/>
        <v>0</v>
      </c>
      <c r="BJ162" s="14" t="s">
        <v>85</v>
      </c>
      <c r="BK162" s="196">
        <f t="shared" si="29"/>
        <v>0</v>
      </c>
      <c r="BL162" s="14" t="s">
        <v>127</v>
      </c>
      <c r="BM162" s="195" t="s">
        <v>384</v>
      </c>
    </row>
    <row r="163" spans="1:65" s="2" customFormat="1" ht="24.2" customHeight="1">
      <c r="A163" s="31"/>
      <c r="B163" s="32"/>
      <c r="C163" s="197" t="s">
        <v>385</v>
      </c>
      <c r="D163" s="197" t="s">
        <v>203</v>
      </c>
      <c r="E163" s="198" t="s">
        <v>386</v>
      </c>
      <c r="F163" s="199" t="s">
        <v>387</v>
      </c>
      <c r="G163" s="200" t="s">
        <v>131</v>
      </c>
      <c r="H163" s="201">
        <v>1</v>
      </c>
      <c r="I163" s="202"/>
      <c r="J163" s="203">
        <f t="shared" si="20"/>
        <v>0</v>
      </c>
      <c r="K163" s="199" t="s">
        <v>283</v>
      </c>
      <c r="L163" s="36"/>
      <c r="M163" s="204" t="s">
        <v>1</v>
      </c>
      <c r="N163" s="205" t="s">
        <v>42</v>
      </c>
      <c r="O163" s="68"/>
      <c r="P163" s="193">
        <f t="shared" si="21"/>
        <v>0</v>
      </c>
      <c r="Q163" s="193">
        <v>0</v>
      </c>
      <c r="R163" s="193">
        <f t="shared" si="22"/>
        <v>0</v>
      </c>
      <c r="S163" s="193">
        <v>0</v>
      </c>
      <c r="T163" s="194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127</v>
      </c>
      <c r="AT163" s="195" t="s">
        <v>203</v>
      </c>
      <c r="AU163" s="195" t="s">
        <v>85</v>
      </c>
      <c r="AY163" s="14" t="s">
        <v>122</v>
      </c>
      <c r="BE163" s="196">
        <f t="shared" si="24"/>
        <v>0</v>
      </c>
      <c r="BF163" s="196">
        <f t="shared" si="25"/>
        <v>0</v>
      </c>
      <c r="BG163" s="196">
        <f t="shared" si="26"/>
        <v>0</v>
      </c>
      <c r="BH163" s="196">
        <f t="shared" si="27"/>
        <v>0</v>
      </c>
      <c r="BI163" s="196">
        <f t="shared" si="28"/>
        <v>0</v>
      </c>
      <c r="BJ163" s="14" t="s">
        <v>85</v>
      </c>
      <c r="BK163" s="196">
        <f t="shared" si="29"/>
        <v>0</v>
      </c>
      <c r="BL163" s="14" t="s">
        <v>127</v>
      </c>
      <c r="BM163" s="195" t="s">
        <v>388</v>
      </c>
    </row>
    <row r="164" spans="1:65" s="2" customFormat="1" ht="16.5" customHeight="1">
      <c r="A164" s="31"/>
      <c r="B164" s="32"/>
      <c r="C164" s="197" t="s">
        <v>389</v>
      </c>
      <c r="D164" s="197" t="s">
        <v>203</v>
      </c>
      <c r="E164" s="198" t="s">
        <v>390</v>
      </c>
      <c r="F164" s="199" t="s">
        <v>391</v>
      </c>
      <c r="G164" s="200" t="s">
        <v>263</v>
      </c>
      <c r="H164" s="201">
        <v>1</v>
      </c>
      <c r="I164" s="202"/>
      <c r="J164" s="203">
        <f t="shared" si="20"/>
        <v>0</v>
      </c>
      <c r="K164" s="199" t="s">
        <v>1</v>
      </c>
      <c r="L164" s="36"/>
      <c r="M164" s="206" t="s">
        <v>1</v>
      </c>
      <c r="N164" s="207" t="s">
        <v>42</v>
      </c>
      <c r="O164" s="208"/>
      <c r="P164" s="209">
        <f t="shared" si="21"/>
        <v>0</v>
      </c>
      <c r="Q164" s="209">
        <v>0</v>
      </c>
      <c r="R164" s="209">
        <f t="shared" si="22"/>
        <v>0</v>
      </c>
      <c r="S164" s="209">
        <v>0</v>
      </c>
      <c r="T164" s="21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127</v>
      </c>
      <c r="AT164" s="195" t="s">
        <v>203</v>
      </c>
      <c r="AU164" s="195" t="s">
        <v>85</v>
      </c>
      <c r="AY164" s="14" t="s">
        <v>122</v>
      </c>
      <c r="BE164" s="196">
        <f t="shared" si="24"/>
        <v>0</v>
      </c>
      <c r="BF164" s="196">
        <f t="shared" si="25"/>
        <v>0</v>
      </c>
      <c r="BG164" s="196">
        <f t="shared" si="26"/>
        <v>0</v>
      </c>
      <c r="BH164" s="196">
        <f t="shared" si="27"/>
        <v>0</v>
      </c>
      <c r="BI164" s="196">
        <f t="shared" si="28"/>
        <v>0</v>
      </c>
      <c r="BJ164" s="14" t="s">
        <v>85</v>
      </c>
      <c r="BK164" s="196">
        <f t="shared" si="29"/>
        <v>0</v>
      </c>
      <c r="BL164" s="14" t="s">
        <v>127</v>
      </c>
      <c r="BM164" s="195" t="s">
        <v>392</v>
      </c>
    </row>
    <row r="165" spans="1:65" s="2" customFormat="1" ht="6.95" customHeight="1">
      <c r="A165" s="31"/>
      <c r="B165" s="51"/>
      <c r="C165" s="52"/>
      <c r="D165" s="52"/>
      <c r="E165" s="52"/>
      <c r="F165" s="52"/>
      <c r="G165" s="52"/>
      <c r="H165" s="52"/>
      <c r="I165" s="52"/>
      <c r="J165" s="52"/>
      <c r="K165" s="52"/>
      <c r="L165" s="36"/>
      <c r="M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</row>
  </sheetData>
  <sheetProtection algorithmName="SHA-512" hashValue="zO1iPryO2FLpG6hrMnFco8PNunqCkJfVbxNGJrmct2lfT7aW0tJ9JhoVaux64Gzryhdcm10uYnikx9PC56l34Q==" saltValue="FUD7tu8IYGEgQll7QFl0C0KmeTs6ZyFp6sY7cVFankUL3z7yyV3LXLJ9jDBQn7tQd4G6UZFdre64XoKTUbByfg==" spinCount="100000" sheet="1" objects="1" scenarios="1" formatColumns="0" formatRows="0" autoFilter="0"/>
  <autoFilter ref="C120:K164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1.1 - Instalace směšování...</vt:lpstr>
      <vt:lpstr>1.2 - Měření a Regulace</vt:lpstr>
      <vt:lpstr>'1.1 - Instalace směšování...'!Názvy_tisku</vt:lpstr>
      <vt:lpstr>'1.2 - Měření a Regulace'!Názvy_tisku</vt:lpstr>
      <vt:lpstr>'Rekapitulace stavby'!Názvy_tisku</vt:lpstr>
      <vt:lpstr>'1.1 - Instalace směšování...'!Oblast_tisku</vt:lpstr>
      <vt:lpstr>'1.2 - Měření a Regulace'!Oblast_tisku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Pavel</dc:creator>
  <cp:lastModifiedBy>Gabriela Frgalová</cp:lastModifiedBy>
  <dcterms:created xsi:type="dcterms:W3CDTF">2024-12-06T16:04:33Z</dcterms:created>
  <dcterms:modified xsi:type="dcterms:W3CDTF">2025-05-14T07:59:23Z</dcterms:modified>
</cp:coreProperties>
</file>