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edivahelena-my.sharepoint.com/personal/sediva_helsed_cz/Documents/HELSED s.r.o/PRÁCE/OBCE/Smetanova Lhota/VEŘEJNÉ ZAKÁZKY/Oprava místních komunikací_2026/Výzva vč. příloh/"/>
    </mc:Choice>
  </mc:AlternateContent>
  <xr:revisionPtr revIDLastSave="0" documentId="11_FCB5F789509591F91EEB8222B2D98817AE3AE37A" xr6:coauthVersionLast="47" xr6:coauthVersionMax="47" xr10:uidLastSave="{00000000-0000-0000-0000-000000000000}"/>
  <bookViews>
    <workbookView xWindow="28680" yWindow="-120" windowWidth="51840" windowHeight="21120" activeTab="3" xr2:uid="{00000000-000D-0000-FFFF-FFFF00000000}"/>
  </bookViews>
  <sheets>
    <sheet name="Rekapitulace stavby" sheetId="1" r:id="rId1"/>
    <sheet name="SMETANOVALHOTA_1 - SO 101" sheetId="2" r:id="rId2"/>
    <sheet name="SMETANOVALHOTA_2 - SO 102" sheetId="3" r:id="rId3"/>
    <sheet name="SMETANOVALHOTA_3 - SO 103" sheetId="4" r:id="rId4"/>
    <sheet name="Z Doplňující údaje - Opra..." sheetId="5" r:id="rId5"/>
  </sheets>
  <definedNames>
    <definedName name="_xlnm._FilterDatabase" localSheetId="1" hidden="1">'SMETANOVALHOTA_1 - SO 101'!$C$120:$K$182</definedName>
    <definedName name="_xlnm._FilterDatabase" localSheetId="2" hidden="1">'SMETANOVALHOTA_2 - SO 102'!$C$120:$K$198</definedName>
    <definedName name="_xlnm._FilterDatabase" localSheetId="3" hidden="1">'SMETANOVALHOTA_3 - SO 103'!$C$120:$K$192</definedName>
    <definedName name="_xlnm._FilterDatabase" localSheetId="4" hidden="1">'Z Doplňující údaje - Opra...'!$C$116:$K$130</definedName>
    <definedName name="_xlnm.Print_Titles" localSheetId="0">'Rekapitulace stavby'!$92:$92</definedName>
    <definedName name="_xlnm.Print_Titles" localSheetId="1">'SMETANOVALHOTA_1 - SO 101'!$120:$120</definedName>
    <definedName name="_xlnm.Print_Titles" localSheetId="2">'SMETANOVALHOTA_2 - SO 102'!$120:$120</definedName>
    <definedName name="_xlnm.Print_Titles" localSheetId="3">'SMETANOVALHOTA_3 - SO 103'!$120:$120</definedName>
    <definedName name="_xlnm.Print_Titles" localSheetId="4">'Z Doplňující údaje - Opra...'!$116:$116</definedName>
    <definedName name="_xlnm.Print_Area" localSheetId="0">'Rekapitulace stavby'!$D$4:$AO$76,'Rekapitulace stavby'!$C$82:$AQ$99</definedName>
    <definedName name="_xlnm.Print_Area" localSheetId="1">'SMETANOVALHOTA_1 - SO 101'!$C$4:$J$76,'SMETANOVALHOTA_1 - SO 101'!$C$82:$J$102,'SMETANOVALHOTA_1 - SO 101'!$C$108:$K$182</definedName>
    <definedName name="_xlnm.Print_Area" localSheetId="2">'SMETANOVALHOTA_2 - SO 102'!$C$4:$J$76,'SMETANOVALHOTA_2 - SO 102'!$C$82:$J$102,'SMETANOVALHOTA_2 - SO 102'!$C$108:$K$198</definedName>
    <definedName name="_xlnm.Print_Area" localSheetId="3">'SMETANOVALHOTA_3 - SO 103'!$C$4:$J$76,'SMETANOVALHOTA_3 - SO 103'!$C$82:$J$102,'SMETANOVALHOTA_3 - SO 103'!$C$108:$K$192</definedName>
    <definedName name="_xlnm.Print_Area" localSheetId="4">'Z Doplňující údaje - Opra...'!$C$4:$J$76,'Z Doplňující údaje - Opra...'!$C$82:$J$98,'Z Doplňující údaje - Opra...'!$C$104:$K$130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/>
  <c r="J35" i="5"/>
  <c r="AX98" i="1"/>
  <c r="BI125" i="5"/>
  <c r="BH125" i="5"/>
  <c r="BG125" i="5"/>
  <c r="BF125" i="5"/>
  <c r="T125" i="5"/>
  <c r="T124" i="5"/>
  <c r="R125" i="5"/>
  <c r="R124" i="5" s="1"/>
  <c r="R117" i="5" s="1"/>
  <c r="P125" i="5"/>
  <c r="P124" i="5" s="1"/>
  <c r="P117" i="5" s="1"/>
  <c r="AU98" i="1" s="1"/>
  <c r="BI118" i="5"/>
  <c r="BH118" i="5"/>
  <c r="F36" i="5" s="1"/>
  <c r="BC98" i="1" s="1"/>
  <c r="BG118" i="5"/>
  <c r="BF118" i="5"/>
  <c r="F34" i="5" s="1"/>
  <c r="BA98" i="1" s="1"/>
  <c r="T118" i="5"/>
  <c r="T117" i="5"/>
  <c r="R118" i="5"/>
  <c r="P118" i="5"/>
  <c r="J114" i="5"/>
  <c r="J113" i="5"/>
  <c r="F113" i="5"/>
  <c r="F111" i="5"/>
  <c r="E109" i="5"/>
  <c r="J92" i="5"/>
  <c r="J91" i="5"/>
  <c r="F91" i="5"/>
  <c r="F89" i="5"/>
  <c r="E87" i="5"/>
  <c r="J18" i="5"/>
  <c r="E18" i="5"/>
  <c r="F92" i="5" s="1"/>
  <c r="J17" i="5"/>
  <c r="J12" i="5"/>
  <c r="J111" i="5" s="1"/>
  <c r="E7" i="5"/>
  <c r="E85" i="5" s="1"/>
  <c r="J184" i="4"/>
  <c r="J100" i="4" s="1"/>
  <c r="J37" i="4"/>
  <c r="J36" i="4"/>
  <c r="AY97" i="1" s="1"/>
  <c r="J35" i="4"/>
  <c r="AX97" i="1"/>
  <c r="BI186" i="4"/>
  <c r="BH186" i="4"/>
  <c r="BG186" i="4"/>
  <c r="BF186" i="4"/>
  <c r="T186" i="4"/>
  <c r="T185" i="4" s="1"/>
  <c r="R186" i="4"/>
  <c r="R185" i="4" s="1"/>
  <c r="P186" i="4"/>
  <c r="P185" i="4"/>
  <c r="BI176" i="4"/>
  <c r="BH176" i="4"/>
  <c r="BG176" i="4"/>
  <c r="BF176" i="4"/>
  <c r="T176" i="4"/>
  <c r="R176" i="4"/>
  <c r="P176" i="4"/>
  <c r="BI165" i="4"/>
  <c r="BH165" i="4"/>
  <c r="BG165" i="4"/>
  <c r="BF165" i="4"/>
  <c r="T165" i="4"/>
  <c r="R165" i="4"/>
  <c r="P165" i="4"/>
  <c r="BI157" i="4"/>
  <c r="BH157" i="4"/>
  <c r="BG157" i="4"/>
  <c r="BF157" i="4"/>
  <c r="T157" i="4"/>
  <c r="R157" i="4"/>
  <c r="P157" i="4"/>
  <c r="BI149" i="4"/>
  <c r="BH149" i="4"/>
  <c r="BG149" i="4"/>
  <c r="BF149" i="4"/>
  <c r="T149" i="4"/>
  <c r="R149" i="4"/>
  <c r="P149" i="4"/>
  <c r="BI141" i="4"/>
  <c r="BH141" i="4"/>
  <c r="BG141" i="4"/>
  <c r="BF141" i="4"/>
  <c r="T141" i="4"/>
  <c r="R141" i="4"/>
  <c r="P141" i="4"/>
  <c r="BI133" i="4"/>
  <c r="BH133" i="4"/>
  <c r="BG133" i="4"/>
  <c r="BF133" i="4"/>
  <c r="T133" i="4"/>
  <c r="R133" i="4"/>
  <c r="P133" i="4"/>
  <c r="BI124" i="4"/>
  <c r="BH124" i="4"/>
  <c r="BG124" i="4"/>
  <c r="BF124" i="4"/>
  <c r="T124" i="4"/>
  <c r="T123" i="4" s="1"/>
  <c r="R124" i="4"/>
  <c r="R123" i="4" s="1"/>
  <c r="P124" i="4"/>
  <c r="P123" i="4"/>
  <c r="J118" i="4"/>
  <c r="J117" i="4"/>
  <c r="F117" i="4"/>
  <c r="F115" i="4"/>
  <c r="E113" i="4"/>
  <c r="J92" i="4"/>
  <c r="J91" i="4"/>
  <c r="F91" i="4"/>
  <c r="F89" i="4"/>
  <c r="E87" i="4"/>
  <c r="J18" i="4"/>
  <c r="E18" i="4"/>
  <c r="F118" i="4" s="1"/>
  <c r="J17" i="4"/>
  <c r="J12" i="4"/>
  <c r="J115" i="4"/>
  <c r="E7" i="4"/>
  <c r="E111" i="4" s="1"/>
  <c r="J190" i="3"/>
  <c r="J37" i="3"/>
  <c r="J36" i="3"/>
  <c r="AY96" i="1" s="1"/>
  <c r="J35" i="3"/>
  <c r="AX96" i="1"/>
  <c r="BI192" i="3"/>
  <c r="BH192" i="3"/>
  <c r="BG192" i="3"/>
  <c r="BF192" i="3"/>
  <c r="T192" i="3"/>
  <c r="T191" i="3" s="1"/>
  <c r="R192" i="3"/>
  <c r="R191" i="3" s="1"/>
  <c r="P192" i="3"/>
  <c r="P191" i="3" s="1"/>
  <c r="J100" i="3"/>
  <c r="BI182" i="3"/>
  <c r="BH182" i="3"/>
  <c r="BG182" i="3"/>
  <c r="BF182" i="3"/>
  <c r="T182" i="3"/>
  <c r="R182" i="3"/>
  <c r="P182" i="3"/>
  <c r="BI171" i="3"/>
  <c r="BH171" i="3"/>
  <c r="BG171" i="3"/>
  <c r="BF171" i="3"/>
  <c r="T171" i="3"/>
  <c r="R171" i="3"/>
  <c r="P171" i="3"/>
  <c r="BI163" i="3"/>
  <c r="BH163" i="3"/>
  <c r="BG163" i="3"/>
  <c r="BF163" i="3"/>
  <c r="T163" i="3"/>
  <c r="R163" i="3"/>
  <c r="P163" i="3"/>
  <c r="BI155" i="3"/>
  <c r="BH155" i="3"/>
  <c r="BG155" i="3"/>
  <c r="BF155" i="3"/>
  <c r="T155" i="3"/>
  <c r="R155" i="3"/>
  <c r="P155" i="3"/>
  <c r="BI147" i="3"/>
  <c r="BH147" i="3"/>
  <c r="BG147" i="3"/>
  <c r="BF147" i="3"/>
  <c r="T147" i="3"/>
  <c r="R147" i="3"/>
  <c r="P147" i="3"/>
  <c r="BI139" i="3"/>
  <c r="BH139" i="3"/>
  <c r="BG139" i="3"/>
  <c r="BF139" i="3"/>
  <c r="T139" i="3"/>
  <c r="R139" i="3"/>
  <c r="P139" i="3"/>
  <c r="BI132" i="3"/>
  <c r="BH132" i="3"/>
  <c r="BG132" i="3"/>
  <c r="BF132" i="3"/>
  <c r="T132" i="3"/>
  <c r="T123" i="3"/>
  <c r="R132" i="3"/>
  <c r="P132" i="3"/>
  <c r="BI124" i="3"/>
  <c r="BH124" i="3"/>
  <c r="BG124" i="3"/>
  <c r="BF124" i="3"/>
  <c r="T124" i="3"/>
  <c r="R124" i="3"/>
  <c r="R123" i="3" s="1"/>
  <c r="P124" i="3"/>
  <c r="P123" i="3" s="1"/>
  <c r="J118" i="3"/>
  <c r="J117" i="3"/>
  <c r="F117" i="3"/>
  <c r="F115" i="3"/>
  <c r="E113" i="3"/>
  <c r="J92" i="3"/>
  <c r="J91" i="3"/>
  <c r="F91" i="3"/>
  <c r="F89" i="3"/>
  <c r="E87" i="3"/>
  <c r="J18" i="3"/>
  <c r="E18" i="3"/>
  <c r="F92" i="3"/>
  <c r="J17" i="3"/>
  <c r="J12" i="3"/>
  <c r="J115" i="3"/>
  <c r="E7" i="3"/>
  <c r="E111" i="3"/>
  <c r="J174" i="2"/>
  <c r="J37" i="2"/>
  <c r="J36" i="2"/>
  <c r="AY95" i="1" s="1"/>
  <c r="J35" i="2"/>
  <c r="AX95" i="1" s="1"/>
  <c r="BI176" i="2"/>
  <c r="BH176" i="2"/>
  <c r="BG176" i="2"/>
  <c r="BF176" i="2"/>
  <c r="T176" i="2"/>
  <c r="T175" i="2"/>
  <c r="R176" i="2"/>
  <c r="R175" i="2"/>
  <c r="P176" i="2"/>
  <c r="P175" i="2"/>
  <c r="J100" i="2"/>
  <c r="BI166" i="2"/>
  <c r="BH166" i="2"/>
  <c r="BG166" i="2"/>
  <c r="BF166" i="2"/>
  <c r="T166" i="2"/>
  <c r="R166" i="2"/>
  <c r="P166" i="2"/>
  <c r="BI155" i="2"/>
  <c r="BH155" i="2"/>
  <c r="BG155" i="2"/>
  <c r="BF155" i="2"/>
  <c r="T155" i="2"/>
  <c r="R155" i="2"/>
  <c r="P155" i="2"/>
  <c r="BI147" i="2"/>
  <c r="BH147" i="2"/>
  <c r="BG147" i="2"/>
  <c r="BF147" i="2"/>
  <c r="T147" i="2"/>
  <c r="R147" i="2"/>
  <c r="P147" i="2"/>
  <c r="BI139" i="2"/>
  <c r="BH139" i="2"/>
  <c r="BG139" i="2"/>
  <c r="BF139" i="2"/>
  <c r="T139" i="2"/>
  <c r="R139" i="2"/>
  <c r="P139" i="2"/>
  <c r="BI132" i="2"/>
  <c r="BH132" i="2"/>
  <c r="BG132" i="2"/>
  <c r="BF132" i="2"/>
  <c r="T132" i="2"/>
  <c r="R132" i="2"/>
  <c r="P132" i="2"/>
  <c r="BI124" i="2"/>
  <c r="BH124" i="2"/>
  <c r="BG124" i="2"/>
  <c r="BF124" i="2"/>
  <c r="T124" i="2"/>
  <c r="T123" i="2"/>
  <c r="R124" i="2"/>
  <c r="R123" i="2"/>
  <c r="P124" i="2"/>
  <c r="P123" i="2"/>
  <c r="J118" i="2"/>
  <c r="J117" i="2"/>
  <c r="F117" i="2"/>
  <c r="F115" i="2"/>
  <c r="E113" i="2"/>
  <c r="J92" i="2"/>
  <c r="J91" i="2"/>
  <c r="F91" i="2"/>
  <c r="F89" i="2"/>
  <c r="E87" i="2"/>
  <c r="J18" i="2"/>
  <c r="E18" i="2"/>
  <c r="F118" i="2"/>
  <c r="J17" i="2"/>
  <c r="J12" i="2"/>
  <c r="J115" i="2" s="1"/>
  <c r="E7" i="2"/>
  <c r="E85" i="2"/>
  <c r="L90" i="1"/>
  <c r="AM90" i="1"/>
  <c r="AM89" i="1"/>
  <c r="L89" i="1"/>
  <c r="AM87" i="1"/>
  <c r="L87" i="1"/>
  <c r="L85" i="1"/>
  <c r="L84" i="1"/>
  <c r="J139" i="2"/>
  <c r="AS94" i="1"/>
  <c r="J155" i="2"/>
  <c r="J171" i="3"/>
  <c r="J124" i="3"/>
  <c r="BK171" i="3"/>
  <c r="BK155" i="3"/>
  <c r="BK163" i="3"/>
  <c r="J155" i="3"/>
  <c r="BK124" i="3"/>
  <c r="BK176" i="4"/>
  <c r="BK149" i="4"/>
  <c r="J176" i="4"/>
  <c r="J124" i="4"/>
  <c r="BK141" i="4"/>
  <c r="J118" i="5"/>
  <c r="J125" i="5"/>
  <c r="F35" i="5"/>
  <c r="BB98" i="1" s="1"/>
  <c r="BK132" i="2"/>
  <c r="BK166" i="2"/>
  <c r="J147" i="2"/>
  <c r="BK176" i="2"/>
  <c r="J166" i="2"/>
  <c r="BK124" i="2"/>
  <c r="BK147" i="3"/>
  <c r="BK182" i="3"/>
  <c r="J163" i="3"/>
  <c r="J132" i="3"/>
  <c r="J182" i="3"/>
  <c r="BK132" i="3"/>
  <c r="BK157" i="4"/>
  <c r="J157" i="4"/>
  <c r="BK186" i="4"/>
  <c r="J141" i="4"/>
  <c r="BK133" i="4"/>
  <c r="BK124" i="4"/>
  <c r="BK118" i="5"/>
  <c r="J132" i="2"/>
  <c r="BK155" i="2"/>
  <c r="BK139" i="2"/>
  <c r="J176" i="2"/>
  <c r="BK147" i="2"/>
  <c r="J124" i="2"/>
  <c r="BK139" i="3"/>
  <c r="BK192" i="3"/>
  <c r="J147" i="3"/>
  <c r="J192" i="3"/>
  <c r="J139" i="3"/>
  <c r="BK165" i="4"/>
  <c r="J186" i="4"/>
  <c r="J133" i="4"/>
  <c r="J165" i="4"/>
  <c r="J149" i="4"/>
  <c r="BK125" i="5"/>
  <c r="F37" i="5"/>
  <c r="BD98" i="1"/>
  <c r="T131" i="2" l="1"/>
  <c r="T122" i="2" s="1"/>
  <c r="T121" i="2" s="1"/>
  <c r="P138" i="3"/>
  <c r="P122" i="3" s="1"/>
  <c r="P121" i="3" s="1"/>
  <c r="AU96" i="1" s="1"/>
  <c r="BK132" i="4"/>
  <c r="J132" i="4"/>
  <c r="J99" i="4"/>
  <c r="R132" i="4"/>
  <c r="R122" i="4"/>
  <c r="R121" i="4" s="1"/>
  <c r="P131" i="2"/>
  <c r="P122" i="2"/>
  <c r="P121" i="2" s="1"/>
  <c r="AU95" i="1" s="1"/>
  <c r="T138" i="3"/>
  <c r="T122" i="3"/>
  <c r="T121" i="3"/>
  <c r="BK131" i="2"/>
  <c r="J131" i="2"/>
  <c r="J99" i="2"/>
  <c r="R131" i="2"/>
  <c r="R122" i="2" s="1"/>
  <c r="R121" i="2" s="1"/>
  <c r="BK138" i="3"/>
  <c r="J138" i="3" s="1"/>
  <c r="J99" i="3" s="1"/>
  <c r="R138" i="3"/>
  <c r="R122" i="3"/>
  <c r="R121" i="3"/>
  <c r="P132" i="4"/>
  <c r="P122" i="4"/>
  <c r="P121" i="4"/>
  <c r="AU97" i="1"/>
  <c r="T132" i="4"/>
  <c r="T122" i="4" s="1"/>
  <c r="T121" i="4" s="1"/>
  <c r="BK123" i="2"/>
  <c r="J123" i="2" s="1"/>
  <c r="J98" i="2" s="1"/>
  <c r="BK123" i="3"/>
  <c r="J123" i="3" s="1"/>
  <c r="J98" i="3" s="1"/>
  <c r="BK191" i="3"/>
  <c r="J191" i="3"/>
  <c r="J101" i="3"/>
  <c r="BK123" i="4"/>
  <c r="J123" i="4" s="1"/>
  <c r="J98" i="4" s="1"/>
  <c r="BK185" i="4"/>
  <c r="J185" i="4" s="1"/>
  <c r="J101" i="4" s="1"/>
  <c r="BK175" i="2"/>
  <c r="J175" i="2"/>
  <c r="J101" i="2"/>
  <c r="BK124" i="5"/>
  <c r="J124" i="5"/>
  <c r="J97" i="5" s="1"/>
  <c r="E107" i="5"/>
  <c r="F114" i="5"/>
  <c r="J89" i="5"/>
  <c r="BE125" i="5"/>
  <c r="BE118" i="5"/>
  <c r="J89" i="4"/>
  <c r="BE124" i="4"/>
  <c r="E85" i="4"/>
  <c r="BE133" i="4"/>
  <c r="BE141" i="4"/>
  <c r="BE149" i="4"/>
  <c r="BE157" i="4"/>
  <c r="F92" i="4"/>
  <c r="BE165" i="4"/>
  <c r="BE186" i="4"/>
  <c r="BE176" i="4"/>
  <c r="J89" i="3"/>
  <c r="F118" i="3"/>
  <c r="BE147" i="3"/>
  <c r="BE163" i="3"/>
  <c r="BE192" i="3"/>
  <c r="E85" i="3"/>
  <c r="BE124" i="3"/>
  <c r="BE132" i="3"/>
  <c r="BE139" i="3"/>
  <c r="BE171" i="3"/>
  <c r="BE155" i="3"/>
  <c r="BE182" i="3"/>
  <c r="J89" i="2"/>
  <c r="F92" i="2"/>
  <c r="E111" i="2"/>
  <c r="BE124" i="2"/>
  <c r="BE147" i="2"/>
  <c r="BE155" i="2"/>
  <c r="BE166" i="2"/>
  <c r="BE176" i="2"/>
  <c r="BE132" i="2"/>
  <c r="BE139" i="2"/>
  <c r="F34" i="2"/>
  <c r="BA95" i="1"/>
  <c r="J34" i="3"/>
  <c r="AW96" i="1" s="1"/>
  <c r="F34" i="4"/>
  <c r="BA97" i="1"/>
  <c r="J34" i="5"/>
  <c r="AW98" i="1"/>
  <c r="F37" i="2"/>
  <c r="BD95" i="1"/>
  <c r="F34" i="3"/>
  <c r="BA96" i="1"/>
  <c r="F36" i="3"/>
  <c r="BC96" i="1"/>
  <c r="F37" i="4"/>
  <c r="BD97" i="1" s="1"/>
  <c r="F35" i="2"/>
  <c r="BB95" i="1"/>
  <c r="F35" i="3"/>
  <c r="BB96" i="1"/>
  <c r="J34" i="4"/>
  <c r="AW97" i="1" s="1"/>
  <c r="F36" i="4"/>
  <c r="BC97" i="1" s="1"/>
  <c r="F36" i="2"/>
  <c r="BC95" i="1" s="1"/>
  <c r="J34" i="2"/>
  <c r="AW95" i="1" s="1"/>
  <c r="F37" i="3"/>
  <c r="BD96" i="1"/>
  <c r="F35" i="4"/>
  <c r="BB97" i="1"/>
  <c r="F33" i="5"/>
  <c r="AZ98" i="1"/>
  <c r="BK117" i="5" l="1"/>
  <c r="J117" i="5"/>
  <c r="J96" i="5" s="1"/>
  <c r="BK122" i="3"/>
  <c r="J122" i="3"/>
  <c r="J97" i="3" s="1"/>
  <c r="BK122" i="4"/>
  <c r="J122" i="4"/>
  <c r="J97" i="4"/>
  <c r="BK122" i="2"/>
  <c r="BK121" i="2" s="1"/>
  <c r="J121" i="2" s="1"/>
  <c r="J96" i="2" s="1"/>
  <c r="J33" i="2"/>
  <c r="AV95" i="1" s="1"/>
  <c r="AT95" i="1" s="1"/>
  <c r="J33" i="5"/>
  <c r="AV98" i="1" s="1"/>
  <c r="AT98" i="1" s="1"/>
  <c r="BA94" i="1"/>
  <c r="W30" i="1"/>
  <c r="AU94" i="1"/>
  <c r="F33" i="3"/>
  <c r="AZ96" i="1"/>
  <c r="F33" i="4"/>
  <c r="AZ97" i="1"/>
  <c r="F33" i="2"/>
  <c r="AZ95" i="1"/>
  <c r="J33" i="4"/>
  <c r="AV97" i="1" s="1"/>
  <c r="AT97" i="1" s="1"/>
  <c r="J33" i="3"/>
  <c r="AV96" i="1" s="1"/>
  <c r="AT96" i="1" s="1"/>
  <c r="BB94" i="1"/>
  <c r="AX94" i="1"/>
  <c r="BD94" i="1"/>
  <c r="W33" i="1"/>
  <c r="BC94" i="1"/>
  <c r="AY94" i="1"/>
  <c r="J122" i="2" l="1"/>
  <c r="J97" i="2"/>
  <c r="BK121" i="3"/>
  <c r="J121" i="3" s="1"/>
  <c r="J96" i="3" s="1"/>
  <c r="BK121" i="4"/>
  <c r="J121" i="4"/>
  <c r="J96" i="4" s="1"/>
  <c r="J30" i="5"/>
  <c r="AG98" i="1"/>
  <c r="J30" i="2"/>
  <c r="AG95" i="1" s="1"/>
  <c r="W32" i="1"/>
  <c r="W31" i="1"/>
  <c r="AW94" i="1"/>
  <c r="AK30" i="1" s="1"/>
  <c r="AZ94" i="1"/>
  <c r="AV94" i="1"/>
  <c r="AK29" i="1"/>
  <c r="J39" i="5" l="1"/>
  <c r="J39" i="2"/>
  <c r="AN95" i="1"/>
  <c r="AN98" i="1"/>
  <c r="J30" i="4"/>
  <c r="AG97" i="1"/>
  <c r="J30" i="3"/>
  <c r="AG96" i="1" s="1"/>
  <c r="W29" i="1"/>
  <c r="AT94" i="1"/>
  <c r="J39" i="3" l="1"/>
  <c r="J39" i="4"/>
  <c r="AN97" i="1"/>
  <c r="AN96" i="1"/>
  <c r="AG94" i="1"/>
  <c r="AK26" i="1"/>
  <c r="AK35" i="1"/>
  <c r="AN94" i="1" l="1"/>
</calcChain>
</file>

<file path=xl/sharedStrings.xml><?xml version="1.0" encoding="utf-8"?>
<sst xmlns="http://schemas.openxmlformats.org/spreadsheetml/2006/main" count="2548" uniqueCount="244">
  <si>
    <t>Export Komplet</t>
  </si>
  <si>
    <t/>
  </si>
  <si>
    <t>2.0</t>
  </si>
  <si>
    <t>ZAMOK</t>
  </si>
  <si>
    <t>False</t>
  </si>
  <si>
    <t>{99f7eb37-eb9c-4a0e-b962-7ea94d826b71}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</si>
  <si>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</si>
  <si>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</si>
  <si>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</si>
  <si>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</si>
  <si>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</si>
  <si>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</si>
  <si>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Kód:</t>
  </si>
  <si>
    <t>SMETANOVALHOTA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</si>
  <si>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</si>
  <si>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</si>
  <si>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MK III. tř. Smetanova Lhota, MK III. tř. 4c3 a 10c</t>
  </si>
  <si>
    <t>KSO:</t>
  </si>
  <si>
    <t>CC-CZ:</t>
  </si>
  <si>
    <t>Místo:</t>
  </si>
  <si>
    <t>Obec Smetanova Lhota</t>
  </si>
  <si>
    <t>Datum:</t>
  </si>
  <si>
    <t>9. 6. 2024</t>
  </si>
  <si>
    <t>Zadavatel:</t>
  </si>
  <si>
    <t>IČ:</t>
  </si>
  <si>
    <t>00250121</t>
  </si>
  <si>
    <t>Smetanova Lhota</t>
  </si>
  <si>
    <t>DIČ:</t>
  </si>
  <si>
    <t>Uchazeč:</t>
  </si>
  <si>
    <t>Vyplň údaj</t>
  </si>
  <si>
    <t>Projektant:</t>
  </si>
  <si>
    <t>63860350</t>
  </si>
  <si>
    <t>Ing. Rudolf Pešta</t>
  </si>
  <si>
    <t>CZ6007110208</t>
  </si>
  <si>
    <t>True</t>
  </si>
  <si>
    <t>Zpracovatel:</t>
  </si>
  <si>
    <t>Ing. Rudolf Pešta, tel.: 721 968 873</t>
  </si>
  <si>
    <t>Poznámka:</t>
  </si>
  <si>
    <t>doba realizace 25 kalendářních dnů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</si>
  <si>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</si>
  <si>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</si>
  <si>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</si>
  <si>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</si>
  <si>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</si>
  <si>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</si>
  <si>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</si>
  <si>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</si>
  <si>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</si>
  <si>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</si>
  <si>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</si>
  <si>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</si>
  <si>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</si>
  <si>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</si>
  <si>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</si>
  <si>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</si>
  <si>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</si>
  <si>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</si>
  <si>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</si>
  <si>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</si>
  <si>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</si>
  <si>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</si>
  <si>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</si>
  <si>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</si>
  <si>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</si>
  <si>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</si>
  <si>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</si>
  <si>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</si>
  <si>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</si>
  <si>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</si>
  <si>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</si>
  <si>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</si>
  <si>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</si>
  <si>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</si>
  <si>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</si>
  <si>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</si>
  <si>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</si>
  <si>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</si>
  <si>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</si>
  <si>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</si>
  <si>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</si>
  <si>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</si>
  <si>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</si>
  <si>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</si>
  <si>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</si>
  <si>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SMETANOVALHOTA_1</t>
  </si>
  <si>
    <t>SO 101</t>
  </si>
  <si>
    <t>STA</t>
  </si>
  <si>
    <t>1</t>
  </si>
  <si>
    <t>{be01628f-cc10-490c-91a9-ae84c4218252}</t>
  </si>
  <si>
    <t>2</t>
  </si>
  <si>
    <t>SMETANOVALHOTA_2</t>
  </si>
  <si>
    <t>SO 102</t>
  </si>
  <si>
    <t>{d67f9162-a127-454a-b8b6-e4f3906f5c31}</t>
  </si>
  <si>
    <t>SMETANOVALHOTA_3</t>
  </si>
  <si>
    <t>SO 103</t>
  </si>
  <si>
    <t>{07c13f7b-b15f-44e6-b407-25badd162d7a}</t>
  </si>
  <si>
    <t>Z Doplňující údaje</t>
  </si>
  <si>
    <t>Oprava MK III. tř. 4c3 a 10c</t>
  </si>
  <si>
    <t>{7ac160ba-90af-40bb-b6e5-45e5c915b7dc}</t>
  </si>
  <si>
    <t>KRYCÍ LIST SOUPISU PRACÍ</t>
  </si>
  <si>
    <t>Objekt:</t>
  </si>
  <si>
    <t>SMETANOVALHOTA_1 - SO 101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</si>
  <si>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</si>
  <si>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</si>
  <si>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</si>
  <si>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</si>
  <si>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</si>
  <si>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</si>
  <si>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</si>
  <si>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</si>
  <si>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</si>
  <si>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</si>
  <si>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</si>
  <si>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</si>
  <si>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</si>
  <si>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</si>
  <si>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</si>
  <si>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</si>
  <si>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</si>
  <si>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</si>
  <si>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</si>
  <si>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</si>
  <si>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</si>
  <si>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</si>
  <si>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</si>
  <si>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</si>
  <si>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</si>
  <si>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</si>
  <si>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</si>
  <si>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</si>
  <si>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12922</t>
  </si>
  <si>
    <t>ČIŠTĚNÍ KRAJNIC OD NÁNOSU TL. DO 100MM</t>
  </si>
  <si>
    <t>M2</t>
  </si>
  <si>
    <t>OTSKP 2024</t>
  </si>
  <si>
    <t>4</t>
  </si>
  <si>
    <t>-314767960</t>
  </si>
  <si>
    <t>PP</t>
  </si>
  <si>
    <t>PSC</t>
  </si>
  <si>
    <t>Poznámka k souboru cen:_x000D_
Položka zahrnuje: - vodorovnou a svislou dopravu, přemístění, přeložení, manipulace s materiálem a uložení na skládku. Položka nezahrnuje: - poplatek za skládku, který se vykazuje v položce 0141** (s výjimkou malého množství materiálu, kde je možné poplatek zahrnout do jednotkové ceny položky – tento fakt musí být uveden v doplňujícím textu k položce)</t>
  </si>
  <si>
    <t>VV</t>
  </si>
  <si>
    <t>" délka 38m, 50cm oboustranně"</t>
  </si>
  <si>
    <t>"odvoz do vzdálenosti 8km určí Obec Smetanova Lhota"</t>
  </si>
  <si>
    <t>38*0,5*2</t>
  </si>
  <si>
    <t>Součet</t>
  </si>
  <si>
    <t>5</t>
  </si>
  <si>
    <t>Komunikace pozemní</t>
  </si>
  <si>
    <t>9</t>
  </si>
  <si>
    <t>56932</t>
  </si>
  <si>
    <t>ZPEVNĚNÍ KRAJNIC ZE ŠTĚRKODRTI TL. DO 100MM</t>
  </si>
  <si>
    <t>1874682298</t>
  </si>
  <si>
    <t>Poznámka k souboru cen:_x000D_
Položka zahrnuje: - dodání kameniva předepsané kvality a zrnitosti - očištění podkladu - uložení kameniva dle předepsaného technologického předpisu, zhutnění vrstvy v předepsané tloušťce - zřízení vrstvy bez rozlišení šířky, pokládání vrstvy po etapách, Položka nezahrnuje: - x</t>
  </si>
  <si>
    <t>"ŠD 0-22 ČSN 73 6126, variantně 0-16"</t>
  </si>
  <si>
    <t>3</t>
  </si>
  <si>
    <t>572213</t>
  </si>
  <si>
    <t>SPOJOVACÍ POSTŘIK Z EMULZE DO 0,5KG/M2</t>
  </si>
  <si>
    <t>1166217611</t>
  </si>
  <si>
    <t>Poznámka k souboru cen:_x000D_
Položka zahrnuje: - dodání všech předepsaných materiálů pro postřiky v předepsaném množství - provedení dle předepsaného technologického předpisu - zřízení vrstvy bez rozlišení šířky, pokládání vrstvy po etapách - úpravu napojení, ukončení Položka nezahrnuje: - x</t>
  </si>
  <si>
    <t>"spojovací postřik PS C 0,4kg/m2 ČSN 73 6129"</t>
  </si>
  <si>
    <t>"délka 59m"</t>
  </si>
  <si>
    <t>"šířka 3,9m"</t>
  </si>
  <si>
    <t>59*3,9</t>
  </si>
  <si>
    <t>845000119</t>
  </si>
  <si>
    <t>574A04</t>
  </si>
  <si>
    <t>ASFALTOVÝ BETON PRO OBRUSNÉ VRSTVY ACO 11+</t>
  </si>
  <si>
    <t>M3</t>
  </si>
  <si>
    <t>-951328300</t>
  </si>
  <si>
    <t>Poznámka k souboru cen:_x000D_
Položka zahrnuje: - dodání směsi v požadované kvalitě - očištění podkladu - uložení směsi dle předepsaného technologického předpisu, zhutnění vrstvy v předepsané tloušťce - zřízení vrstvy bez rozlišení šířky, pokládání vrstvy po etapách, včetně pracovních spar a spojů - úpravu napojení, ukončení podél obrubníků, dilatačních zařízení, odvodňovacích proužků, odvodňovačů, vpustí, šachet a pod. Položka nezahrnuje: - postřiky, nátěry - těsnění podél obrubníků, dilatačních zařízení, odvodňovacích proužků, odvodňovačů, vpustí, šachet a pod.</t>
  </si>
  <si>
    <t>"Vyrovnání ACO 11+ ČSN 73 6121, TKP kap.7"</t>
  </si>
  <si>
    <t>"tloušťka vyrovnání 30mm"</t>
  </si>
  <si>
    <t>59*3,9*0,03</t>
  </si>
  <si>
    <t>"připojení 32,3m2, tl. 0,04m"</t>
  </si>
  <si>
    <t>32,4*0,04</t>
  </si>
  <si>
    <t>6</t>
  </si>
  <si>
    <t>574A34</t>
  </si>
  <si>
    <t>ASFALTOVÝ BETON PRO OBRUSNÉ VRSTVY ACO 11+ TL. 40MM</t>
  </si>
  <si>
    <t>-685639329</t>
  </si>
  <si>
    <t>"ACO 11+ ČSN 73 6121, TKP kap.7"</t>
  </si>
  <si>
    <t>8</t>
  </si>
  <si>
    <t>Trubní vedení</t>
  </si>
  <si>
    <t>Ostatní konstrukce a práce, bourání</t>
  </si>
  <si>
    <t>93808</t>
  </si>
  <si>
    <t>OČIŠTĚNÍ VOZOVEK ZAMETENÍM</t>
  </si>
  <si>
    <t>2028951041</t>
  </si>
  <si>
    <t>Poznámka k souboru cen:_x000D_
Položka zahrnuje: - očištění předepsaným způsobem - odklizení vzniklého odpadu Položka nezahrnuje: - x</t>
  </si>
  <si>
    <t>SMETANOVALHOTA_2 - SO 102</t>
  </si>
  <si>
    <t>" délka 824m, 50cm oboustranně"</t>
  </si>
  <si>
    <t>"odvoz do vzdálenosti 8km určí Smetanova Lhota"</t>
  </si>
  <si>
    <t>"odečteno 70m připojení"</t>
  </si>
  <si>
    <t>824*2*0,5-70</t>
  </si>
  <si>
    <t>10</t>
  </si>
  <si>
    <t>12931</t>
  </si>
  <si>
    <t>ČIŠTĚNÍ PŘÍKOPŮ OD NÁNOSU DO 0,25M3/M</t>
  </si>
  <si>
    <t>M</t>
  </si>
  <si>
    <t>-1117513652</t>
  </si>
  <si>
    <t>"čištění strojně, odvoz materiálu do 8km na místo - určí Obec Smetanova Lhota"</t>
  </si>
  <si>
    <t>"celková délka 924m"</t>
  </si>
  <si>
    <t>924</t>
  </si>
  <si>
    <t>7</t>
  </si>
  <si>
    <t>567306</t>
  </si>
  <si>
    <t>VRSTVY PRO OBNOVU A OPRAVY Z RECYKLOVANÉHO MATERIÁLU</t>
  </si>
  <si>
    <t>-932128019</t>
  </si>
  <si>
    <t>Poznámka k souboru cen:_x000D_
Položka zahrnuje: - dodání recyklátu v požadované kvalitě - očištění podkladu - uložení recyklátu dle předepsaného technologického předpisu, zhutnění vrstvy v předepsané tloušťce - zřízení vrstvy bez rozlišení šířky, pokládání vrstvy po etapách, včetně pracovních spar a spojů - úpravu napojení, ukončení Položka nezahrnuje: - postřiky, nátěry</t>
  </si>
  <si>
    <t>"RC C 0-32, T1, ČSN 73 6126, se zhutněním"</t>
  </si>
  <si>
    <t>"úprava připojení UK"</t>
  </si>
  <si>
    <t>"plocha 88m2, tl. 0,1m"</t>
  </si>
  <si>
    <t>88*0,1</t>
  </si>
  <si>
    <t>824*2*0,5-70*0,5</t>
  </si>
  <si>
    <t>"spojovací pstřik PS C 0,4kg/m2 ČSN 73 6129"</t>
  </si>
  <si>
    <t>"délka 824m"</t>
  </si>
  <si>
    <t>"šířka 3,6m"</t>
  </si>
  <si>
    <t>824*3,6</t>
  </si>
  <si>
    <t>"tloušťka vyrovnání 40mm"</t>
  </si>
  <si>
    <t>824*3,6*0,04</t>
  </si>
  <si>
    <t>"připojení 52m2, tl. 0,04m"</t>
  </si>
  <si>
    <t>52*0,04</t>
  </si>
  <si>
    <t>SMETANOVALHOTA_3 - SO 103</t>
  </si>
  <si>
    <t>" délka 1035m, 50cm oboustranně"</t>
  </si>
  <si>
    <t>"odečteno 26m připojení"</t>
  </si>
  <si>
    <t>1035*2*0,5-26</t>
  </si>
  <si>
    <t>"plocha 52m2, tl. 0,1m"</t>
  </si>
  <si>
    <t>52*0,1</t>
  </si>
  <si>
    <t>1035*2*0,5-26*0,5</t>
  </si>
  <si>
    <t>"délka 1035m"</t>
  </si>
  <si>
    <t>"šířka 3,3m"</t>
  </si>
  <si>
    <t>1035*3,3</t>
  </si>
  <si>
    <t>1035*3,3*0,04</t>
  </si>
  <si>
    <t>"připojení 15m2, tl. 0,04m"</t>
  </si>
  <si>
    <t>15*0,04</t>
  </si>
  <si>
    <t>Z Doplňující údaje - Oprava MK III. tř. 4c3 a 10c</t>
  </si>
  <si>
    <t>OST - Ostatní</t>
  </si>
  <si>
    <t>02710</t>
  </si>
  <si>
    <t>POMOC PRÁCE ZŘÍZ NEBO ZAJIŠŤ OBJÍŽĎKY A PŘÍSTUP CESTY</t>
  </si>
  <si>
    <t>KPL</t>
  </si>
  <si>
    <t>512</t>
  </si>
  <si>
    <t>-845365997</t>
  </si>
  <si>
    <t>Poznámka k souboru cen:_x000D_
Položka zahrnuje: - veškeré náklady spojené se zřízením nebo zajištěním objížďky a přístupové cesty Položka nezahrnuje: - x</t>
  </si>
  <si>
    <t>"DIO"</t>
  </si>
  <si>
    <t>OST</t>
  </si>
  <si>
    <t>Ostatní</t>
  </si>
  <si>
    <t>02730</t>
  </si>
  <si>
    <t>POMOC PRÁCE ZŘÍZ NEBO ZAJIŠŤ OCHRANU INŽENÝRSKÝCH SÍTÍ</t>
  </si>
  <si>
    <t>1816515511</t>
  </si>
  <si>
    <t>Poznámka k souboru cen:_x000D_
Položka zahrnuje: - veškeré náklady spojené s ochranou inženýrských sítí Položka nezahrnuje: - x</t>
  </si>
  <si>
    <t>"vytýčení a ochrana sítí"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</si>
</sst>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4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6" fillId="0" borderId="0" xfId="0" applyFont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" customHeight="1"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6</v>
      </c>
    </row>
    <row r="5" spans="1:74" ht="12" customHeight="1">
      <c r="B5" s="19"/>
      <c r="D5" s="23" t="s">
        <v>12</v>
      </c>
      <c r="K5" s="193" t="s">
        <v>13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R5" s="19"/>
      <c r="BE5" s="190" t="s">
        <v>14</v>
      </c>
      <c r="BS5" s="16" t="s">
        <v>6</v>
      </c>
    </row>
    <row r="6" spans="1:74" ht="36.9" customHeight="1">
      <c r="B6" s="19"/>
      <c r="D6" s="25" t="s">
        <v>15</v>
      </c>
      <c r="K6" s="195" t="s">
        <v>16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R6" s="19"/>
      <c r="BE6" s="191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191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191"/>
      <c r="BS8" s="16" t="s">
        <v>6</v>
      </c>
    </row>
    <row r="9" spans="1:74" ht="14.4" customHeight="1">
      <c r="B9" s="19"/>
      <c r="AR9" s="19"/>
      <c r="BE9" s="191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25</v>
      </c>
      <c r="AR10" s="19"/>
      <c r="BE10" s="191"/>
      <c r="BS10" s="16" t="s">
        <v>6</v>
      </c>
    </row>
    <row r="11" spans="1:74" ht="18.45" customHeight="1">
      <c r="B11" s="19"/>
      <c r="E11" s="24" t="s">
        <v>26</v>
      </c>
      <c r="AK11" s="26" t="s">
        <v>27</v>
      </c>
      <c r="AN11" s="24" t="s">
        <v>1</v>
      </c>
      <c r="AR11" s="19"/>
      <c r="BE11" s="191"/>
      <c r="BS11" s="16" t="s">
        <v>6</v>
      </c>
    </row>
    <row r="12" spans="1:74" ht="6.9" customHeight="1">
      <c r="B12" s="19"/>
      <c r="AR12" s="19"/>
      <c r="BE12" s="191"/>
      <c r="BS12" s="16" t="s">
        <v>6</v>
      </c>
    </row>
    <row r="13" spans="1:74" ht="12" customHeight="1">
      <c r="B13" s="19"/>
      <c r="D13" s="26" t="s">
        <v>28</v>
      </c>
      <c r="AK13" s="26" t="s">
        <v>24</v>
      </c>
      <c r="AN13" s="28" t="s">
        <v>29</v>
      </c>
      <c r="AR13" s="19"/>
      <c r="BE13" s="191"/>
      <c r="BS13" s="16" t="s">
        <v>6</v>
      </c>
    </row>
    <row r="14" spans="1:74" ht="13.2">
      <c r="B14" s="19"/>
      <c r="E14" s="196" t="s">
        <v>29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26" t="s">
        <v>27</v>
      </c>
      <c r="AN14" s="28" t="s">
        <v>29</v>
      </c>
      <c r="AR14" s="19"/>
      <c r="BE14" s="191"/>
      <c r="BS14" s="16" t="s">
        <v>6</v>
      </c>
    </row>
    <row r="15" spans="1:74" ht="6.9" customHeight="1">
      <c r="B15" s="19"/>
      <c r="AR15" s="19"/>
      <c r="BE15" s="191"/>
      <c r="BS15" s="16" t="s">
        <v>4</v>
      </c>
    </row>
    <row r="16" spans="1:74" ht="12" customHeight="1">
      <c r="B16" s="19"/>
      <c r="D16" s="26" t="s">
        <v>30</v>
      </c>
      <c r="AK16" s="26" t="s">
        <v>24</v>
      </c>
      <c r="AN16" s="24" t="s">
        <v>31</v>
      </c>
      <c r="AR16" s="19"/>
      <c r="BE16" s="191"/>
      <c r="BS16" s="16" t="s">
        <v>4</v>
      </c>
    </row>
    <row r="17" spans="2:71" ht="18.45" customHeight="1">
      <c r="B17" s="19"/>
      <c r="E17" s="24" t="s">
        <v>32</v>
      </c>
      <c r="AK17" s="26" t="s">
        <v>27</v>
      </c>
      <c r="AN17" s="24" t="s">
        <v>33</v>
      </c>
      <c r="AR17" s="19"/>
      <c r="BE17" s="191"/>
      <c r="BS17" s="16" t="s">
        <v>34</v>
      </c>
    </row>
    <row r="18" spans="2:71" ht="6.9" customHeight="1">
      <c r="B18" s="19"/>
      <c r="AR18" s="19"/>
      <c r="BE18" s="191"/>
      <c r="BS18" s="16" t="s">
        <v>6</v>
      </c>
    </row>
    <row r="19" spans="2:71" ht="12" customHeight="1">
      <c r="B19" s="19"/>
      <c r="D19" s="26" t="s">
        <v>35</v>
      </c>
      <c r="AK19" s="26" t="s">
        <v>24</v>
      </c>
      <c r="AN19" s="24" t="s">
        <v>1</v>
      </c>
      <c r="AR19" s="19"/>
      <c r="BE19" s="191"/>
      <c r="BS19" s="16" t="s">
        <v>6</v>
      </c>
    </row>
    <row r="20" spans="2:71" ht="18.45" customHeight="1">
      <c r="B20" s="19"/>
      <c r="E20" s="24" t="s">
        <v>36</v>
      </c>
      <c r="AK20" s="26" t="s">
        <v>27</v>
      </c>
      <c r="AN20" s="24" t="s">
        <v>1</v>
      </c>
      <c r="AR20" s="19"/>
      <c r="BE20" s="191"/>
      <c r="BS20" s="16" t="s">
        <v>34</v>
      </c>
    </row>
    <row r="21" spans="2:71" ht="6.9" customHeight="1">
      <c r="B21" s="19"/>
      <c r="AR21" s="19"/>
      <c r="BE21" s="191"/>
    </row>
    <row r="22" spans="2:71" ht="12" customHeight="1">
      <c r="B22" s="19"/>
      <c r="D22" s="26" t="s">
        <v>37</v>
      </c>
      <c r="AR22" s="19"/>
      <c r="BE22" s="191"/>
    </row>
    <row r="23" spans="2:71" ht="16.5" customHeight="1">
      <c r="B23" s="19"/>
      <c r="E23" s="198" t="s">
        <v>38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9"/>
      <c r="BE23" s="191"/>
    </row>
    <row r="24" spans="2:71" ht="6.9" customHeight="1">
      <c r="B24" s="19"/>
      <c r="AR24" s="19"/>
      <c r="BE24" s="191"/>
    </row>
    <row r="25" spans="2:71" ht="6.9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191"/>
    </row>
    <row r="26" spans="2:71" s="1" customFormat="1" ht="25.95" customHeight="1">
      <c r="B26" s="31"/>
      <c r="D26" s="32" t="s">
        <v>39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9">
        <f>ROUND(AG94,2)</f>
        <v>0</v>
      </c>
      <c r="AL26" s="200"/>
      <c r="AM26" s="200"/>
      <c r="AN26" s="200"/>
      <c r="AO26" s="200"/>
      <c r="AR26" s="31"/>
      <c r="BE26" s="191"/>
    </row>
    <row r="27" spans="2:71" s="1" customFormat="1" ht="6.9" customHeight="1">
      <c r="B27" s="31"/>
      <c r="AR27" s="31"/>
      <c r="BE27" s="191"/>
    </row>
    <row r="28" spans="2:71" s="1" customFormat="1" ht="13.2">
      <c r="B28" s="31"/>
      <c r="L28" s="201" t="s">
        <v>40</v>
      </c>
      <c r="M28" s="201"/>
      <c r="N28" s="201"/>
      <c r="O28" s="201"/>
      <c r="P28" s="201"/>
      <c r="W28" s="201" t="s">
        <v>41</v>
      </c>
      <c r="X28" s="201"/>
      <c r="Y28" s="201"/>
      <c r="Z28" s="201"/>
      <c r="AA28" s="201"/>
      <c r="AB28" s="201"/>
      <c r="AC28" s="201"/>
      <c r="AD28" s="201"/>
      <c r="AE28" s="201"/>
      <c r="AK28" s="201" t="s">
        <v>42</v>
      </c>
      <c r="AL28" s="201"/>
      <c r="AM28" s="201"/>
      <c r="AN28" s="201"/>
      <c r="AO28" s="201"/>
      <c r="AR28" s="31"/>
      <c r="BE28" s="191"/>
    </row>
    <row r="29" spans="2:71" s="2" customFormat="1" ht="14.4" customHeight="1">
      <c r="B29" s="35"/>
      <c r="D29" s="26" t="s">
        <v>43</v>
      </c>
      <c r="F29" s="26" t="s">
        <v>44</v>
      </c>
      <c r="L29" s="204">
        <v>0.21</v>
      </c>
      <c r="M29" s="203"/>
      <c r="N29" s="203"/>
      <c r="O29" s="203"/>
      <c r="P29" s="203"/>
      <c r="W29" s="202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K29" s="202">
        <f>ROUND(AV94, 2)</f>
        <v>0</v>
      </c>
      <c r="AL29" s="203"/>
      <c r="AM29" s="203"/>
      <c r="AN29" s="203"/>
      <c r="AO29" s="203"/>
      <c r="AR29" s="35"/>
      <c r="BE29" s="192"/>
    </row>
    <row r="30" spans="2:71" s="2" customFormat="1" ht="14.4" customHeight="1">
      <c r="B30" s="35"/>
      <c r="F30" s="26" t="s">
        <v>45</v>
      </c>
      <c r="L30" s="204">
        <v>0.15</v>
      </c>
      <c r="M30" s="203"/>
      <c r="N30" s="203"/>
      <c r="O30" s="203"/>
      <c r="P30" s="203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K30" s="202">
        <f>ROUND(AW94, 2)</f>
        <v>0</v>
      </c>
      <c r="AL30" s="203"/>
      <c r="AM30" s="203"/>
      <c r="AN30" s="203"/>
      <c r="AO30" s="203"/>
      <c r="AR30" s="35"/>
      <c r="BE30" s="192"/>
    </row>
    <row r="31" spans="2:71" s="2" customFormat="1" ht="14.4" hidden="1" customHeight="1">
      <c r="B31" s="35"/>
      <c r="F31" s="26" t="s">
        <v>46</v>
      </c>
      <c r="L31" s="204">
        <v>0.21</v>
      </c>
      <c r="M31" s="203"/>
      <c r="N31" s="203"/>
      <c r="O31" s="203"/>
      <c r="P31" s="203"/>
      <c r="W31" s="202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2">
        <v>0</v>
      </c>
      <c r="AL31" s="203"/>
      <c r="AM31" s="203"/>
      <c r="AN31" s="203"/>
      <c r="AO31" s="203"/>
      <c r="AR31" s="35"/>
      <c r="BE31" s="192"/>
    </row>
    <row r="32" spans="2:71" s="2" customFormat="1" ht="14.4" hidden="1" customHeight="1">
      <c r="B32" s="35"/>
      <c r="F32" s="26" t="s">
        <v>47</v>
      </c>
      <c r="L32" s="204">
        <v>0.15</v>
      </c>
      <c r="M32" s="203"/>
      <c r="N32" s="203"/>
      <c r="O32" s="203"/>
      <c r="P32" s="203"/>
      <c r="W32" s="202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2">
        <v>0</v>
      </c>
      <c r="AL32" s="203"/>
      <c r="AM32" s="203"/>
      <c r="AN32" s="203"/>
      <c r="AO32" s="203"/>
      <c r="AR32" s="35"/>
      <c r="BE32" s="192"/>
    </row>
    <row r="33" spans="2:57" s="2" customFormat="1" ht="14.4" hidden="1" customHeight="1">
      <c r="B33" s="35"/>
      <c r="F33" s="26" t="s">
        <v>48</v>
      </c>
      <c r="L33" s="204">
        <v>0</v>
      </c>
      <c r="M33" s="203"/>
      <c r="N33" s="203"/>
      <c r="O33" s="203"/>
      <c r="P33" s="203"/>
      <c r="W33" s="202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K33" s="202">
        <v>0</v>
      </c>
      <c r="AL33" s="203"/>
      <c r="AM33" s="203"/>
      <c r="AN33" s="203"/>
      <c r="AO33" s="203"/>
      <c r="AR33" s="35"/>
      <c r="BE33" s="192"/>
    </row>
    <row r="34" spans="2:57" s="1" customFormat="1" ht="6.9" customHeight="1">
      <c r="B34" s="31"/>
      <c r="AR34" s="31"/>
      <c r="BE34" s="191"/>
    </row>
    <row r="35" spans="2:57" s="1" customFormat="1" ht="25.95" customHeight="1">
      <c r="B35" s="31"/>
      <c r="C35" s="36"/>
      <c r="D35" s="37" t="s">
        <v>49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50</v>
      </c>
      <c r="U35" s="38"/>
      <c r="V35" s="38"/>
      <c r="W35" s="38"/>
      <c r="X35" s="208" t="s">
        <v>51</v>
      </c>
      <c r="Y35" s="206"/>
      <c r="Z35" s="206"/>
      <c r="AA35" s="206"/>
      <c r="AB35" s="206"/>
      <c r="AC35" s="38"/>
      <c r="AD35" s="38"/>
      <c r="AE35" s="38"/>
      <c r="AF35" s="38"/>
      <c r="AG35" s="38"/>
      <c r="AH35" s="38"/>
      <c r="AI35" s="38"/>
      <c r="AJ35" s="38"/>
      <c r="AK35" s="205">
        <f>SUM(AK26:AK33)</f>
        <v>0</v>
      </c>
      <c r="AL35" s="206"/>
      <c r="AM35" s="206"/>
      <c r="AN35" s="206"/>
      <c r="AO35" s="207"/>
      <c r="AP35" s="36"/>
      <c r="AQ35" s="36"/>
      <c r="AR35" s="31"/>
    </row>
    <row r="36" spans="2:57" s="1" customFormat="1" ht="6.9" customHeight="1">
      <c r="B36" s="31"/>
      <c r="AR36" s="31"/>
    </row>
    <row r="37" spans="2:57" s="1" customFormat="1" ht="14.4" customHeight="1">
      <c r="B37" s="31"/>
      <c r="AR37" s="31"/>
    </row>
    <row r="38" spans="2:57" ht="14.4" customHeight="1">
      <c r="B38" s="19"/>
      <c r="AR38" s="19"/>
    </row>
    <row r="39" spans="2:57" ht="14.4" customHeight="1">
      <c r="B39" s="19"/>
      <c r="AR39" s="19"/>
    </row>
    <row r="40" spans="2:57" ht="14.4" customHeight="1">
      <c r="B40" s="19"/>
      <c r="AR40" s="19"/>
    </row>
    <row r="41" spans="2:57" ht="14.4" customHeight="1">
      <c r="B41" s="19"/>
      <c r="AR41" s="19"/>
    </row>
    <row r="42" spans="2:57" ht="14.4" customHeight="1">
      <c r="B42" s="19"/>
      <c r="AR42" s="19"/>
    </row>
    <row r="43" spans="2:57" ht="14.4" customHeight="1">
      <c r="B43" s="19"/>
      <c r="AR43" s="19"/>
    </row>
    <row r="44" spans="2:57" ht="14.4" customHeight="1">
      <c r="B44" s="19"/>
      <c r="AR44" s="19"/>
    </row>
    <row r="45" spans="2:57" ht="14.4" customHeight="1">
      <c r="B45" s="19"/>
      <c r="AR45" s="19"/>
    </row>
    <row r="46" spans="2:57" ht="14.4" customHeight="1">
      <c r="B46" s="19"/>
      <c r="AR46" s="19"/>
    </row>
    <row r="47" spans="2:57" ht="14.4" customHeight="1">
      <c r="B47" s="19"/>
      <c r="AR47" s="19"/>
    </row>
    <row r="48" spans="2:57" ht="14.4" customHeight="1">
      <c r="B48" s="19"/>
      <c r="AR48" s="19"/>
    </row>
    <row r="49" spans="2:44" s="1" customFormat="1" ht="14.4" customHeight="1">
      <c r="B49" s="31"/>
      <c r="D49" s="40" t="s">
        <v>52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53</v>
      </c>
      <c r="AI49" s="41"/>
      <c r="AJ49" s="41"/>
      <c r="AK49" s="41"/>
      <c r="AL49" s="41"/>
      <c r="AM49" s="41"/>
      <c r="AN49" s="41"/>
      <c r="AO49" s="41"/>
      <c r="AR49" s="31"/>
    </row>
    <row r="50" spans="2:44" ht="10.199999999999999">
      <c r="B50" s="19"/>
      <c r="AR50" s="19"/>
    </row>
    <row r="51" spans="2:44" ht="10.199999999999999">
      <c r="B51" s="19"/>
      <c r="AR51" s="19"/>
    </row>
    <row r="52" spans="2:44" ht="10.199999999999999">
      <c r="B52" s="19"/>
      <c r="AR52" s="19"/>
    </row>
    <row r="53" spans="2:44" ht="10.199999999999999">
      <c r="B53" s="19"/>
      <c r="AR53" s="19"/>
    </row>
    <row r="54" spans="2:44" ht="10.199999999999999">
      <c r="B54" s="19"/>
      <c r="AR54" s="19"/>
    </row>
    <row r="55" spans="2:44" ht="10.199999999999999">
      <c r="B55" s="19"/>
      <c r="AR55" s="19"/>
    </row>
    <row r="56" spans="2:44" ht="10.199999999999999">
      <c r="B56" s="19"/>
      <c r="AR56" s="19"/>
    </row>
    <row r="57" spans="2:44" ht="10.199999999999999">
      <c r="B57" s="19"/>
      <c r="AR57" s="19"/>
    </row>
    <row r="58" spans="2:44" ht="10.199999999999999">
      <c r="B58" s="19"/>
      <c r="AR58" s="19"/>
    </row>
    <row r="59" spans="2:44" ht="10.199999999999999">
      <c r="B59" s="19"/>
      <c r="AR59" s="19"/>
    </row>
    <row r="60" spans="2:44" s="1" customFormat="1" ht="13.2">
      <c r="B60" s="31"/>
      <c r="D60" s="42" t="s">
        <v>54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55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54</v>
      </c>
      <c r="AI60" s="33"/>
      <c r="AJ60" s="33"/>
      <c r="AK60" s="33"/>
      <c r="AL60" s="33"/>
      <c r="AM60" s="42" t="s">
        <v>55</v>
      </c>
      <c r="AN60" s="33"/>
      <c r="AO60" s="33"/>
      <c r="AR60" s="31"/>
    </row>
    <row r="61" spans="2:44" ht="10.199999999999999">
      <c r="B61" s="19"/>
      <c r="AR61" s="19"/>
    </row>
    <row r="62" spans="2:44" ht="10.199999999999999">
      <c r="B62" s="19"/>
      <c r="AR62" s="19"/>
    </row>
    <row r="63" spans="2:44" ht="10.199999999999999">
      <c r="B63" s="19"/>
      <c r="AR63" s="19"/>
    </row>
    <row r="64" spans="2:44" s="1" customFormat="1" ht="13.2">
      <c r="B64" s="31"/>
      <c r="D64" s="40" t="s">
        <v>56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57</v>
      </c>
      <c r="AI64" s="41"/>
      <c r="AJ64" s="41"/>
      <c r="AK64" s="41"/>
      <c r="AL64" s="41"/>
      <c r="AM64" s="41"/>
      <c r="AN64" s="41"/>
      <c r="AO64" s="41"/>
      <c r="AR64" s="31"/>
    </row>
    <row r="65" spans="2:44" ht="10.199999999999999">
      <c r="B65" s="19"/>
      <c r="AR65" s="19"/>
    </row>
    <row r="66" spans="2:44" ht="10.199999999999999">
      <c r="B66" s="19"/>
      <c r="AR66" s="19"/>
    </row>
    <row r="67" spans="2:44" ht="10.199999999999999">
      <c r="B67" s="19"/>
      <c r="AR67" s="19"/>
    </row>
    <row r="68" spans="2:44" ht="10.199999999999999">
      <c r="B68" s="19"/>
      <c r="AR68" s="19"/>
    </row>
    <row r="69" spans="2:44" ht="10.199999999999999">
      <c r="B69" s="19"/>
      <c r="AR69" s="19"/>
    </row>
    <row r="70" spans="2:44" ht="10.199999999999999">
      <c r="B70" s="19"/>
      <c r="AR70" s="19"/>
    </row>
    <row r="71" spans="2:44" ht="10.199999999999999">
      <c r="B71" s="19"/>
      <c r="AR71" s="19"/>
    </row>
    <row r="72" spans="2:44" ht="10.199999999999999">
      <c r="B72" s="19"/>
      <c r="AR72" s="19"/>
    </row>
    <row r="73" spans="2:44" ht="10.199999999999999">
      <c r="B73" s="19"/>
      <c r="AR73" s="19"/>
    </row>
    <row r="74" spans="2:44" ht="10.199999999999999">
      <c r="B74" s="19"/>
      <c r="AR74" s="19"/>
    </row>
    <row r="75" spans="2:44" s="1" customFormat="1" ht="13.2">
      <c r="B75" s="31"/>
      <c r="D75" s="42" t="s">
        <v>54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55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54</v>
      </c>
      <c r="AI75" s="33"/>
      <c r="AJ75" s="33"/>
      <c r="AK75" s="33"/>
      <c r="AL75" s="33"/>
      <c r="AM75" s="42" t="s">
        <v>55</v>
      </c>
      <c r="AN75" s="33"/>
      <c r="AO75" s="33"/>
      <c r="AR75" s="31"/>
    </row>
    <row r="76" spans="2:44" s="1" customFormat="1" ht="10.199999999999999">
      <c r="B76" s="31"/>
      <c r="AR76" s="31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" customHeight="1">
      <c r="B82" s="31"/>
      <c r="C82" s="20" t="s">
        <v>58</v>
      </c>
      <c r="AR82" s="31"/>
    </row>
    <row r="83" spans="1:91" s="1" customFormat="1" ht="6.9" customHeight="1">
      <c r="B83" s="31"/>
      <c r="AR83" s="31"/>
    </row>
    <row r="84" spans="1:91" s="3" customFormat="1" ht="12" customHeight="1">
      <c r="B84" s="47"/>
      <c r="C84" s="26" t="s">
        <v>12</v>
      </c>
      <c r="L84" s="3" t="str">
        <f>K5</f>
        <v>SMETANOVALHOTA</v>
      </c>
      <c r="AR84" s="47"/>
    </row>
    <row r="85" spans="1:91" s="4" customFormat="1" ht="36.9" customHeight="1">
      <c r="B85" s="48"/>
      <c r="C85" s="49" t="s">
        <v>15</v>
      </c>
      <c r="L85" s="171" t="str">
        <f>K6</f>
        <v>Oprava MK III. tř. Smetanova Lhota, MK III. tř. 4c3 a 10c</v>
      </c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R85" s="48"/>
    </row>
    <row r="86" spans="1:91" s="1" customFormat="1" ht="6.9" customHeight="1">
      <c r="B86" s="31"/>
      <c r="AR86" s="31"/>
    </row>
    <row r="87" spans="1:91" s="1" customFormat="1" ht="12" customHeight="1">
      <c r="B87" s="31"/>
      <c r="C87" s="26" t="s">
        <v>19</v>
      </c>
      <c r="L87" s="50" t="str">
        <f>IF(K8="","",K8)</f>
        <v>Obec Smetanova Lhota</v>
      </c>
      <c r="AI87" s="26" t="s">
        <v>21</v>
      </c>
      <c r="AM87" s="173" t="str">
        <f>IF(AN8= "","",AN8)</f>
        <v>9. 6. 2024</v>
      </c>
      <c r="AN87" s="173"/>
      <c r="AR87" s="31"/>
    </row>
    <row r="88" spans="1:91" s="1" customFormat="1" ht="6.9" customHeight="1">
      <c r="B88" s="31"/>
      <c r="AR88" s="31"/>
    </row>
    <row r="89" spans="1:91" s="1" customFormat="1" ht="15.15" customHeight="1">
      <c r="B89" s="31"/>
      <c r="C89" s="26" t="s">
        <v>23</v>
      </c>
      <c r="L89" s="3" t="str">
        <f>IF(E11= "","",E11)</f>
        <v>Smetanova Lhota</v>
      </c>
      <c r="AI89" s="26" t="s">
        <v>30</v>
      </c>
      <c r="AM89" s="174" t="str">
        <f>IF(E17="","",E17)</f>
        <v>Ing. Rudolf Pešta</v>
      </c>
      <c r="AN89" s="175"/>
      <c r="AO89" s="175"/>
      <c r="AP89" s="175"/>
      <c r="AR89" s="31"/>
      <c r="AS89" s="176" t="s">
        <v>59</v>
      </c>
      <c r="AT89" s="177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25.65" customHeight="1">
      <c r="B90" s="31"/>
      <c r="C90" s="26" t="s">
        <v>28</v>
      </c>
      <c r="L90" s="3" t="str">
        <f>IF(E14= "Vyplň údaj","",E14)</f>
        <v/>
      </c>
      <c r="AI90" s="26" t="s">
        <v>35</v>
      </c>
      <c r="AM90" s="174" t="str">
        <f>IF(E20="","",E20)</f>
        <v>Ing. Rudolf Pešta, tel.: 721 968 873</v>
      </c>
      <c r="AN90" s="175"/>
      <c r="AO90" s="175"/>
      <c r="AP90" s="175"/>
      <c r="AR90" s="31"/>
      <c r="AS90" s="178"/>
      <c r="AT90" s="179"/>
      <c r="BD90" s="55"/>
    </row>
    <row r="91" spans="1:91" s="1" customFormat="1" ht="10.8" customHeight="1">
      <c r="B91" s="31"/>
      <c r="AR91" s="31"/>
      <c r="AS91" s="178"/>
      <c r="AT91" s="179"/>
      <c r="BD91" s="55"/>
    </row>
    <row r="92" spans="1:91" s="1" customFormat="1" ht="29.25" customHeight="1">
      <c r="B92" s="31"/>
      <c r="C92" s="180" t="s">
        <v>60</v>
      </c>
      <c r="D92" s="181"/>
      <c r="E92" s="181"/>
      <c r="F92" s="181"/>
      <c r="G92" s="181"/>
      <c r="H92" s="56"/>
      <c r="I92" s="183" t="s">
        <v>61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2" t="s">
        <v>62</v>
      </c>
      <c r="AH92" s="181"/>
      <c r="AI92" s="181"/>
      <c r="AJ92" s="181"/>
      <c r="AK92" s="181"/>
      <c r="AL92" s="181"/>
      <c r="AM92" s="181"/>
      <c r="AN92" s="183" t="s">
        <v>63</v>
      </c>
      <c r="AO92" s="181"/>
      <c r="AP92" s="184"/>
      <c r="AQ92" s="57" t="s">
        <v>64</v>
      </c>
      <c r="AR92" s="31"/>
      <c r="AS92" s="58" t="s">
        <v>65</v>
      </c>
      <c r="AT92" s="59" t="s">
        <v>66</v>
      </c>
      <c r="AU92" s="59" t="s">
        <v>67</v>
      </c>
      <c r="AV92" s="59" t="s">
        <v>68</v>
      </c>
      <c r="AW92" s="59" t="s">
        <v>69</v>
      </c>
      <c r="AX92" s="59" t="s">
        <v>70</v>
      </c>
      <c r="AY92" s="59" t="s">
        <v>71</v>
      </c>
      <c r="AZ92" s="59" t="s">
        <v>72</v>
      </c>
      <c r="BA92" s="59" t="s">
        <v>73</v>
      </c>
      <c r="BB92" s="59" t="s">
        <v>74</v>
      </c>
      <c r="BC92" s="59" t="s">
        <v>75</v>
      </c>
      <c r="BD92" s="60" t="s">
        <v>76</v>
      </c>
    </row>
    <row r="93" spans="1:91" s="1" customFormat="1" ht="10.8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>
      <c r="B94" s="62"/>
      <c r="C94" s="63" t="s">
        <v>77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8">
        <f>ROUND(SUM(AG95:AG98),2)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66" t="s">
        <v>1</v>
      </c>
      <c r="AR94" s="62"/>
      <c r="AS94" s="67">
        <f>ROUND(SUM(AS95:AS98),2)</f>
        <v>0</v>
      </c>
      <c r="AT94" s="68">
        <f>ROUND(SUM(AV94:AW94),2)</f>
        <v>0</v>
      </c>
      <c r="AU94" s="69">
        <f>ROUND(SUM(AU95:AU98),5)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ROUND(SUM(AZ95:AZ98),2)</f>
        <v>0</v>
      </c>
      <c r="BA94" s="68">
        <f>ROUND(SUM(BA95:BA98),2)</f>
        <v>0</v>
      </c>
      <c r="BB94" s="68">
        <f>ROUND(SUM(BB95:BB98),2)</f>
        <v>0</v>
      </c>
      <c r="BC94" s="68">
        <f>ROUND(SUM(BC95:BC98),2)</f>
        <v>0</v>
      </c>
      <c r="BD94" s="70">
        <f>ROUND(SUM(BD95:BD98),2)</f>
        <v>0</v>
      </c>
      <c r="BS94" s="71" t="s">
        <v>78</v>
      </c>
      <c r="BT94" s="71" t="s">
        <v>79</v>
      </c>
      <c r="BU94" s="72" t="s">
        <v>80</v>
      </c>
      <c r="BV94" s="71" t="s">
        <v>81</v>
      </c>
      <c r="BW94" s="71" t="s">
        <v>5</v>
      </c>
      <c r="BX94" s="71" t="s">
        <v>82</v>
      </c>
      <c r="CL94" s="71" t="s">
        <v>1</v>
      </c>
    </row>
    <row r="95" spans="1:91" s="6" customFormat="1" ht="37.5" customHeight="1">
      <c r="A95" s="73" t="s">
        <v>83</v>
      </c>
      <c r="B95" s="74"/>
      <c r="C95" s="75"/>
      <c r="D95" s="185" t="s">
        <v>84</v>
      </c>
      <c r="E95" s="185"/>
      <c r="F95" s="185"/>
      <c r="G95" s="185"/>
      <c r="H95" s="185"/>
      <c r="I95" s="76"/>
      <c r="J95" s="185" t="s">
        <v>85</v>
      </c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6">
        <f>'SMETANOVALHOTA_1 - SO 101'!J30</f>
        <v>0</v>
      </c>
      <c r="AH95" s="187"/>
      <c r="AI95" s="187"/>
      <c r="AJ95" s="187"/>
      <c r="AK95" s="187"/>
      <c r="AL95" s="187"/>
      <c r="AM95" s="187"/>
      <c r="AN95" s="186">
        <f>SUM(AG95,AT95)</f>
        <v>0</v>
      </c>
      <c r="AO95" s="187"/>
      <c r="AP95" s="187"/>
      <c r="AQ95" s="77" t="s">
        <v>86</v>
      </c>
      <c r="AR95" s="74"/>
      <c r="AS95" s="78">
        <v>0</v>
      </c>
      <c r="AT95" s="79">
        <f>ROUND(SUM(AV95:AW95),2)</f>
        <v>0</v>
      </c>
      <c r="AU95" s="80">
        <f>'SMETANOVALHOTA_1 - SO 101'!P121</f>
        <v>0</v>
      </c>
      <c r="AV95" s="79">
        <f>'SMETANOVALHOTA_1 - SO 101'!J33</f>
        <v>0</v>
      </c>
      <c r="AW95" s="79">
        <f>'SMETANOVALHOTA_1 - SO 101'!J34</f>
        <v>0</v>
      </c>
      <c r="AX95" s="79">
        <f>'SMETANOVALHOTA_1 - SO 101'!J35</f>
        <v>0</v>
      </c>
      <c r="AY95" s="79">
        <f>'SMETANOVALHOTA_1 - SO 101'!J36</f>
        <v>0</v>
      </c>
      <c r="AZ95" s="79">
        <f>'SMETANOVALHOTA_1 - SO 101'!F33</f>
        <v>0</v>
      </c>
      <c r="BA95" s="79">
        <f>'SMETANOVALHOTA_1 - SO 101'!F34</f>
        <v>0</v>
      </c>
      <c r="BB95" s="79">
        <f>'SMETANOVALHOTA_1 - SO 101'!F35</f>
        <v>0</v>
      </c>
      <c r="BC95" s="79">
        <f>'SMETANOVALHOTA_1 - SO 101'!F36</f>
        <v>0</v>
      </c>
      <c r="BD95" s="81">
        <f>'SMETANOVALHOTA_1 - SO 101'!F37</f>
        <v>0</v>
      </c>
      <c r="BT95" s="82" t="s">
        <v>87</v>
      </c>
      <c r="BV95" s="82" t="s">
        <v>81</v>
      </c>
      <c r="BW95" s="82" t="s">
        <v>88</v>
      </c>
      <c r="BX95" s="82" t="s">
        <v>5</v>
      </c>
      <c r="CL95" s="82" t="s">
        <v>1</v>
      </c>
      <c r="CM95" s="82" t="s">
        <v>89</v>
      </c>
    </row>
    <row r="96" spans="1:91" s="6" customFormat="1" ht="37.5" customHeight="1">
      <c r="A96" s="73" t="s">
        <v>83</v>
      </c>
      <c r="B96" s="74"/>
      <c r="C96" s="75"/>
      <c r="D96" s="185" t="s">
        <v>90</v>
      </c>
      <c r="E96" s="185"/>
      <c r="F96" s="185"/>
      <c r="G96" s="185"/>
      <c r="H96" s="185"/>
      <c r="I96" s="76"/>
      <c r="J96" s="185" t="s">
        <v>91</v>
      </c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6">
        <f>'SMETANOVALHOTA_2 - SO 102'!J30</f>
        <v>0</v>
      </c>
      <c r="AH96" s="187"/>
      <c r="AI96" s="187"/>
      <c r="AJ96" s="187"/>
      <c r="AK96" s="187"/>
      <c r="AL96" s="187"/>
      <c r="AM96" s="187"/>
      <c r="AN96" s="186">
        <f>SUM(AG96,AT96)</f>
        <v>0</v>
      </c>
      <c r="AO96" s="187"/>
      <c r="AP96" s="187"/>
      <c r="AQ96" s="77" t="s">
        <v>86</v>
      </c>
      <c r="AR96" s="74"/>
      <c r="AS96" s="78">
        <v>0</v>
      </c>
      <c r="AT96" s="79">
        <f>ROUND(SUM(AV96:AW96),2)</f>
        <v>0</v>
      </c>
      <c r="AU96" s="80">
        <f>'SMETANOVALHOTA_2 - SO 102'!P121</f>
        <v>0</v>
      </c>
      <c r="AV96" s="79">
        <f>'SMETANOVALHOTA_2 - SO 102'!J33</f>
        <v>0</v>
      </c>
      <c r="AW96" s="79">
        <f>'SMETANOVALHOTA_2 - SO 102'!J34</f>
        <v>0</v>
      </c>
      <c r="AX96" s="79">
        <f>'SMETANOVALHOTA_2 - SO 102'!J35</f>
        <v>0</v>
      </c>
      <c r="AY96" s="79">
        <f>'SMETANOVALHOTA_2 - SO 102'!J36</f>
        <v>0</v>
      </c>
      <c r="AZ96" s="79">
        <f>'SMETANOVALHOTA_2 - SO 102'!F33</f>
        <v>0</v>
      </c>
      <c r="BA96" s="79">
        <f>'SMETANOVALHOTA_2 - SO 102'!F34</f>
        <v>0</v>
      </c>
      <c r="BB96" s="79">
        <f>'SMETANOVALHOTA_2 - SO 102'!F35</f>
        <v>0</v>
      </c>
      <c r="BC96" s="79">
        <f>'SMETANOVALHOTA_2 - SO 102'!F36</f>
        <v>0</v>
      </c>
      <c r="BD96" s="81">
        <f>'SMETANOVALHOTA_2 - SO 102'!F37</f>
        <v>0</v>
      </c>
      <c r="BT96" s="82" t="s">
        <v>87</v>
      </c>
      <c r="BV96" s="82" t="s">
        <v>81</v>
      </c>
      <c r="BW96" s="82" t="s">
        <v>92</v>
      </c>
      <c r="BX96" s="82" t="s">
        <v>5</v>
      </c>
      <c r="CL96" s="82" t="s">
        <v>1</v>
      </c>
      <c r="CM96" s="82" t="s">
        <v>89</v>
      </c>
    </row>
    <row r="97" spans="1:91" s="6" customFormat="1" ht="37.5" customHeight="1">
      <c r="A97" s="73" t="s">
        <v>83</v>
      </c>
      <c r="B97" s="74"/>
      <c r="C97" s="75"/>
      <c r="D97" s="185" t="s">
        <v>93</v>
      </c>
      <c r="E97" s="185"/>
      <c r="F97" s="185"/>
      <c r="G97" s="185"/>
      <c r="H97" s="185"/>
      <c r="I97" s="76"/>
      <c r="J97" s="185" t="s">
        <v>94</v>
      </c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6">
        <f>'SMETANOVALHOTA_3 - SO 103'!J30</f>
        <v>0</v>
      </c>
      <c r="AH97" s="187"/>
      <c r="AI97" s="187"/>
      <c r="AJ97" s="187"/>
      <c r="AK97" s="187"/>
      <c r="AL97" s="187"/>
      <c r="AM97" s="187"/>
      <c r="AN97" s="186">
        <f>SUM(AG97,AT97)</f>
        <v>0</v>
      </c>
      <c r="AO97" s="187"/>
      <c r="AP97" s="187"/>
      <c r="AQ97" s="77" t="s">
        <v>86</v>
      </c>
      <c r="AR97" s="74"/>
      <c r="AS97" s="78">
        <v>0</v>
      </c>
      <c r="AT97" s="79">
        <f>ROUND(SUM(AV97:AW97),2)</f>
        <v>0</v>
      </c>
      <c r="AU97" s="80">
        <f>'SMETANOVALHOTA_3 - SO 103'!P121</f>
        <v>0</v>
      </c>
      <c r="AV97" s="79">
        <f>'SMETANOVALHOTA_3 - SO 103'!J33</f>
        <v>0</v>
      </c>
      <c r="AW97" s="79">
        <f>'SMETANOVALHOTA_3 - SO 103'!J34</f>
        <v>0</v>
      </c>
      <c r="AX97" s="79">
        <f>'SMETANOVALHOTA_3 - SO 103'!J35</f>
        <v>0</v>
      </c>
      <c r="AY97" s="79">
        <f>'SMETANOVALHOTA_3 - SO 103'!J36</f>
        <v>0</v>
      </c>
      <c r="AZ97" s="79">
        <f>'SMETANOVALHOTA_3 - SO 103'!F33</f>
        <v>0</v>
      </c>
      <c r="BA97" s="79">
        <f>'SMETANOVALHOTA_3 - SO 103'!F34</f>
        <v>0</v>
      </c>
      <c r="BB97" s="79">
        <f>'SMETANOVALHOTA_3 - SO 103'!F35</f>
        <v>0</v>
      </c>
      <c r="BC97" s="79">
        <f>'SMETANOVALHOTA_3 - SO 103'!F36</f>
        <v>0</v>
      </c>
      <c r="BD97" s="81">
        <f>'SMETANOVALHOTA_3 - SO 103'!F37</f>
        <v>0</v>
      </c>
      <c r="BT97" s="82" t="s">
        <v>87</v>
      </c>
      <c r="BV97" s="82" t="s">
        <v>81</v>
      </c>
      <c r="BW97" s="82" t="s">
        <v>95</v>
      </c>
      <c r="BX97" s="82" t="s">
        <v>5</v>
      </c>
      <c r="CL97" s="82" t="s">
        <v>1</v>
      </c>
      <c r="CM97" s="82" t="s">
        <v>89</v>
      </c>
    </row>
    <row r="98" spans="1:91" s="6" customFormat="1" ht="37.5" customHeight="1">
      <c r="A98" s="73" t="s">
        <v>83</v>
      </c>
      <c r="B98" s="74"/>
      <c r="C98" s="75"/>
      <c r="D98" s="185" t="s">
        <v>96</v>
      </c>
      <c r="E98" s="185"/>
      <c r="F98" s="185"/>
      <c r="G98" s="185"/>
      <c r="H98" s="185"/>
      <c r="I98" s="76"/>
      <c r="J98" s="185" t="s">
        <v>97</v>
      </c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6">
        <f>'Z Doplňující údaje - Opra...'!J30</f>
        <v>0</v>
      </c>
      <c r="AH98" s="187"/>
      <c r="AI98" s="187"/>
      <c r="AJ98" s="187"/>
      <c r="AK98" s="187"/>
      <c r="AL98" s="187"/>
      <c r="AM98" s="187"/>
      <c r="AN98" s="186">
        <f>SUM(AG98,AT98)</f>
        <v>0</v>
      </c>
      <c r="AO98" s="187"/>
      <c r="AP98" s="187"/>
      <c r="AQ98" s="77" t="s">
        <v>86</v>
      </c>
      <c r="AR98" s="74"/>
      <c r="AS98" s="83">
        <v>0</v>
      </c>
      <c r="AT98" s="84">
        <f>ROUND(SUM(AV98:AW98),2)</f>
        <v>0</v>
      </c>
      <c r="AU98" s="85">
        <f>'Z Doplňující údaje - Opra...'!P117</f>
        <v>0</v>
      </c>
      <c r="AV98" s="84">
        <f>'Z Doplňující údaje - Opra...'!J33</f>
        <v>0</v>
      </c>
      <c r="AW98" s="84">
        <f>'Z Doplňující údaje - Opra...'!J34</f>
        <v>0</v>
      </c>
      <c r="AX98" s="84">
        <f>'Z Doplňující údaje - Opra...'!J35</f>
        <v>0</v>
      </c>
      <c r="AY98" s="84">
        <f>'Z Doplňující údaje - Opra...'!J36</f>
        <v>0</v>
      </c>
      <c r="AZ98" s="84">
        <f>'Z Doplňující údaje - Opra...'!F33</f>
        <v>0</v>
      </c>
      <c r="BA98" s="84">
        <f>'Z Doplňující údaje - Opra...'!F34</f>
        <v>0</v>
      </c>
      <c r="BB98" s="84">
        <f>'Z Doplňující údaje - Opra...'!F35</f>
        <v>0</v>
      </c>
      <c r="BC98" s="84">
        <f>'Z Doplňující údaje - Opra...'!F36</f>
        <v>0</v>
      </c>
      <c r="BD98" s="86">
        <f>'Z Doplňující údaje - Opra...'!F37</f>
        <v>0</v>
      </c>
      <c r="BT98" s="82" t="s">
        <v>87</v>
      </c>
      <c r="BV98" s="82" t="s">
        <v>81</v>
      </c>
      <c r="BW98" s="82" t="s">
        <v>98</v>
      </c>
      <c r="BX98" s="82" t="s">
        <v>5</v>
      </c>
      <c r="CL98" s="82" t="s">
        <v>1</v>
      </c>
      <c r="CM98" s="82" t="s">
        <v>89</v>
      </c>
    </row>
    <row r="99" spans="1:91" s="1" customFormat="1" ht="30" customHeight="1">
      <c r="B99" s="31"/>
      <c r="AR99" s="31"/>
    </row>
    <row r="100" spans="1:91" s="1" customFormat="1" ht="6.9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31"/>
    </row>
  </sheetData>
  <sheetProtection algorithmName="SHA-512" hashValue="A9rg5nov2PXU+rk8ZQ+MrDCSUndecJOBpBWNcsadk6RKJyAdBBx6H+QVfFiaxtxgYId+u530To+GxUM4mvWi1Q==" saltValue="pNksirTLMPNu+35KhTdFSY9dMDneaXBoHOqnVqU9l/OMxnDORvpH755CHolEeHVRBdX3PlKTa1UfC/BsRqvUJg==" spinCount="100000" sheet="1" objects="1" scenarios="1" formatColumns="0" formatRows="0"/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J85"/>
    <mergeCell ref="AM87:AN87"/>
    <mergeCell ref="AM89:AP89"/>
    <mergeCell ref="AS89:AT91"/>
    <mergeCell ref="AM90:AP90"/>
  </mergeCells>
  <hyperlinks>
    <hyperlink ref="A95" location="'SMETANOVALHOTA_1 - SO 101'!C2" display="/" xr:uid="{00000000-0004-0000-0000-000000000000}"/>
    <hyperlink ref="A96" location="'SMETANOVALHOTA_2 - SO 102'!C2" display="/" xr:uid="{00000000-0004-0000-0000-000001000000}"/>
    <hyperlink ref="A97" location="'SMETANOVALHOTA_3 - SO 103'!C2" display="/" xr:uid="{00000000-0004-0000-0000-000002000000}"/>
    <hyperlink ref="A98" location="'Z Doplňující údaje - Opra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6" t="s">
        <v>88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89</v>
      </c>
    </row>
    <row r="4" spans="2:46" ht="24.9" customHeight="1">
      <c r="B4" s="19"/>
      <c r="D4" s="20" t="s">
        <v>99</v>
      </c>
      <c r="L4" s="19"/>
      <c r="M4" s="8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09" t="str">
        <f>'Rekapitulace stavby'!K6</f>
        <v>Oprava MK III. tř. Smetanova Lhota, MK III. tř. 4c3 a 10c</v>
      </c>
      <c r="F7" s="210"/>
      <c r="G7" s="210"/>
      <c r="H7" s="210"/>
      <c r="L7" s="19"/>
    </row>
    <row r="8" spans="2:46" s="1" customFormat="1" ht="12" customHeight="1">
      <c r="B8" s="31"/>
      <c r="D8" s="26" t="s">
        <v>100</v>
      </c>
      <c r="L8" s="31"/>
    </row>
    <row r="9" spans="2:46" s="1" customFormat="1" ht="16.5" customHeight="1">
      <c r="B9" s="31"/>
      <c r="E9" s="171" t="s">
        <v>101</v>
      </c>
      <c r="F9" s="211"/>
      <c r="G9" s="211"/>
      <c r="H9" s="211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1" t="str">
        <f>'Rekapitulace stavby'!AN8</f>
        <v>9. 6. 2024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12" t="str">
        <f>'Rekapitulace stavby'!E14</f>
        <v>Vyplň údaj</v>
      </c>
      <c r="F18" s="193"/>
      <c r="G18" s="193"/>
      <c r="H18" s="193"/>
      <c r="I18" s="26" t="s">
        <v>27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">
        <v>31</v>
      </c>
      <c r="L20" s="31"/>
    </row>
    <row r="21" spans="2:12" s="1" customFormat="1" ht="18" customHeight="1">
      <c r="B21" s="31"/>
      <c r="E21" s="24" t="s">
        <v>32</v>
      </c>
      <c r="I21" s="26" t="s">
        <v>27</v>
      </c>
      <c r="J21" s="24" t="s">
        <v>33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35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36</v>
      </c>
      <c r="I24" s="26" t="s">
        <v>27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37</v>
      </c>
      <c r="L26" s="31"/>
    </row>
    <row r="27" spans="2:12" s="7" customFormat="1" ht="16.5" customHeight="1">
      <c r="B27" s="88"/>
      <c r="E27" s="198" t="s">
        <v>38</v>
      </c>
      <c r="F27" s="198"/>
      <c r="G27" s="198"/>
      <c r="H27" s="198"/>
      <c r="L27" s="88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39</v>
      </c>
      <c r="J30" s="65">
        <f>ROUND(J121, 2)</f>
        <v>0</v>
      </c>
      <c r="L30" s="31"/>
    </row>
    <row r="31" spans="2:12" s="1" customFormat="1" ht="6.9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" customHeight="1">
      <c r="B32" s="31"/>
      <c r="F32" s="34" t="s">
        <v>41</v>
      </c>
      <c r="I32" s="34" t="s">
        <v>40</v>
      </c>
      <c r="J32" s="34" t="s">
        <v>42</v>
      </c>
      <c r="L32" s="31"/>
    </row>
    <row r="33" spans="2:12" s="1" customFormat="1" ht="14.4" customHeight="1">
      <c r="B33" s="31"/>
      <c r="D33" s="54" t="s">
        <v>43</v>
      </c>
      <c r="E33" s="26" t="s">
        <v>44</v>
      </c>
      <c r="F33" s="90">
        <f>ROUND((SUM(BE121:BE182)),  2)</f>
        <v>0</v>
      </c>
      <c r="I33" s="91">
        <v>0.21</v>
      </c>
      <c r="J33" s="90">
        <f>ROUND(((SUM(BE121:BE182))*I33),  2)</f>
        <v>0</v>
      </c>
      <c r="L33" s="31"/>
    </row>
    <row r="34" spans="2:12" s="1" customFormat="1" ht="14.4" customHeight="1">
      <c r="B34" s="31"/>
      <c r="E34" s="26" t="s">
        <v>45</v>
      </c>
      <c r="F34" s="90">
        <f>ROUND((SUM(BF121:BF182)),  2)</f>
        <v>0</v>
      </c>
      <c r="I34" s="91">
        <v>0.15</v>
      </c>
      <c r="J34" s="90">
        <f>ROUND(((SUM(BF121:BF182))*I34),  2)</f>
        <v>0</v>
      </c>
      <c r="L34" s="31"/>
    </row>
    <row r="35" spans="2:12" s="1" customFormat="1" ht="14.4" hidden="1" customHeight="1">
      <c r="B35" s="31"/>
      <c r="E35" s="26" t="s">
        <v>46</v>
      </c>
      <c r="F35" s="90">
        <f>ROUND((SUM(BG121:BG182)),  2)</f>
        <v>0</v>
      </c>
      <c r="I35" s="91">
        <v>0.21</v>
      </c>
      <c r="J35" s="90">
        <f>0</f>
        <v>0</v>
      </c>
      <c r="L35" s="31"/>
    </row>
    <row r="36" spans="2:12" s="1" customFormat="1" ht="14.4" hidden="1" customHeight="1">
      <c r="B36" s="31"/>
      <c r="E36" s="26" t="s">
        <v>47</v>
      </c>
      <c r="F36" s="90">
        <f>ROUND((SUM(BH121:BH182)),  2)</f>
        <v>0</v>
      </c>
      <c r="I36" s="91">
        <v>0.15</v>
      </c>
      <c r="J36" s="90">
        <f>0</f>
        <v>0</v>
      </c>
      <c r="L36" s="31"/>
    </row>
    <row r="37" spans="2:12" s="1" customFormat="1" ht="14.4" hidden="1" customHeight="1">
      <c r="B37" s="31"/>
      <c r="E37" s="26" t="s">
        <v>48</v>
      </c>
      <c r="F37" s="90">
        <f>ROUND((SUM(BI121:BI182)),  2)</f>
        <v>0</v>
      </c>
      <c r="I37" s="91">
        <v>0</v>
      </c>
      <c r="J37" s="90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2"/>
      <c r="D39" s="93" t="s">
        <v>49</v>
      </c>
      <c r="E39" s="56"/>
      <c r="F39" s="56"/>
      <c r="G39" s="94" t="s">
        <v>50</v>
      </c>
      <c r="H39" s="95" t="s">
        <v>51</v>
      </c>
      <c r="I39" s="56"/>
      <c r="J39" s="96">
        <f>SUM(J30:J37)</f>
        <v>0</v>
      </c>
      <c r="K39" s="9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2" t="s">
        <v>54</v>
      </c>
      <c r="E61" s="33"/>
      <c r="F61" s="98" t="s">
        <v>55</v>
      </c>
      <c r="G61" s="42" t="s">
        <v>54</v>
      </c>
      <c r="H61" s="33"/>
      <c r="I61" s="33"/>
      <c r="J61" s="99" t="s">
        <v>55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2" t="s">
        <v>54</v>
      </c>
      <c r="E76" s="33"/>
      <c r="F76" s="98" t="s">
        <v>55</v>
      </c>
      <c r="G76" s="42" t="s">
        <v>54</v>
      </c>
      <c r="H76" s="33"/>
      <c r="I76" s="33"/>
      <c r="J76" s="99" t="s">
        <v>55</v>
      </c>
      <c r="K76" s="33"/>
      <c r="L76" s="31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" customHeight="1">
      <c r="B82" s="31"/>
      <c r="C82" s="20" t="s">
        <v>102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09" t="str">
        <f>E7</f>
        <v>Oprava MK III. tř. Smetanova Lhota, MK III. tř. 4c3 a 10c</v>
      </c>
      <c r="F85" s="210"/>
      <c r="G85" s="210"/>
      <c r="H85" s="210"/>
      <c r="L85" s="31"/>
    </row>
    <row r="86" spans="2:47" s="1" customFormat="1" ht="12" customHeight="1">
      <c r="B86" s="31"/>
      <c r="C86" s="26" t="s">
        <v>100</v>
      </c>
      <c r="L86" s="31"/>
    </row>
    <row r="87" spans="2:47" s="1" customFormat="1" ht="16.5" customHeight="1">
      <c r="B87" s="31"/>
      <c r="E87" s="171" t="str">
        <f>E9</f>
        <v>SMETANOVALHOTA_1 - SO 101</v>
      </c>
      <c r="F87" s="211"/>
      <c r="G87" s="211"/>
      <c r="H87" s="211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Obec Smetanova Lhota</v>
      </c>
      <c r="I89" s="26" t="s">
        <v>21</v>
      </c>
      <c r="J89" s="51" t="str">
        <f>IF(J12="","",J12)</f>
        <v>9. 6. 2024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>Smetanova Lhota</v>
      </c>
      <c r="I91" s="26" t="s">
        <v>30</v>
      </c>
      <c r="J91" s="29" t="str">
        <f>E21</f>
        <v>Ing. Rudolf Pešta</v>
      </c>
      <c r="L91" s="31"/>
    </row>
    <row r="92" spans="2:47" s="1" customFormat="1" ht="25.65" customHeight="1">
      <c r="B92" s="31"/>
      <c r="C92" s="26" t="s">
        <v>28</v>
      </c>
      <c r="F92" s="24" t="str">
        <f>IF(E18="","",E18)</f>
        <v>Vyplň údaj</v>
      </c>
      <c r="I92" s="26" t="s">
        <v>35</v>
      </c>
      <c r="J92" s="29" t="str">
        <f>E24</f>
        <v>Ing. Rudolf Pešta, tel.: 721 968 873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103</v>
      </c>
      <c r="D94" s="92"/>
      <c r="E94" s="92"/>
      <c r="F94" s="92"/>
      <c r="G94" s="92"/>
      <c r="H94" s="92"/>
      <c r="I94" s="92"/>
      <c r="J94" s="101" t="s">
        <v>104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2" t="s">
        <v>105</v>
      </c>
      <c r="J96" s="65">
        <f>J121</f>
        <v>0</v>
      </c>
      <c r="L96" s="31"/>
      <c r="AU96" s="16" t="s">
        <v>106</v>
      </c>
    </row>
    <row r="97" spans="2:12" s="8" customFormat="1" ht="24.9" customHeight="1">
      <c r="B97" s="103"/>
      <c r="D97" s="104" t="s">
        <v>107</v>
      </c>
      <c r="E97" s="105"/>
      <c r="F97" s="105"/>
      <c r="G97" s="105"/>
      <c r="H97" s="105"/>
      <c r="I97" s="105"/>
      <c r="J97" s="106">
        <f>J122</f>
        <v>0</v>
      </c>
      <c r="L97" s="103"/>
    </row>
    <row r="98" spans="2:12" s="9" customFormat="1" ht="19.95" customHeight="1">
      <c r="B98" s="107"/>
      <c r="D98" s="108" t="s">
        <v>108</v>
      </c>
      <c r="E98" s="109"/>
      <c r="F98" s="109"/>
      <c r="G98" s="109"/>
      <c r="H98" s="109"/>
      <c r="I98" s="109"/>
      <c r="J98" s="110">
        <f>J123</f>
        <v>0</v>
      </c>
      <c r="L98" s="107"/>
    </row>
    <row r="99" spans="2:12" s="9" customFormat="1" ht="19.95" customHeight="1">
      <c r="B99" s="107"/>
      <c r="D99" s="108" t="s">
        <v>109</v>
      </c>
      <c r="E99" s="109"/>
      <c r="F99" s="109"/>
      <c r="G99" s="109"/>
      <c r="H99" s="109"/>
      <c r="I99" s="109"/>
      <c r="J99" s="110">
        <f>J131</f>
        <v>0</v>
      </c>
      <c r="L99" s="107"/>
    </row>
    <row r="100" spans="2:12" s="9" customFormat="1" ht="19.95" customHeight="1">
      <c r="B100" s="107"/>
      <c r="D100" s="108" t="s">
        <v>110</v>
      </c>
      <c r="E100" s="109"/>
      <c r="F100" s="109"/>
      <c r="G100" s="109"/>
      <c r="H100" s="109"/>
      <c r="I100" s="109"/>
      <c r="J100" s="110">
        <f>J174</f>
        <v>0</v>
      </c>
      <c r="L100" s="107"/>
    </row>
    <row r="101" spans="2:12" s="9" customFormat="1" ht="19.95" customHeight="1">
      <c r="B101" s="107"/>
      <c r="D101" s="108" t="s">
        <v>111</v>
      </c>
      <c r="E101" s="109"/>
      <c r="F101" s="109"/>
      <c r="G101" s="109"/>
      <c r="H101" s="109"/>
      <c r="I101" s="109"/>
      <c r="J101" s="110">
        <f>J175</f>
        <v>0</v>
      </c>
      <c r="L101" s="107"/>
    </row>
    <row r="102" spans="2:12" s="1" customFormat="1" ht="21.75" customHeight="1">
      <c r="B102" s="31"/>
      <c r="L102" s="31"/>
    </row>
    <row r="103" spans="2:12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1"/>
    </row>
    <row r="107" spans="2:12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31"/>
    </row>
    <row r="108" spans="2:12" s="1" customFormat="1" ht="24.9" customHeight="1">
      <c r="B108" s="31"/>
      <c r="C108" s="20" t="s">
        <v>112</v>
      </c>
      <c r="L108" s="31"/>
    </row>
    <row r="109" spans="2:12" s="1" customFormat="1" ht="6.9" customHeight="1">
      <c r="B109" s="31"/>
      <c r="L109" s="31"/>
    </row>
    <row r="110" spans="2:12" s="1" customFormat="1" ht="12" customHeight="1">
      <c r="B110" s="31"/>
      <c r="C110" s="26" t="s">
        <v>15</v>
      </c>
      <c r="L110" s="31"/>
    </row>
    <row r="111" spans="2:12" s="1" customFormat="1" ht="16.5" customHeight="1">
      <c r="B111" s="31"/>
      <c r="E111" s="209" t="str">
        <f>E7</f>
        <v>Oprava MK III. tř. Smetanova Lhota, MK III. tř. 4c3 a 10c</v>
      </c>
      <c r="F111" s="210"/>
      <c r="G111" s="210"/>
      <c r="H111" s="210"/>
      <c r="L111" s="31"/>
    </row>
    <row r="112" spans="2:12" s="1" customFormat="1" ht="12" customHeight="1">
      <c r="B112" s="31"/>
      <c r="C112" s="26" t="s">
        <v>100</v>
      </c>
      <c r="L112" s="31"/>
    </row>
    <row r="113" spans="2:65" s="1" customFormat="1" ht="16.5" customHeight="1">
      <c r="B113" s="31"/>
      <c r="E113" s="171" t="str">
        <f>E9</f>
        <v>SMETANOVALHOTA_1 - SO 101</v>
      </c>
      <c r="F113" s="211"/>
      <c r="G113" s="211"/>
      <c r="H113" s="211"/>
      <c r="L113" s="31"/>
    </row>
    <row r="114" spans="2:65" s="1" customFormat="1" ht="6.9" customHeight="1">
      <c r="B114" s="31"/>
      <c r="L114" s="31"/>
    </row>
    <row r="115" spans="2:65" s="1" customFormat="1" ht="12" customHeight="1">
      <c r="B115" s="31"/>
      <c r="C115" s="26" t="s">
        <v>19</v>
      </c>
      <c r="F115" s="24" t="str">
        <f>F12</f>
        <v>Obec Smetanova Lhota</v>
      </c>
      <c r="I115" s="26" t="s">
        <v>21</v>
      </c>
      <c r="J115" s="51" t="str">
        <f>IF(J12="","",J12)</f>
        <v>9. 6. 2024</v>
      </c>
      <c r="L115" s="31"/>
    </row>
    <row r="116" spans="2:65" s="1" customFormat="1" ht="6.9" customHeight="1">
      <c r="B116" s="31"/>
      <c r="L116" s="31"/>
    </row>
    <row r="117" spans="2:65" s="1" customFormat="1" ht="15.15" customHeight="1">
      <c r="B117" s="31"/>
      <c r="C117" s="26" t="s">
        <v>23</v>
      </c>
      <c r="F117" s="24" t="str">
        <f>E15</f>
        <v>Smetanova Lhota</v>
      </c>
      <c r="I117" s="26" t="s">
        <v>30</v>
      </c>
      <c r="J117" s="29" t="str">
        <f>E21</f>
        <v>Ing. Rudolf Pešta</v>
      </c>
      <c r="L117" s="31"/>
    </row>
    <row r="118" spans="2:65" s="1" customFormat="1" ht="25.65" customHeight="1">
      <c r="B118" s="31"/>
      <c r="C118" s="26" t="s">
        <v>28</v>
      </c>
      <c r="F118" s="24" t="str">
        <f>IF(E18="","",E18)</f>
        <v>Vyplň údaj</v>
      </c>
      <c r="I118" s="26" t="s">
        <v>35</v>
      </c>
      <c r="J118" s="29" t="str">
        <f>E24</f>
        <v>Ing. Rudolf Pešta, tel.: 721 968 873</v>
      </c>
      <c r="L118" s="31"/>
    </row>
    <row r="119" spans="2:65" s="1" customFormat="1" ht="10.35" customHeight="1">
      <c r="B119" s="31"/>
      <c r="L119" s="31"/>
    </row>
    <row r="120" spans="2:65" s="10" customFormat="1" ht="29.25" customHeight="1">
      <c r="B120" s="111"/>
      <c r="C120" s="112" t="s">
        <v>113</v>
      </c>
      <c r="D120" s="113" t="s">
        <v>64</v>
      </c>
      <c r="E120" s="113" t="s">
        <v>60</v>
      </c>
      <c r="F120" s="113" t="s">
        <v>61</v>
      </c>
      <c r="G120" s="113" t="s">
        <v>114</v>
      </c>
      <c r="H120" s="113" t="s">
        <v>115</v>
      </c>
      <c r="I120" s="113" t="s">
        <v>116</v>
      </c>
      <c r="J120" s="113" t="s">
        <v>104</v>
      </c>
      <c r="K120" s="114" t="s">
        <v>117</v>
      </c>
      <c r="L120" s="111"/>
      <c r="M120" s="58" t="s">
        <v>1</v>
      </c>
      <c r="N120" s="59" t="s">
        <v>43</v>
      </c>
      <c r="O120" s="59" t="s">
        <v>118</v>
      </c>
      <c r="P120" s="59" t="s">
        <v>119</v>
      </c>
      <c r="Q120" s="59" t="s">
        <v>120</v>
      </c>
      <c r="R120" s="59" t="s">
        <v>121</v>
      </c>
      <c r="S120" s="59" t="s">
        <v>122</v>
      </c>
      <c r="T120" s="60" t="s">
        <v>123</v>
      </c>
    </row>
    <row r="121" spans="2:65" s="1" customFormat="1" ht="22.8" customHeight="1">
      <c r="B121" s="31"/>
      <c r="C121" s="63" t="s">
        <v>124</v>
      </c>
      <c r="J121" s="115">
        <f>BK121</f>
        <v>0</v>
      </c>
      <c r="L121" s="31"/>
      <c r="M121" s="61"/>
      <c r="N121" s="52"/>
      <c r="O121" s="52"/>
      <c r="P121" s="116">
        <f>P122</f>
        <v>0</v>
      </c>
      <c r="Q121" s="52"/>
      <c r="R121" s="116">
        <f>R122</f>
        <v>0</v>
      </c>
      <c r="S121" s="52"/>
      <c r="T121" s="117">
        <f>T122</f>
        <v>0</v>
      </c>
      <c r="AT121" s="16" t="s">
        <v>78</v>
      </c>
      <c r="AU121" s="16" t="s">
        <v>106</v>
      </c>
      <c r="BK121" s="118">
        <f>BK122</f>
        <v>0</v>
      </c>
    </row>
    <row r="122" spans="2:65" s="11" customFormat="1" ht="25.95" customHeight="1">
      <c r="B122" s="119"/>
      <c r="D122" s="120" t="s">
        <v>78</v>
      </c>
      <c r="E122" s="121" t="s">
        <v>125</v>
      </c>
      <c r="F122" s="121" t="s">
        <v>126</v>
      </c>
      <c r="I122" s="122"/>
      <c r="J122" s="123">
        <f>BK122</f>
        <v>0</v>
      </c>
      <c r="L122" s="119"/>
      <c r="M122" s="124"/>
      <c r="P122" s="125">
        <f>P123+P131+P174+P175</f>
        <v>0</v>
      </c>
      <c r="R122" s="125">
        <f>R123+R131+R174+R175</f>
        <v>0</v>
      </c>
      <c r="T122" s="126">
        <f>T123+T131+T174+T175</f>
        <v>0</v>
      </c>
      <c r="AR122" s="120" t="s">
        <v>87</v>
      </c>
      <c r="AT122" s="127" t="s">
        <v>78</v>
      </c>
      <c r="AU122" s="127" t="s">
        <v>79</v>
      </c>
      <c r="AY122" s="120" t="s">
        <v>127</v>
      </c>
      <c r="BK122" s="128">
        <f>BK123+BK131+BK174+BK175</f>
        <v>0</v>
      </c>
    </row>
    <row r="123" spans="2:65" s="11" customFormat="1" ht="22.8" customHeight="1">
      <c r="B123" s="119"/>
      <c r="D123" s="120" t="s">
        <v>78</v>
      </c>
      <c r="E123" s="129" t="s">
        <v>87</v>
      </c>
      <c r="F123" s="129" t="s">
        <v>128</v>
      </c>
      <c r="I123" s="122"/>
      <c r="J123" s="130">
        <f>BK123</f>
        <v>0</v>
      </c>
      <c r="L123" s="119"/>
      <c r="M123" s="124"/>
      <c r="P123" s="125">
        <f>SUM(P124:P130)</f>
        <v>0</v>
      </c>
      <c r="R123" s="125">
        <f>SUM(R124:R130)</f>
        <v>0</v>
      </c>
      <c r="T123" s="126">
        <f>SUM(T124:T130)</f>
        <v>0</v>
      </c>
      <c r="AR123" s="120" t="s">
        <v>87</v>
      </c>
      <c r="AT123" s="127" t="s">
        <v>78</v>
      </c>
      <c r="AU123" s="127" t="s">
        <v>87</v>
      </c>
      <c r="AY123" s="120" t="s">
        <v>127</v>
      </c>
      <c r="BK123" s="128">
        <f>SUM(BK124:BK130)</f>
        <v>0</v>
      </c>
    </row>
    <row r="124" spans="2:65" s="1" customFormat="1" ht="16.5" customHeight="1">
      <c r="B124" s="31"/>
      <c r="C124" s="131" t="s">
        <v>87</v>
      </c>
      <c r="D124" s="131" t="s">
        <v>129</v>
      </c>
      <c r="E124" s="132" t="s">
        <v>130</v>
      </c>
      <c r="F124" s="133" t="s">
        <v>131</v>
      </c>
      <c r="G124" s="134" t="s">
        <v>132</v>
      </c>
      <c r="H124" s="135">
        <v>38</v>
      </c>
      <c r="I124" s="136"/>
      <c r="J124" s="135">
        <f>ROUND(I124*H124,2)</f>
        <v>0</v>
      </c>
      <c r="K124" s="133" t="s">
        <v>133</v>
      </c>
      <c r="L124" s="31"/>
      <c r="M124" s="137" t="s">
        <v>1</v>
      </c>
      <c r="N124" s="138" t="s">
        <v>44</v>
      </c>
      <c r="P124" s="139">
        <f>O124*H124</f>
        <v>0</v>
      </c>
      <c r="Q124" s="139">
        <v>0</v>
      </c>
      <c r="R124" s="139">
        <f>Q124*H124</f>
        <v>0</v>
      </c>
      <c r="S124" s="139">
        <v>0</v>
      </c>
      <c r="T124" s="140">
        <f>S124*H124</f>
        <v>0</v>
      </c>
      <c r="AR124" s="141" t="s">
        <v>134</v>
      </c>
      <c r="AT124" s="141" t="s">
        <v>129</v>
      </c>
      <c r="AU124" s="141" t="s">
        <v>89</v>
      </c>
      <c r="AY124" s="16" t="s">
        <v>127</v>
      </c>
      <c r="BE124" s="142">
        <f>IF(N124="základní",J124,0)</f>
        <v>0</v>
      </c>
      <c r="BF124" s="142">
        <f>IF(N124="snížená",J124,0)</f>
        <v>0</v>
      </c>
      <c r="BG124" s="142">
        <f>IF(N124="zákl. přenesená",J124,0)</f>
        <v>0</v>
      </c>
      <c r="BH124" s="142">
        <f>IF(N124="sníž. přenesená",J124,0)</f>
        <v>0</v>
      </c>
      <c r="BI124" s="142">
        <f>IF(N124="nulová",J124,0)</f>
        <v>0</v>
      </c>
      <c r="BJ124" s="16" t="s">
        <v>87</v>
      </c>
      <c r="BK124" s="142">
        <f>ROUND(I124*H124,2)</f>
        <v>0</v>
      </c>
      <c r="BL124" s="16" t="s">
        <v>134</v>
      </c>
      <c r="BM124" s="141" t="s">
        <v>135</v>
      </c>
    </row>
    <row r="125" spans="2:65" s="1" customFormat="1" ht="10.199999999999999">
      <c r="B125" s="31"/>
      <c r="D125" s="143" t="s">
        <v>136</v>
      </c>
      <c r="F125" s="144" t="s">
        <v>131</v>
      </c>
      <c r="I125" s="145"/>
      <c r="L125" s="31"/>
      <c r="M125" s="146"/>
      <c r="T125" s="55"/>
      <c r="AT125" s="16" t="s">
        <v>136</v>
      </c>
      <c r="AU125" s="16" t="s">
        <v>89</v>
      </c>
    </row>
    <row r="126" spans="2:65" s="1" customFormat="1" ht="76.8">
      <c r="B126" s="31"/>
      <c r="D126" s="143" t="s">
        <v>137</v>
      </c>
      <c r="F126" s="147" t="s">
        <v>138</v>
      </c>
      <c r="I126" s="145"/>
      <c r="L126" s="31"/>
      <c r="M126" s="146"/>
      <c r="T126" s="55"/>
      <c r="AT126" s="16" t="s">
        <v>137</v>
      </c>
      <c r="AU126" s="16" t="s">
        <v>89</v>
      </c>
    </row>
    <row r="127" spans="2:65" s="12" customFormat="1" ht="10.199999999999999">
      <c r="B127" s="148"/>
      <c r="D127" s="143" t="s">
        <v>139</v>
      </c>
      <c r="E127" s="149" t="s">
        <v>1</v>
      </c>
      <c r="F127" s="150" t="s">
        <v>140</v>
      </c>
      <c r="H127" s="149" t="s">
        <v>1</v>
      </c>
      <c r="I127" s="151"/>
      <c r="L127" s="148"/>
      <c r="M127" s="152"/>
      <c r="T127" s="153"/>
      <c r="AT127" s="149" t="s">
        <v>139</v>
      </c>
      <c r="AU127" s="149" t="s">
        <v>89</v>
      </c>
      <c r="AV127" s="12" t="s">
        <v>87</v>
      </c>
      <c r="AW127" s="12" t="s">
        <v>34</v>
      </c>
      <c r="AX127" s="12" t="s">
        <v>79</v>
      </c>
      <c r="AY127" s="149" t="s">
        <v>127</v>
      </c>
    </row>
    <row r="128" spans="2:65" s="12" customFormat="1" ht="10.199999999999999">
      <c r="B128" s="148"/>
      <c r="D128" s="143" t="s">
        <v>139</v>
      </c>
      <c r="E128" s="149" t="s">
        <v>1</v>
      </c>
      <c r="F128" s="150" t="s">
        <v>141</v>
      </c>
      <c r="H128" s="149" t="s">
        <v>1</v>
      </c>
      <c r="I128" s="151"/>
      <c r="L128" s="148"/>
      <c r="M128" s="152"/>
      <c r="T128" s="153"/>
      <c r="AT128" s="149" t="s">
        <v>139</v>
      </c>
      <c r="AU128" s="149" t="s">
        <v>89</v>
      </c>
      <c r="AV128" s="12" t="s">
        <v>87</v>
      </c>
      <c r="AW128" s="12" t="s">
        <v>34</v>
      </c>
      <c r="AX128" s="12" t="s">
        <v>79</v>
      </c>
      <c r="AY128" s="149" t="s">
        <v>127</v>
      </c>
    </row>
    <row r="129" spans="2:65" s="13" customFormat="1" ht="10.199999999999999">
      <c r="B129" s="154"/>
      <c r="D129" s="143" t="s">
        <v>139</v>
      </c>
      <c r="E129" s="155" t="s">
        <v>1</v>
      </c>
      <c r="F129" s="156" t="s">
        <v>142</v>
      </c>
      <c r="H129" s="157">
        <v>38</v>
      </c>
      <c r="I129" s="158"/>
      <c r="L129" s="154"/>
      <c r="M129" s="159"/>
      <c r="T129" s="160"/>
      <c r="AT129" s="155" t="s">
        <v>139</v>
      </c>
      <c r="AU129" s="155" t="s">
        <v>89</v>
      </c>
      <c r="AV129" s="13" t="s">
        <v>89</v>
      </c>
      <c r="AW129" s="13" t="s">
        <v>34</v>
      </c>
      <c r="AX129" s="13" t="s">
        <v>79</v>
      </c>
      <c r="AY129" s="155" t="s">
        <v>127</v>
      </c>
    </row>
    <row r="130" spans="2:65" s="14" customFormat="1" ht="10.199999999999999">
      <c r="B130" s="161"/>
      <c r="D130" s="143" t="s">
        <v>139</v>
      </c>
      <c r="E130" s="162" t="s">
        <v>1</v>
      </c>
      <c r="F130" s="163" t="s">
        <v>143</v>
      </c>
      <c r="H130" s="164">
        <v>38</v>
      </c>
      <c r="I130" s="165"/>
      <c r="L130" s="161"/>
      <c r="M130" s="166"/>
      <c r="T130" s="167"/>
      <c r="AT130" s="162" t="s">
        <v>139</v>
      </c>
      <c r="AU130" s="162" t="s">
        <v>89</v>
      </c>
      <c r="AV130" s="14" t="s">
        <v>134</v>
      </c>
      <c r="AW130" s="14" t="s">
        <v>34</v>
      </c>
      <c r="AX130" s="14" t="s">
        <v>87</v>
      </c>
      <c r="AY130" s="162" t="s">
        <v>127</v>
      </c>
    </row>
    <row r="131" spans="2:65" s="11" customFormat="1" ht="22.8" customHeight="1">
      <c r="B131" s="119"/>
      <c r="D131" s="120" t="s">
        <v>78</v>
      </c>
      <c r="E131" s="129" t="s">
        <v>144</v>
      </c>
      <c r="F131" s="129" t="s">
        <v>145</v>
      </c>
      <c r="I131" s="122"/>
      <c r="J131" s="130">
        <f>BK131</f>
        <v>0</v>
      </c>
      <c r="L131" s="119"/>
      <c r="M131" s="124"/>
      <c r="P131" s="125">
        <f>SUM(P132:P173)</f>
        <v>0</v>
      </c>
      <c r="R131" s="125">
        <f>SUM(R132:R173)</f>
        <v>0</v>
      </c>
      <c r="T131" s="126">
        <f>SUM(T132:T173)</f>
        <v>0</v>
      </c>
      <c r="AR131" s="120" t="s">
        <v>87</v>
      </c>
      <c r="AT131" s="127" t="s">
        <v>78</v>
      </c>
      <c r="AU131" s="127" t="s">
        <v>87</v>
      </c>
      <c r="AY131" s="120" t="s">
        <v>127</v>
      </c>
      <c r="BK131" s="128">
        <f>SUM(BK132:BK173)</f>
        <v>0</v>
      </c>
    </row>
    <row r="132" spans="2:65" s="1" customFormat="1" ht="21.75" customHeight="1">
      <c r="B132" s="31"/>
      <c r="C132" s="131" t="s">
        <v>146</v>
      </c>
      <c r="D132" s="131" t="s">
        <v>129</v>
      </c>
      <c r="E132" s="132" t="s">
        <v>147</v>
      </c>
      <c r="F132" s="133" t="s">
        <v>148</v>
      </c>
      <c r="G132" s="134" t="s">
        <v>132</v>
      </c>
      <c r="H132" s="135">
        <v>38</v>
      </c>
      <c r="I132" s="136"/>
      <c r="J132" s="135">
        <f>ROUND(I132*H132,2)</f>
        <v>0</v>
      </c>
      <c r="K132" s="133" t="s">
        <v>133</v>
      </c>
      <c r="L132" s="31"/>
      <c r="M132" s="137" t="s">
        <v>1</v>
      </c>
      <c r="N132" s="138" t="s">
        <v>44</v>
      </c>
      <c r="P132" s="139">
        <f>O132*H132</f>
        <v>0</v>
      </c>
      <c r="Q132" s="139">
        <v>0</v>
      </c>
      <c r="R132" s="139">
        <f>Q132*H132</f>
        <v>0</v>
      </c>
      <c r="S132" s="139">
        <v>0</v>
      </c>
      <c r="T132" s="140">
        <f>S132*H132</f>
        <v>0</v>
      </c>
      <c r="AR132" s="141" t="s">
        <v>134</v>
      </c>
      <c r="AT132" s="141" t="s">
        <v>129</v>
      </c>
      <c r="AU132" s="141" t="s">
        <v>89</v>
      </c>
      <c r="AY132" s="16" t="s">
        <v>127</v>
      </c>
      <c r="BE132" s="142">
        <f>IF(N132="základní",J132,0)</f>
        <v>0</v>
      </c>
      <c r="BF132" s="142">
        <f>IF(N132="snížená",J132,0)</f>
        <v>0</v>
      </c>
      <c r="BG132" s="142">
        <f>IF(N132="zákl. přenesená",J132,0)</f>
        <v>0</v>
      </c>
      <c r="BH132" s="142">
        <f>IF(N132="sníž. přenesená",J132,0)</f>
        <v>0</v>
      </c>
      <c r="BI132" s="142">
        <f>IF(N132="nulová",J132,0)</f>
        <v>0</v>
      </c>
      <c r="BJ132" s="16" t="s">
        <v>87</v>
      </c>
      <c r="BK132" s="142">
        <f>ROUND(I132*H132,2)</f>
        <v>0</v>
      </c>
      <c r="BL132" s="16" t="s">
        <v>134</v>
      </c>
      <c r="BM132" s="141" t="s">
        <v>149</v>
      </c>
    </row>
    <row r="133" spans="2:65" s="1" customFormat="1" ht="10.199999999999999">
      <c r="B133" s="31"/>
      <c r="D133" s="143" t="s">
        <v>136</v>
      </c>
      <c r="F133" s="144" t="s">
        <v>148</v>
      </c>
      <c r="I133" s="145"/>
      <c r="L133" s="31"/>
      <c r="M133" s="146"/>
      <c r="T133" s="55"/>
      <c r="AT133" s="16" t="s">
        <v>136</v>
      </c>
      <c r="AU133" s="16" t="s">
        <v>89</v>
      </c>
    </row>
    <row r="134" spans="2:65" s="1" customFormat="1" ht="57.6">
      <c r="B134" s="31"/>
      <c r="D134" s="143" t="s">
        <v>137</v>
      </c>
      <c r="F134" s="147" t="s">
        <v>150</v>
      </c>
      <c r="I134" s="145"/>
      <c r="L134" s="31"/>
      <c r="M134" s="146"/>
      <c r="T134" s="55"/>
      <c r="AT134" s="16" t="s">
        <v>137</v>
      </c>
      <c r="AU134" s="16" t="s">
        <v>89</v>
      </c>
    </row>
    <row r="135" spans="2:65" s="12" customFormat="1" ht="10.199999999999999">
      <c r="B135" s="148"/>
      <c r="D135" s="143" t="s">
        <v>139</v>
      </c>
      <c r="E135" s="149" t="s">
        <v>1</v>
      </c>
      <c r="F135" s="150" t="s">
        <v>151</v>
      </c>
      <c r="H135" s="149" t="s">
        <v>1</v>
      </c>
      <c r="I135" s="151"/>
      <c r="L135" s="148"/>
      <c r="M135" s="152"/>
      <c r="T135" s="153"/>
      <c r="AT135" s="149" t="s">
        <v>139</v>
      </c>
      <c r="AU135" s="149" t="s">
        <v>89</v>
      </c>
      <c r="AV135" s="12" t="s">
        <v>87</v>
      </c>
      <c r="AW135" s="12" t="s">
        <v>34</v>
      </c>
      <c r="AX135" s="12" t="s">
        <v>79</v>
      </c>
      <c r="AY135" s="149" t="s">
        <v>127</v>
      </c>
    </row>
    <row r="136" spans="2:65" s="12" customFormat="1" ht="10.199999999999999">
      <c r="B136" s="148"/>
      <c r="D136" s="143" t="s">
        <v>139</v>
      </c>
      <c r="E136" s="149" t="s">
        <v>1</v>
      </c>
      <c r="F136" s="150" t="s">
        <v>140</v>
      </c>
      <c r="H136" s="149" t="s">
        <v>1</v>
      </c>
      <c r="I136" s="151"/>
      <c r="L136" s="148"/>
      <c r="M136" s="152"/>
      <c r="T136" s="153"/>
      <c r="AT136" s="149" t="s">
        <v>139</v>
      </c>
      <c r="AU136" s="149" t="s">
        <v>89</v>
      </c>
      <c r="AV136" s="12" t="s">
        <v>87</v>
      </c>
      <c r="AW136" s="12" t="s">
        <v>34</v>
      </c>
      <c r="AX136" s="12" t="s">
        <v>79</v>
      </c>
      <c r="AY136" s="149" t="s">
        <v>127</v>
      </c>
    </row>
    <row r="137" spans="2:65" s="13" customFormat="1" ht="10.199999999999999">
      <c r="B137" s="154"/>
      <c r="D137" s="143" t="s">
        <v>139</v>
      </c>
      <c r="E137" s="155" t="s">
        <v>1</v>
      </c>
      <c r="F137" s="156" t="s">
        <v>142</v>
      </c>
      <c r="H137" s="157">
        <v>38</v>
      </c>
      <c r="I137" s="158"/>
      <c r="L137" s="154"/>
      <c r="M137" s="159"/>
      <c r="T137" s="160"/>
      <c r="AT137" s="155" t="s">
        <v>139</v>
      </c>
      <c r="AU137" s="155" t="s">
        <v>89</v>
      </c>
      <c r="AV137" s="13" t="s">
        <v>89</v>
      </c>
      <c r="AW137" s="13" t="s">
        <v>34</v>
      </c>
      <c r="AX137" s="13" t="s">
        <v>79</v>
      </c>
      <c r="AY137" s="155" t="s">
        <v>127</v>
      </c>
    </row>
    <row r="138" spans="2:65" s="14" customFormat="1" ht="10.199999999999999">
      <c r="B138" s="161"/>
      <c r="D138" s="143" t="s">
        <v>139</v>
      </c>
      <c r="E138" s="162" t="s">
        <v>1</v>
      </c>
      <c r="F138" s="163" t="s">
        <v>143</v>
      </c>
      <c r="H138" s="164">
        <v>38</v>
      </c>
      <c r="I138" s="165"/>
      <c r="L138" s="161"/>
      <c r="M138" s="166"/>
      <c r="T138" s="167"/>
      <c r="AT138" s="162" t="s">
        <v>139</v>
      </c>
      <c r="AU138" s="162" t="s">
        <v>89</v>
      </c>
      <c r="AV138" s="14" t="s">
        <v>134</v>
      </c>
      <c r="AW138" s="14" t="s">
        <v>34</v>
      </c>
      <c r="AX138" s="14" t="s">
        <v>87</v>
      </c>
      <c r="AY138" s="162" t="s">
        <v>127</v>
      </c>
    </row>
    <row r="139" spans="2:65" s="1" customFormat="1" ht="16.5" customHeight="1">
      <c r="B139" s="31"/>
      <c r="C139" s="131" t="s">
        <v>152</v>
      </c>
      <c r="D139" s="131" t="s">
        <v>129</v>
      </c>
      <c r="E139" s="132" t="s">
        <v>153</v>
      </c>
      <c r="F139" s="133" t="s">
        <v>154</v>
      </c>
      <c r="G139" s="134" t="s">
        <v>132</v>
      </c>
      <c r="H139" s="135">
        <v>230.1</v>
      </c>
      <c r="I139" s="136"/>
      <c r="J139" s="135">
        <f>ROUND(I139*H139,2)</f>
        <v>0</v>
      </c>
      <c r="K139" s="133" t="s">
        <v>133</v>
      </c>
      <c r="L139" s="31"/>
      <c r="M139" s="137" t="s">
        <v>1</v>
      </c>
      <c r="N139" s="138" t="s">
        <v>44</v>
      </c>
      <c r="P139" s="139">
        <f>O139*H139</f>
        <v>0</v>
      </c>
      <c r="Q139" s="139">
        <v>0</v>
      </c>
      <c r="R139" s="139">
        <f>Q139*H139</f>
        <v>0</v>
      </c>
      <c r="S139" s="139">
        <v>0</v>
      </c>
      <c r="T139" s="140">
        <f>S139*H139</f>
        <v>0</v>
      </c>
      <c r="AR139" s="141" t="s">
        <v>134</v>
      </c>
      <c r="AT139" s="141" t="s">
        <v>129</v>
      </c>
      <c r="AU139" s="141" t="s">
        <v>89</v>
      </c>
      <c r="AY139" s="16" t="s">
        <v>127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6" t="s">
        <v>87</v>
      </c>
      <c r="BK139" s="142">
        <f>ROUND(I139*H139,2)</f>
        <v>0</v>
      </c>
      <c r="BL139" s="16" t="s">
        <v>134</v>
      </c>
      <c r="BM139" s="141" t="s">
        <v>155</v>
      </c>
    </row>
    <row r="140" spans="2:65" s="1" customFormat="1" ht="10.199999999999999">
      <c r="B140" s="31"/>
      <c r="D140" s="143" t="s">
        <v>136</v>
      </c>
      <c r="F140" s="144" t="s">
        <v>154</v>
      </c>
      <c r="I140" s="145"/>
      <c r="L140" s="31"/>
      <c r="M140" s="146"/>
      <c r="T140" s="55"/>
      <c r="AT140" s="16" t="s">
        <v>136</v>
      </c>
      <c r="AU140" s="16" t="s">
        <v>89</v>
      </c>
    </row>
    <row r="141" spans="2:65" s="1" customFormat="1" ht="57.6">
      <c r="B141" s="31"/>
      <c r="D141" s="143" t="s">
        <v>137</v>
      </c>
      <c r="F141" s="147" t="s">
        <v>156</v>
      </c>
      <c r="I141" s="145"/>
      <c r="L141" s="31"/>
      <c r="M141" s="146"/>
      <c r="T141" s="55"/>
      <c r="AT141" s="16" t="s">
        <v>137</v>
      </c>
      <c r="AU141" s="16" t="s">
        <v>89</v>
      </c>
    </row>
    <row r="142" spans="2:65" s="12" customFormat="1" ht="10.199999999999999">
      <c r="B142" s="148"/>
      <c r="D142" s="143" t="s">
        <v>139</v>
      </c>
      <c r="E142" s="149" t="s">
        <v>1</v>
      </c>
      <c r="F142" s="150" t="s">
        <v>157</v>
      </c>
      <c r="H142" s="149" t="s">
        <v>1</v>
      </c>
      <c r="I142" s="151"/>
      <c r="L142" s="148"/>
      <c r="M142" s="152"/>
      <c r="T142" s="153"/>
      <c r="AT142" s="149" t="s">
        <v>139</v>
      </c>
      <c r="AU142" s="149" t="s">
        <v>89</v>
      </c>
      <c r="AV142" s="12" t="s">
        <v>87</v>
      </c>
      <c r="AW142" s="12" t="s">
        <v>34</v>
      </c>
      <c r="AX142" s="12" t="s">
        <v>79</v>
      </c>
      <c r="AY142" s="149" t="s">
        <v>127</v>
      </c>
    </row>
    <row r="143" spans="2:65" s="12" customFormat="1" ht="10.199999999999999">
      <c r="B143" s="148"/>
      <c r="D143" s="143" t="s">
        <v>139</v>
      </c>
      <c r="E143" s="149" t="s">
        <v>1</v>
      </c>
      <c r="F143" s="150" t="s">
        <v>158</v>
      </c>
      <c r="H143" s="149" t="s">
        <v>1</v>
      </c>
      <c r="I143" s="151"/>
      <c r="L143" s="148"/>
      <c r="M143" s="152"/>
      <c r="T143" s="153"/>
      <c r="AT143" s="149" t="s">
        <v>139</v>
      </c>
      <c r="AU143" s="149" t="s">
        <v>89</v>
      </c>
      <c r="AV143" s="12" t="s">
        <v>87</v>
      </c>
      <c r="AW143" s="12" t="s">
        <v>34</v>
      </c>
      <c r="AX143" s="12" t="s">
        <v>79</v>
      </c>
      <c r="AY143" s="149" t="s">
        <v>127</v>
      </c>
    </row>
    <row r="144" spans="2:65" s="12" customFormat="1" ht="10.199999999999999">
      <c r="B144" s="148"/>
      <c r="D144" s="143" t="s">
        <v>139</v>
      </c>
      <c r="E144" s="149" t="s">
        <v>1</v>
      </c>
      <c r="F144" s="150" t="s">
        <v>159</v>
      </c>
      <c r="H144" s="149" t="s">
        <v>1</v>
      </c>
      <c r="I144" s="151"/>
      <c r="L144" s="148"/>
      <c r="M144" s="152"/>
      <c r="T144" s="153"/>
      <c r="AT144" s="149" t="s">
        <v>139</v>
      </c>
      <c r="AU144" s="149" t="s">
        <v>89</v>
      </c>
      <c r="AV144" s="12" t="s">
        <v>87</v>
      </c>
      <c r="AW144" s="12" t="s">
        <v>34</v>
      </c>
      <c r="AX144" s="12" t="s">
        <v>79</v>
      </c>
      <c r="AY144" s="149" t="s">
        <v>127</v>
      </c>
    </row>
    <row r="145" spans="2:65" s="13" customFormat="1" ht="10.199999999999999">
      <c r="B145" s="154"/>
      <c r="D145" s="143" t="s">
        <v>139</v>
      </c>
      <c r="E145" s="155" t="s">
        <v>1</v>
      </c>
      <c r="F145" s="156" t="s">
        <v>160</v>
      </c>
      <c r="H145" s="157">
        <v>230.1</v>
      </c>
      <c r="I145" s="158"/>
      <c r="L145" s="154"/>
      <c r="M145" s="159"/>
      <c r="T145" s="160"/>
      <c r="AT145" s="155" t="s">
        <v>139</v>
      </c>
      <c r="AU145" s="155" t="s">
        <v>89</v>
      </c>
      <c r="AV145" s="13" t="s">
        <v>89</v>
      </c>
      <c r="AW145" s="13" t="s">
        <v>34</v>
      </c>
      <c r="AX145" s="13" t="s">
        <v>79</v>
      </c>
      <c r="AY145" s="155" t="s">
        <v>127</v>
      </c>
    </row>
    <row r="146" spans="2:65" s="14" customFormat="1" ht="10.199999999999999">
      <c r="B146" s="161"/>
      <c r="D146" s="143" t="s">
        <v>139</v>
      </c>
      <c r="E146" s="162" t="s">
        <v>1</v>
      </c>
      <c r="F146" s="163" t="s">
        <v>143</v>
      </c>
      <c r="H146" s="164">
        <v>230.1</v>
      </c>
      <c r="I146" s="165"/>
      <c r="L146" s="161"/>
      <c r="M146" s="166"/>
      <c r="T146" s="167"/>
      <c r="AT146" s="162" t="s">
        <v>139</v>
      </c>
      <c r="AU146" s="162" t="s">
        <v>89</v>
      </c>
      <c r="AV146" s="14" t="s">
        <v>134</v>
      </c>
      <c r="AW146" s="14" t="s">
        <v>34</v>
      </c>
      <c r="AX146" s="14" t="s">
        <v>87</v>
      </c>
      <c r="AY146" s="162" t="s">
        <v>127</v>
      </c>
    </row>
    <row r="147" spans="2:65" s="1" customFormat="1" ht="16.5" customHeight="1">
      <c r="B147" s="31"/>
      <c r="C147" s="131" t="s">
        <v>144</v>
      </c>
      <c r="D147" s="131" t="s">
        <v>129</v>
      </c>
      <c r="E147" s="132" t="s">
        <v>153</v>
      </c>
      <c r="F147" s="133" t="s">
        <v>154</v>
      </c>
      <c r="G147" s="134" t="s">
        <v>132</v>
      </c>
      <c r="H147" s="135">
        <v>230.1</v>
      </c>
      <c r="I147" s="136"/>
      <c r="J147" s="135">
        <f>ROUND(I147*H147,2)</f>
        <v>0</v>
      </c>
      <c r="K147" s="133" t="s">
        <v>133</v>
      </c>
      <c r="L147" s="31"/>
      <c r="M147" s="137" t="s">
        <v>1</v>
      </c>
      <c r="N147" s="138" t="s">
        <v>44</v>
      </c>
      <c r="P147" s="139">
        <f>O147*H147</f>
        <v>0</v>
      </c>
      <c r="Q147" s="139">
        <v>0</v>
      </c>
      <c r="R147" s="139">
        <f>Q147*H147</f>
        <v>0</v>
      </c>
      <c r="S147" s="139">
        <v>0</v>
      </c>
      <c r="T147" s="140">
        <f>S147*H147</f>
        <v>0</v>
      </c>
      <c r="AR147" s="141" t="s">
        <v>134</v>
      </c>
      <c r="AT147" s="141" t="s">
        <v>129</v>
      </c>
      <c r="AU147" s="141" t="s">
        <v>89</v>
      </c>
      <c r="AY147" s="16" t="s">
        <v>127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6" t="s">
        <v>87</v>
      </c>
      <c r="BK147" s="142">
        <f>ROUND(I147*H147,2)</f>
        <v>0</v>
      </c>
      <c r="BL147" s="16" t="s">
        <v>134</v>
      </c>
      <c r="BM147" s="141" t="s">
        <v>161</v>
      </c>
    </row>
    <row r="148" spans="2:65" s="1" customFormat="1" ht="10.199999999999999">
      <c r="B148" s="31"/>
      <c r="D148" s="143" t="s">
        <v>136</v>
      </c>
      <c r="F148" s="144" t="s">
        <v>154</v>
      </c>
      <c r="I148" s="145"/>
      <c r="L148" s="31"/>
      <c r="M148" s="146"/>
      <c r="T148" s="55"/>
      <c r="AT148" s="16" t="s">
        <v>136</v>
      </c>
      <c r="AU148" s="16" t="s">
        <v>89</v>
      </c>
    </row>
    <row r="149" spans="2:65" s="1" customFormat="1" ht="57.6">
      <c r="B149" s="31"/>
      <c r="D149" s="143" t="s">
        <v>137</v>
      </c>
      <c r="F149" s="147" t="s">
        <v>156</v>
      </c>
      <c r="I149" s="145"/>
      <c r="L149" s="31"/>
      <c r="M149" s="146"/>
      <c r="T149" s="55"/>
      <c r="AT149" s="16" t="s">
        <v>137</v>
      </c>
      <c r="AU149" s="16" t="s">
        <v>89</v>
      </c>
    </row>
    <row r="150" spans="2:65" s="12" customFormat="1" ht="10.199999999999999">
      <c r="B150" s="148"/>
      <c r="D150" s="143" t="s">
        <v>139</v>
      </c>
      <c r="E150" s="149" t="s">
        <v>1</v>
      </c>
      <c r="F150" s="150" t="s">
        <v>157</v>
      </c>
      <c r="H150" s="149" t="s">
        <v>1</v>
      </c>
      <c r="I150" s="151"/>
      <c r="L150" s="148"/>
      <c r="M150" s="152"/>
      <c r="T150" s="153"/>
      <c r="AT150" s="149" t="s">
        <v>139</v>
      </c>
      <c r="AU150" s="149" t="s">
        <v>89</v>
      </c>
      <c r="AV150" s="12" t="s">
        <v>87</v>
      </c>
      <c r="AW150" s="12" t="s">
        <v>34</v>
      </c>
      <c r="AX150" s="12" t="s">
        <v>79</v>
      </c>
      <c r="AY150" s="149" t="s">
        <v>127</v>
      </c>
    </row>
    <row r="151" spans="2:65" s="12" customFormat="1" ht="10.199999999999999">
      <c r="B151" s="148"/>
      <c r="D151" s="143" t="s">
        <v>139</v>
      </c>
      <c r="E151" s="149" t="s">
        <v>1</v>
      </c>
      <c r="F151" s="150" t="s">
        <v>158</v>
      </c>
      <c r="H151" s="149" t="s">
        <v>1</v>
      </c>
      <c r="I151" s="151"/>
      <c r="L151" s="148"/>
      <c r="M151" s="152"/>
      <c r="T151" s="153"/>
      <c r="AT151" s="149" t="s">
        <v>139</v>
      </c>
      <c r="AU151" s="149" t="s">
        <v>89</v>
      </c>
      <c r="AV151" s="12" t="s">
        <v>87</v>
      </c>
      <c r="AW151" s="12" t="s">
        <v>34</v>
      </c>
      <c r="AX151" s="12" t="s">
        <v>79</v>
      </c>
      <c r="AY151" s="149" t="s">
        <v>127</v>
      </c>
    </row>
    <row r="152" spans="2:65" s="12" customFormat="1" ht="10.199999999999999">
      <c r="B152" s="148"/>
      <c r="D152" s="143" t="s">
        <v>139</v>
      </c>
      <c r="E152" s="149" t="s">
        <v>1</v>
      </c>
      <c r="F152" s="150" t="s">
        <v>159</v>
      </c>
      <c r="H152" s="149" t="s">
        <v>1</v>
      </c>
      <c r="I152" s="151"/>
      <c r="L152" s="148"/>
      <c r="M152" s="152"/>
      <c r="T152" s="153"/>
      <c r="AT152" s="149" t="s">
        <v>139</v>
      </c>
      <c r="AU152" s="149" t="s">
        <v>89</v>
      </c>
      <c r="AV152" s="12" t="s">
        <v>87</v>
      </c>
      <c r="AW152" s="12" t="s">
        <v>34</v>
      </c>
      <c r="AX152" s="12" t="s">
        <v>79</v>
      </c>
      <c r="AY152" s="149" t="s">
        <v>127</v>
      </c>
    </row>
    <row r="153" spans="2:65" s="13" customFormat="1" ht="10.199999999999999">
      <c r="B153" s="154"/>
      <c r="D153" s="143" t="s">
        <v>139</v>
      </c>
      <c r="E153" s="155" t="s">
        <v>1</v>
      </c>
      <c r="F153" s="156" t="s">
        <v>160</v>
      </c>
      <c r="H153" s="157">
        <v>230.1</v>
      </c>
      <c r="I153" s="158"/>
      <c r="L153" s="154"/>
      <c r="M153" s="159"/>
      <c r="T153" s="160"/>
      <c r="AT153" s="155" t="s">
        <v>139</v>
      </c>
      <c r="AU153" s="155" t="s">
        <v>89</v>
      </c>
      <c r="AV153" s="13" t="s">
        <v>89</v>
      </c>
      <c r="AW153" s="13" t="s">
        <v>34</v>
      </c>
      <c r="AX153" s="13" t="s">
        <v>79</v>
      </c>
      <c r="AY153" s="155" t="s">
        <v>127</v>
      </c>
    </row>
    <row r="154" spans="2:65" s="14" customFormat="1" ht="10.199999999999999">
      <c r="B154" s="161"/>
      <c r="D154" s="143" t="s">
        <v>139</v>
      </c>
      <c r="E154" s="162" t="s">
        <v>1</v>
      </c>
      <c r="F154" s="163" t="s">
        <v>143</v>
      </c>
      <c r="H154" s="164">
        <v>230.1</v>
      </c>
      <c r="I154" s="165"/>
      <c r="L154" s="161"/>
      <c r="M154" s="166"/>
      <c r="T154" s="167"/>
      <c r="AT154" s="162" t="s">
        <v>139</v>
      </c>
      <c r="AU154" s="162" t="s">
        <v>89</v>
      </c>
      <c r="AV154" s="14" t="s">
        <v>134</v>
      </c>
      <c r="AW154" s="14" t="s">
        <v>34</v>
      </c>
      <c r="AX154" s="14" t="s">
        <v>87</v>
      </c>
      <c r="AY154" s="162" t="s">
        <v>127</v>
      </c>
    </row>
    <row r="155" spans="2:65" s="1" customFormat="1" ht="24.15" customHeight="1">
      <c r="B155" s="31"/>
      <c r="C155" s="131" t="s">
        <v>134</v>
      </c>
      <c r="D155" s="131" t="s">
        <v>129</v>
      </c>
      <c r="E155" s="132" t="s">
        <v>162</v>
      </c>
      <c r="F155" s="133" t="s">
        <v>163</v>
      </c>
      <c r="G155" s="134" t="s">
        <v>164</v>
      </c>
      <c r="H155" s="135">
        <v>8.1999999999999993</v>
      </c>
      <c r="I155" s="136"/>
      <c r="J155" s="135">
        <f>ROUND(I155*H155,2)</f>
        <v>0</v>
      </c>
      <c r="K155" s="133" t="s">
        <v>133</v>
      </c>
      <c r="L155" s="31"/>
      <c r="M155" s="137" t="s">
        <v>1</v>
      </c>
      <c r="N155" s="138" t="s">
        <v>44</v>
      </c>
      <c r="P155" s="139">
        <f>O155*H155</f>
        <v>0</v>
      </c>
      <c r="Q155" s="139">
        <v>0</v>
      </c>
      <c r="R155" s="139">
        <f>Q155*H155</f>
        <v>0</v>
      </c>
      <c r="S155" s="139">
        <v>0</v>
      </c>
      <c r="T155" s="140">
        <f>S155*H155</f>
        <v>0</v>
      </c>
      <c r="AR155" s="141" t="s">
        <v>134</v>
      </c>
      <c r="AT155" s="141" t="s">
        <v>129</v>
      </c>
      <c r="AU155" s="141" t="s">
        <v>89</v>
      </c>
      <c r="AY155" s="16" t="s">
        <v>127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6" t="s">
        <v>87</v>
      </c>
      <c r="BK155" s="142">
        <f>ROUND(I155*H155,2)</f>
        <v>0</v>
      </c>
      <c r="BL155" s="16" t="s">
        <v>134</v>
      </c>
      <c r="BM155" s="141" t="s">
        <v>165</v>
      </c>
    </row>
    <row r="156" spans="2:65" s="1" customFormat="1" ht="10.199999999999999">
      <c r="B156" s="31"/>
      <c r="D156" s="143" t="s">
        <v>136</v>
      </c>
      <c r="F156" s="144" t="s">
        <v>163</v>
      </c>
      <c r="I156" s="145"/>
      <c r="L156" s="31"/>
      <c r="M156" s="146"/>
      <c r="T156" s="55"/>
      <c r="AT156" s="16" t="s">
        <v>136</v>
      </c>
      <c r="AU156" s="16" t="s">
        <v>89</v>
      </c>
    </row>
    <row r="157" spans="2:65" s="1" customFormat="1" ht="105.6">
      <c r="B157" s="31"/>
      <c r="D157" s="143" t="s">
        <v>137</v>
      </c>
      <c r="F157" s="147" t="s">
        <v>166</v>
      </c>
      <c r="I157" s="145"/>
      <c r="L157" s="31"/>
      <c r="M157" s="146"/>
      <c r="T157" s="55"/>
      <c r="AT157" s="16" t="s">
        <v>137</v>
      </c>
      <c r="AU157" s="16" t="s">
        <v>89</v>
      </c>
    </row>
    <row r="158" spans="2:65" s="12" customFormat="1" ht="10.199999999999999">
      <c r="B158" s="148"/>
      <c r="D158" s="143" t="s">
        <v>139</v>
      </c>
      <c r="E158" s="149" t="s">
        <v>1</v>
      </c>
      <c r="F158" s="150" t="s">
        <v>167</v>
      </c>
      <c r="H158" s="149" t="s">
        <v>1</v>
      </c>
      <c r="I158" s="151"/>
      <c r="L158" s="148"/>
      <c r="M158" s="152"/>
      <c r="T158" s="153"/>
      <c r="AT158" s="149" t="s">
        <v>139</v>
      </c>
      <c r="AU158" s="149" t="s">
        <v>89</v>
      </c>
      <c r="AV158" s="12" t="s">
        <v>87</v>
      </c>
      <c r="AW158" s="12" t="s">
        <v>34</v>
      </c>
      <c r="AX158" s="12" t="s">
        <v>79</v>
      </c>
      <c r="AY158" s="149" t="s">
        <v>127</v>
      </c>
    </row>
    <row r="159" spans="2:65" s="12" customFormat="1" ht="10.199999999999999">
      <c r="B159" s="148"/>
      <c r="D159" s="143" t="s">
        <v>139</v>
      </c>
      <c r="E159" s="149" t="s">
        <v>1</v>
      </c>
      <c r="F159" s="150" t="s">
        <v>168</v>
      </c>
      <c r="H159" s="149" t="s">
        <v>1</v>
      </c>
      <c r="I159" s="151"/>
      <c r="L159" s="148"/>
      <c r="M159" s="152"/>
      <c r="T159" s="153"/>
      <c r="AT159" s="149" t="s">
        <v>139</v>
      </c>
      <c r="AU159" s="149" t="s">
        <v>89</v>
      </c>
      <c r="AV159" s="12" t="s">
        <v>87</v>
      </c>
      <c r="AW159" s="12" t="s">
        <v>34</v>
      </c>
      <c r="AX159" s="12" t="s">
        <v>79</v>
      </c>
      <c r="AY159" s="149" t="s">
        <v>127</v>
      </c>
    </row>
    <row r="160" spans="2:65" s="12" customFormat="1" ht="10.199999999999999">
      <c r="B160" s="148"/>
      <c r="D160" s="143" t="s">
        <v>139</v>
      </c>
      <c r="E160" s="149" t="s">
        <v>1</v>
      </c>
      <c r="F160" s="150" t="s">
        <v>158</v>
      </c>
      <c r="H160" s="149" t="s">
        <v>1</v>
      </c>
      <c r="I160" s="151"/>
      <c r="L160" s="148"/>
      <c r="M160" s="152"/>
      <c r="T160" s="153"/>
      <c r="AT160" s="149" t="s">
        <v>139</v>
      </c>
      <c r="AU160" s="149" t="s">
        <v>89</v>
      </c>
      <c r="AV160" s="12" t="s">
        <v>87</v>
      </c>
      <c r="AW160" s="12" t="s">
        <v>34</v>
      </c>
      <c r="AX160" s="12" t="s">
        <v>79</v>
      </c>
      <c r="AY160" s="149" t="s">
        <v>127</v>
      </c>
    </row>
    <row r="161" spans="2:65" s="12" customFormat="1" ht="10.199999999999999">
      <c r="B161" s="148"/>
      <c r="D161" s="143" t="s">
        <v>139</v>
      </c>
      <c r="E161" s="149" t="s">
        <v>1</v>
      </c>
      <c r="F161" s="150" t="s">
        <v>159</v>
      </c>
      <c r="H161" s="149" t="s">
        <v>1</v>
      </c>
      <c r="I161" s="151"/>
      <c r="L161" s="148"/>
      <c r="M161" s="152"/>
      <c r="T161" s="153"/>
      <c r="AT161" s="149" t="s">
        <v>139</v>
      </c>
      <c r="AU161" s="149" t="s">
        <v>89</v>
      </c>
      <c r="AV161" s="12" t="s">
        <v>87</v>
      </c>
      <c r="AW161" s="12" t="s">
        <v>34</v>
      </c>
      <c r="AX161" s="12" t="s">
        <v>79</v>
      </c>
      <c r="AY161" s="149" t="s">
        <v>127</v>
      </c>
    </row>
    <row r="162" spans="2:65" s="13" customFormat="1" ht="10.199999999999999">
      <c r="B162" s="154"/>
      <c r="D162" s="143" t="s">
        <v>139</v>
      </c>
      <c r="E162" s="155" t="s">
        <v>1</v>
      </c>
      <c r="F162" s="156" t="s">
        <v>169</v>
      </c>
      <c r="H162" s="157">
        <v>6.9</v>
      </c>
      <c r="I162" s="158"/>
      <c r="L162" s="154"/>
      <c r="M162" s="159"/>
      <c r="T162" s="160"/>
      <c r="AT162" s="155" t="s">
        <v>139</v>
      </c>
      <c r="AU162" s="155" t="s">
        <v>89</v>
      </c>
      <c r="AV162" s="13" t="s">
        <v>89</v>
      </c>
      <c r="AW162" s="13" t="s">
        <v>34</v>
      </c>
      <c r="AX162" s="13" t="s">
        <v>79</v>
      </c>
      <c r="AY162" s="155" t="s">
        <v>127</v>
      </c>
    </row>
    <row r="163" spans="2:65" s="12" customFormat="1" ht="10.199999999999999">
      <c r="B163" s="148"/>
      <c r="D163" s="143" t="s">
        <v>139</v>
      </c>
      <c r="E163" s="149" t="s">
        <v>1</v>
      </c>
      <c r="F163" s="150" t="s">
        <v>170</v>
      </c>
      <c r="H163" s="149" t="s">
        <v>1</v>
      </c>
      <c r="I163" s="151"/>
      <c r="L163" s="148"/>
      <c r="M163" s="152"/>
      <c r="T163" s="153"/>
      <c r="AT163" s="149" t="s">
        <v>139</v>
      </c>
      <c r="AU163" s="149" t="s">
        <v>89</v>
      </c>
      <c r="AV163" s="12" t="s">
        <v>87</v>
      </c>
      <c r="AW163" s="12" t="s">
        <v>34</v>
      </c>
      <c r="AX163" s="12" t="s">
        <v>79</v>
      </c>
      <c r="AY163" s="149" t="s">
        <v>127</v>
      </c>
    </row>
    <row r="164" spans="2:65" s="13" customFormat="1" ht="10.199999999999999">
      <c r="B164" s="154"/>
      <c r="D164" s="143" t="s">
        <v>139</v>
      </c>
      <c r="E164" s="155" t="s">
        <v>1</v>
      </c>
      <c r="F164" s="156" t="s">
        <v>171</v>
      </c>
      <c r="H164" s="157">
        <v>1.3</v>
      </c>
      <c r="I164" s="158"/>
      <c r="L164" s="154"/>
      <c r="M164" s="159"/>
      <c r="T164" s="160"/>
      <c r="AT164" s="155" t="s">
        <v>139</v>
      </c>
      <c r="AU164" s="155" t="s">
        <v>89</v>
      </c>
      <c r="AV164" s="13" t="s">
        <v>89</v>
      </c>
      <c r="AW164" s="13" t="s">
        <v>34</v>
      </c>
      <c r="AX164" s="13" t="s">
        <v>79</v>
      </c>
      <c r="AY164" s="155" t="s">
        <v>127</v>
      </c>
    </row>
    <row r="165" spans="2:65" s="14" customFormat="1" ht="10.199999999999999">
      <c r="B165" s="161"/>
      <c r="D165" s="143" t="s">
        <v>139</v>
      </c>
      <c r="E165" s="162" t="s">
        <v>1</v>
      </c>
      <c r="F165" s="163" t="s">
        <v>143</v>
      </c>
      <c r="H165" s="164">
        <v>8.2000000000000011</v>
      </c>
      <c r="I165" s="165"/>
      <c r="L165" s="161"/>
      <c r="M165" s="166"/>
      <c r="T165" s="167"/>
      <c r="AT165" s="162" t="s">
        <v>139</v>
      </c>
      <c r="AU165" s="162" t="s">
        <v>89</v>
      </c>
      <c r="AV165" s="14" t="s">
        <v>134</v>
      </c>
      <c r="AW165" s="14" t="s">
        <v>34</v>
      </c>
      <c r="AX165" s="14" t="s">
        <v>87</v>
      </c>
      <c r="AY165" s="162" t="s">
        <v>127</v>
      </c>
    </row>
    <row r="166" spans="2:65" s="1" customFormat="1" ht="24.15" customHeight="1">
      <c r="B166" s="31"/>
      <c r="C166" s="131" t="s">
        <v>172</v>
      </c>
      <c r="D166" s="131" t="s">
        <v>129</v>
      </c>
      <c r="E166" s="132" t="s">
        <v>173</v>
      </c>
      <c r="F166" s="133" t="s">
        <v>174</v>
      </c>
      <c r="G166" s="134" t="s">
        <v>132</v>
      </c>
      <c r="H166" s="135">
        <v>230.1</v>
      </c>
      <c r="I166" s="136"/>
      <c r="J166" s="135">
        <f>ROUND(I166*H166,2)</f>
        <v>0</v>
      </c>
      <c r="K166" s="133" t="s">
        <v>133</v>
      </c>
      <c r="L166" s="31"/>
      <c r="M166" s="137" t="s">
        <v>1</v>
      </c>
      <c r="N166" s="138" t="s">
        <v>44</v>
      </c>
      <c r="P166" s="139">
        <f>O166*H166</f>
        <v>0</v>
      </c>
      <c r="Q166" s="139">
        <v>0</v>
      </c>
      <c r="R166" s="139">
        <f>Q166*H166</f>
        <v>0</v>
      </c>
      <c r="S166" s="139">
        <v>0</v>
      </c>
      <c r="T166" s="140">
        <f>S166*H166</f>
        <v>0</v>
      </c>
      <c r="AR166" s="141" t="s">
        <v>134</v>
      </c>
      <c r="AT166" s="141" t="s">
        <v>129</v>
      </c>
      <c r="AU166" s="141" t="s">
        <v>89</v>
      </c>
      <c r="AY166" s="16" t="s">
        <v>127</v>
      </c>
      <c r="BE166" s="142">
        <f>IF(N166="základní",J166,0)</f>
        <v>0</v>
      </c>
      <c r="BF166" s="142">
        <f>IF(N166="snížená",J166,0)</f>
        <v>0</v>
      </c>
      <c r="BG166" s="142">
        <f>IF(N166="zákl. přenesená",J166,0)</f>
        <v>0</v>
      </c>
      <c r="BH166" s="142">
        <f>IF(N166="sníž. přenesená",J166,0)</f>
        <v>0</v>
      </c>
      <c r="BI166" s="142">
        <f>IF(N166="nulová",J166,0)</f>
        <v>0</v>
      </c>
      <c r="BJ166" s="16" t="s">
        <v>87</v>
      </c>
      <c r="BK166" s="142">
        <f>ROUND(I166*H166,2)</f>
        <v>0</v>
      </c>
      <c r="BL166" s="16" t="s">
        <v>134</v>
      </c>
      <c r="BM166" s="141" t="s">
        <v>175</v>
      </c>
    </row>
    <row r="167" spans="2:65" s="1" customFormat="1" ht="19.2">
      <c r="B167" s="31"/>
      <c r="D167" s="143" t="s">
        <v>136</v>
      </c>
      <c r="F167" s="144" t="s">
        <v>174</v>
      </c>
      <c r="I167" s="145"/>
      <c r="L167" s="31"/>
      <c r="M167" s="146"/>
      <c r="T167" s="55"/>
      <c r="AT167" s="16" t="s">
        <v>136</v>
      </c>
      <c r="AU167" s="16" t="s">
        <v>89</v>
      </c>
    </row>
    <row r="168" spans="2:65" s="1" customFormat="1" ht="105.6">
      <c r="B168" s="31"/>
      <c r="D168" s="143" t="s">
        <v>137</v>
      </c>
      <c r="F168" s="147" t="s">
        <v>166</v>
      </c>
      <c r="I168" s="145"/>
      <c r="L168" s="31"/>
      <c r="M168" s="146"/>
      <c r="T168" s="55"/>
      <c r="AT168" s="16" t="s">
        <v>137</v>
      </c>
      <c r="AU168" s="16" t="s">
        <v>89</v>
      </c>
    </row>
    <row r="169" spans="2:65" s="12" customFormat="1" ht="10.199999999999999">
      <c r="B169" s="148"/>
      <c r="D169" s="143" t="s">
        <v>139</v>
      </c>
      <c r="E169" s="149" t="s">
        <v>1</v>
      </c>
      <c r="F169" s="150" t="s">
        <v>176</v>
      </c>
      <c r="H169" s="149" t="s">
        <v>1</v>
      </c>
      <c r="I169" s="151"/>
      <c r="L169" s="148"/>
      <c r="M169" s="152"/>
      <c r="T169" s="153"/>
      <c r="AT169" s="149" t="s">
        <v>139</v>
      </c>
      <c r="AU169" s="149" t="s">
        <v>89</v>
      </c>
      <c r="AV169" s="12" t="s">
        <v>87</v>
      </c>
      <c r="AW169" s="12" t="s">
        <v>34</v>
      </c>
      <c r="AX169" s="12" t="s">
        <v>79</v>
      </c>
      <c r="AY169" s="149" t="s">
        <v>127</v>
      </c>
    </row>
    <row r="170" spans="2:65" s="12" customFormat="1" ht="10.199999999999999">
      <c r="B170" s="148"/>
      <c r="D170" s="143" t="s">
        <v>139</v>
      </c>
      <c r="E170" s="149" t="s">
        <v>1</v>
      </c>
      <c r="F170" s="150" t="s">
        <v>158</v>
      </c>
      <c r="H170" s="149" t="s">
        <v>1</v>
      </c>
      <c r="I170" s="151"/>
      <c r="L170" s="148"/>
      <c r="M170" s="152"/>
      <c r="T170" s="153"/>
      <c r="AT170" s="149" t="s">
        <v>139</v>
      </c>
      <c r="AU170" s="149" t="s">
        <v>89</v>
      </c>
      <c r="AV170" s="12" t="s">
        <v>87</v>
      </c>
      <c r="AW170" s="12" t="s">
        <v>34</v>
      </c>
      <c r="AX170" s="12" t="s">
        <v>79</v>
      </c>
      <c r="AY170" s="149" t="s">
        <v>127</v>
      </c>
    </row>
    <row r="171" spans="2:65" s="12" customFormat="1" ht="10.199999999999999">
      <c r="B171" s="148"/>
      <c r="D171" s="143" t="s">
        <v>139</v>
      </c>
      <c r="E171" s="149" t="s">
        <v>1</v>
      </c>
      <c r="F171" s="150" t="s">
        <v>159</v>
      </c>
      <c r="H171" s="149" t="s">
        <v>1</v>
      </c>
      <c r="I171" s="151"/>
      <c r="L171" s="148"/>
      <c r="M171" s="152"/>
      <c r="T171" s="153"/>
      <c r="AT171" s="149" t="s">
        <v>139</v>
      </c>
      <c r="AU171" s="149" t="s">
        <v>89</v>
      </c>
      <c r="AV171" s="12" t="s">
        <v>87</v>
      </c>
      <c r="AW171" s="12" t="s">
        <v>34</v>
      </c>
      <c r="AX171" s="12" t="s">
        <v>79</v>
      </c>
      <c r="AY171" s="149" t="s">
        <v>127</v>
      </c>
    </row>
    <row r="172" spans="2:65" s="13" customFormat="1" ht="10.199999999999999">
      <c r="B172" s="154"/>
      <c r="D172" s="143" t="s">
        <v>139</v>
      </c>
      <c r="E172" s="155" t="s">
        <v>1</v>
      </c>
      <c r="F172" s="156" t="s">
        <v>160</v>
      </c>
      <c r="H172" s="157">
        <v>230.1</v>
      </c>
      <c r="I172" s="158"/>
      <c r="L172" s="154"/>
      <c r="M172" s="159"/>
      <c r="T172" s="160"/>
      <c r="AT172" s="155" t="s">
        <v>139</v>
      </c>
      <c r="AU172" s="155" t="s">
        <v>89</v>
      </c>
      <c r="AV172" s="13" t="s">
        <v>89</v>
      </c>
      <c r="AW172" s="13" t="s">
        <v>34</v>
      </c>
      <c r="AX172" s="13" t="s">
        <v>79</v>
      </c>
      <c r="AY172" s="155" t="s">
        <v>127</v>
      </c>
    </row>
    <row r="173" spans="2:65" s="14" customFormat="1" ht="10.199999999999999">
      <c r="B173" s="161"/>
      <c r="D173" s="143" t="s">
        <v>139</v>
      </c>
      <c r="E173" s="162" t="s">
        <v>1</v>
      </c>
      <c r="F173" s="163" t="s">
        <v>143</v>
      </c>
      <c r="H173" s="164">
        <v>230.1</v>
      </c>
      <c r="I173" s="165"/>
      <c r="L173" s="161"/>
      <c r="M173" s="166"/>
      <c r="T173" s="167"/>
      <c r="AT173" s="162" t="s">
        <v>139</v>
      </c>
      <c r="AU173" s="162" t="s">
        <v>89</v>
      </c>
      <c r="AV173" s="14" t="s">
        <v>134</v>
      </c>
      <c r="AW173" s="14" t="s">
        <v>34</v>
      </c>
      <c r="AX173" s="14" t="s">
        <v>87</v>
      </c>
      <c r="AY173" s="162" t="s">
        <v>127</v>
      </c>
    </row>
    <row r="174" spans="2:65" s="11" customFormat="1" ht="22.8" customHeight="1">
      <c r="B174" s="119"/>
      <c r="D174" s="120" t="s">
        <v>78</v>
      </c>
      <c r="E174" s="129" t="s">
        <v>177</v>
      </c>
      <c r="F174" s="129" t="s">
        <v>178</v>
      </c>
      <c r="I174" s="122"/>
      <c r="J174" s="130">
        <f>BK174</f>
        <v>0</v>
      </c>
      <c r="L174" s="119"/>
      <c r="M174" s="124"/>
      <c r="P174" s="125">
        <v>0</v>
      </c>
      <c r="R174" s="125">
        <v>0</v>
      </c>
      <c r="T174" s="126">
        <v>0</v>
      </c>
      <c r="AR174" s="120" t="s">
        <v>87</v>
      </c>
      <c r="AT174" s="127" t="s">
        <v>78</v>
      </c>
      <c r="AU174" s="127" t="s">
        <v>87</v>
      </c>
      <c r="AY174" s="120" t="s">
        <v>127</v>
      </c>
      <c r="BK174" s="128">
        <v>0</v>
      </c>
    </row>
    <row r="175" spans="2:65" s="11" customFormat="1" ht="22.8" customHeight="1">
      <c r="B175" s="119"/>
      <c r="D175" s="120" t="s">
        <v>78</v>
      </c>
      <c r="E175" s="129" t="s">
        <v>146</v>
      </c>
      <c r="F175" s="129" t="s">
        <v>179</v>
      </c>
      <c r="I175" s="122"/>
      <c r="J175" s="130">
        <f>BK175</f>
        <v>0</v>
      </c>
      <c r="L175" s="119"/>
      <c r="M175" s="124"/>
      <c r="P175" s="125">
        <f>SUM(P176:P182)</f>
        <v>0</v>
      </c>
      <c r="R175" s="125">
        <f>SUM(R176:R182)</f>
        <v>0</v>
      </c>
      <c r="T175" s="126">
        <f>SUM(T176:T182)</f>
        <v>0</v>
      </c>
      <c r="AR175" s="120" t="s">
        <v>87</v>
      </c>
      <c r="AT175" s="127" t="s">
        <v>78</v>
      </c>
      <c r="AU175" s="127" t="s">
        <v>87</v>
      </c>
      <c r="AY175" s="120" t="s">
        <v>127</v>
      </c>
      <c r="BK175" s="128">
        <f>SUM(BK176:BK182)</f>
        <v>0</v>
      </c>
    </row>
    <row r="176" spans="2:65" s="1" customFormat="1" ht="16.5" customHeight="1">
      <c r="B176" s="31"/>
      <c r="C176" s="131" t="s">
        <v>89</v>
      </c>
      <c r="D176" s="131" t="s">
        <v>129</v>
      </c>
      <c r="E176" s="132" t="s">
        <v>180</v>
      </c>
      <c r="F176" s="133" t="s">
        <v>181</v>
      </c>
      <c r="G176" s="134" t="s">
        <v>132</v>
      </c>
      <c r="H176" s="135">
        <v>230.1</v>
      </c>
      <c r="I176" s="136"/>
      <c r="J176" s="135">
        <f>ROUND(I176*H176,2)</f>
        <v>0</v>
      </c>
      <c r="K176" s="133" t="s">
        <v>133</v>
      </c>
      <c r="L176" s="31"/>
      <c r="M176" s="137" t="s">
        <v>1</v>
      </c>
      <c r="N176" s="138" t="s">
        <v>44</v>
      </c>
      <c r="P176" s="139">
        <f>O176*H176</f>
        <v>0</v>
      </c>
      <c r="Q176" s="139">
        <v>0</v>
      </c>
      <c r="R176" s="139">
        <f>Q176*H176</f>
        <v>0</v>
      </c>
      <c r="S176" s="139">
        <v>0</v>
      </c>
      <c r="T176" s="140">
        <f>S176*H176</f>
        <v>0</v>
      </c>
      <c r="AR176" s="141" t="s">
        <v>134</v>
      </c>
      <c r="AT176" s="141" t="s">
        <v>129</v>
      </c>
      <c r="AU176" s="141" t="s">
        <v>89</v>
      </c>
      <c r="AY176" s="16" t="s">
        <v>127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6" t="s">
        <v>87</v>
      </c>
      <c r="BK176" s="142">
        <f>ROUND(I176*H176,2)</f>
        <v>0</v>
      </c>
      <c r="BL176" s="16" t="s">
        <v>134</v>
      </c>
      <c r="BM176" s="141" t="s">
        <v>182</v>
      </c>
    </row>
    <row r="177" spans="2:51" s="1" customFormat="1" ht="10.199999999999999">
      <c r="B177" s="31"/>
      <c r="D177" s="143" t="s">
        <v>136</v>
      </c>
      <c r="F177" s="144" t="s">
        <v>181</v>
      </c>
      <c r="I177" s="145"/>
      <c r="L177" s="31"/>
      <c r="M177" s="146"/>
      <c r="T177" s="55"/>
      <c r="AT177" s="16" t="s">
        <v>136</v>
      </c>
      <c r="AU177" s="16" t="s">
        <v>89</v>
      </c>
    </row>
    <row r="178" spans="2:51" s="1" customFormat="1" ht="28.8">
      <c r="B178" s="31"/>
      <c r="D178" s="143" t="s">
        <v>137</v>
      </c>
      <c r="F178" s="147" t="s">
        <v>183</v>
      </c>
      <c r="I178" s="145"/>
      <c r="L178" s="31"/>
      <c r="M178" s="146"/>
      <c r="T178" s="55"/>
      <c r="AT178" s="16" t="s">
        <v>137</v>
      </c>
      <c r="AU178" s="16" t="s">
        <v>89</v>
      </c>
    </row>
    <row r="179" spans="2:51" s="12" customFormat="1" ht="10.199999999999999">
      <c r="B179" s="148"/>
      <c r="D179" s="143" t="s">
        <v>139</v>
      </c>
      <c r="E179" s="149" t="s">
        <v>1</v>
      </c>
      <c r="F179" s="150" t="s">
        <v>158</v>
      </c>
      <c r="H179" s="149" t="s">
        <v>1</v>
      </c>
      <c r="I179" s="151"/>
      <c r="L179" s="148"/>
      <c r="M179" s="152"/>
      <c r="T179" s="153"/>
      <c r="AT179" s="149" t="s">
        <v>139</v>
      </c>
      <c r="AU179" s="149" t="s">
        <v>89</v>
      </c>
      <c r="AV179" s="12" t="s">
        <v>87</v>
      </c>
      <c r="AW179" s="12" t="s">
        <v>34</v>
      </c>
      <c r="AX179" s="12" t="s">
        <v>79</v>
      </c>
      <c r="AY179" s="149" t="s">
        <v>127</v>
      </c>
    </row>
    <row r="180" spans="2:51" s="12" customFormat="1" ht="10.199999999999999">
      <c r="B180" s="148"/>
      <c r="D180" s="143" t="s">
        <v>139</v>
      </c>
      <c r="E180" s="149" t="s">
        <v>1</v>
      </c>
      <c r="F180" s="150" t="s">
        <v>159</v>
      </c>
      <c r="H180" s="149" t="s">
        <v>1</v>
      </c>
      <c r="I180" s="151"/>
      <c r="L180" s="148"/>
      <c r="M180" s="152"/>
      <c r="T180" s="153"/>
      <c r="AT180" s="149" t="s">
        <v>139</v>
      </c>
      <c r="AU180" s="149" t="s">
        <v>89</v>
      </c>
      <c r="AV180" s="12" t="s">
        <v>87</v>
      </c>
      <c r="AW180" s="12" t="s">
        <v>34</v>
      </c>
      <c r="AX180" s="12" t="s">
        <v>79</v>
      </c>
      <c r="AY180" s="149" t="s">
        <v>127</v>
      </c>
    </row>
    <row r="181" spans="2:51" s="13" customFormat="1" ht="10.199999999999999">
      <c r="B181" s="154"/>
      <c r="D181" s="143" t="s">
        <v>139</v>
      </c>
      <c r="E181" s="155" t="s">
        <v>1</v>
      </c>
      <c r="F181" s="156" t="s">
        <v>160</v>
      </c>
      <c r="H181" s="157">
        <v>230.1</v>
      </c>
      <c r="I181" s="158"/>
      <c r="L181" s="154"/>
      <c r="M181" s="159"/>
      <c r="T181" s="160"/>
      <c r="AT181" s="155" t="s">
        <v>139</v>
      </c>
      <c r="AU181" s="155" t="s">
        <v>89</v>
      </c>
      <c r="AV181" s="13" t="s">
        <v>89</v>
      </c>
      <c r="AW181" s="13" t="s">
        <v>34</v>
      </c>
      <c r="AX181" s="13" t="s">
        <v>79</v>
      </c>
      <c r="AY181" s="155" t="s">
        <v>127</v>
      </c>
    </row>
    <row r="182" spans="2:51" s="14" customFormat="1" ht="10.199999999999999">
      <c r="B182" s="161"/>
      <c r="D182" s="143" t="s">
        <v>139</v>
      </c>
      <c r="E182" s="162" t="s">
        <v>1</v>
      </c>
      <c r="F182" s="163" t="s">
        <v>143</v>
      </c>
      <c r="H182" s="164">
        <v>230.1</v>
      </c>
      <c r="I182" s="165"/>
      <c r="L182" s="161"/>
      <c r="M182" s="168"/>
      <c r="N182" s="169"/>
      <c r="O182" s="169"/>
      <c r="P182" s="169"/>
      <c r="Q182" s="169"/>
      <c r="R182" s="169"/>
      <c r="S182" s="169"/>
      <c r="T182" s="170"/>
      <c r="AT182" s="162" t="s">
        <v>139</v>
      </c>
      <c r="AU182" s="162" t="s">
        <v>89</v>
      </c>
      <c r="AV182" s="14" t="s">
        <v>134</v>
      </c>
      <c r="AW182" s="14" t="s">
        <v>34</v>
      </c>
      <c r="AX182" s="14" t="s">
        <v>87</v>
      </c>
      <c r="AY182" s="162" t="s">
        <v>127</v>
      </c>
    </row>
    <row r="183" spans="2:51" s="1" customFormat="1" ht="6.9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31"/>
    </row>
  </sheetData>
  <sheetProtection algorithmName="SHA-512" hashValue="dau8zYSB0wjiNxQrKAWb42z2r+jIDdEVO7o3+8ZHjZGpolt2xqspxdLC9gAXCXotM1u6/uh9siIIMhCswHEiDA==" saltValue="Mr4CmdMVGPItnU5j4FBOZT4vuKgBbWKUvLAt0c/rwq9hms/L5YGBwf35cBVMg/OHuY+SIImvqSVYmogwodS0pQ==" spinCount="100000" sheet="1" objects="1" scenarios="1" formatColumns="0" formatRows="0" autoFilter="0"/>
  <autoFilter ref="C120:K182" xr:uid="{00000000-0009-0000-0000-000001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6" t="s">
        <v>92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89</v>
      </c>
    </row>
    <row r="4" spans="2:46" ht="24.9" customHeight="1">
      <c r="B4" s="19"/>
      <c r="D4" s="20" t="s">
        <v>99</v>
      </c>
      <c r="L4" s="19"/>
      <c r="M4" s="8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09" t="str">
        <f>'Rekapitulace stavby'!K6</f>
        <v>Oprava MK III. tř. Smetanova Lhota, MK III. tř. 4c3 a 10c</v>
      </c>
      <c r="F7" s="210"/>
      <c r="G7" s="210"/>
      <c r="H7" s="210"/>
      <c r="L7" s="19"/>
    </row>
    <row r="8" spans="2:46" s="1" customFormat="1" ht="12" customHeight="1">
      <c r="B8" s="31"/>
      <c r="D8" s="26" t="s">
        <v>100</v>
      </c>
      <c r="L8" s="31"/>
    </row>
    <row r="9" spans="2:46" s="1" customFormat="1" ht="16.5" customHeight="1">
      <c r="B9" s="31"/>
      <c r="E9" s="171" t="s">
        <v>184</v>
      </c>
      <c r="F9" s="211"/>
      <c r="G9" s="211"/>
      <c r="H9" s="211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1" t="str">
        <f>'Rekapitulace stavby'!AN8</f>
        <v>9. 6. 2024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12" t="str">
        <f>'Rekapitulace stavby'!E14</f>
        <v>Vyplň údaj</v>
      </c>
      <c r="F18" s="193"/>
      <c r="G18" s="193"/>
      <c r="H18" s="193"/>
      <c r="I18" s="26" t="s">
        <v>27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">
        <v>31</v>
      </c>
      <c r="L20" s="31"/>
    </row>
    <row r="21" spans="2:12" s="1" customFormat="1" ht="18" customHeight="1">
      <c r="B21" s="31"/>
      <c r="E21" s="24" t="s">
        <v>32</v>
      </c>
      <c r="I21" s="26" t="s">
        <v>27</v>
      </c>
      <c r="J21" s="24" t="s">
        <v>33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35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36</v>
      </c>
      <c r="I24" s="26" t="s">
        <v>27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37</v>
      </c>
      <c r="L26" s="31"/>
    </row>
    <row r="27" spans="2:12" s="7" customFormat="1" ht="16.5" customHeight="1">
      <c r="B27" s="88"/>
      <c r="E27" s="198" t="s">
        <v>38</v>
      </c>
      <c r="F27" s="198"/>
      <c r="G27" s="198"/>
      <c r="H27" s="198"/>
      <c r="L27" s="88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39</v>
      </c>
      <c r="J30" s="65">
        <f>ROUND(J121, 2)</f>
        <v>0</v>
      </c>
      <c r="L30" s="31"/>
    </row>
    <row r="31" spans="2:12" s="1" customFormat="1" ht="6.9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" customHeight="1">
      <c r="B32" s="31"/>
      <c r="F32" s="34" t="s">
        <v>41</v>
      </c>
      <c r="I32" s="34" t="s">
        <v>40</v>
      </c>
      <c r="J32" s="34" t="s">
        <v>42</v>
      </c>
      <c r="L32" s="31"/>
    </row>
    <row r="33" spans="2:12" s="1" customFormat="1" ht="14.4" customHeight="1">
      <c r="B33" s="31"/>
      <c r="D33" s="54" t="s">
        <v>43</v>
      </c>
      <c r="E33" s="26" t="s">
        <v>44</v>
      </c>
      <c r="F33" s="90">
        <f>ROUND((SUM(BE121:BE198)),  2)</f>
        <v>0</v>
      </c>
      <c r="I33" s="91">
        <v>0.21</v>
      </c>
      <c r="J33" s="90">
        <f>ROUND(((SUM(BE121:BE198))*I33),  2)</f>
        <v>0</v>
      </c>
      <c r="L33" s="31"/>
    </row>
    <row r="34" spans="2:12" s="1" customFormat="1" ht="14.4" customHeight="1">
      <c r="B34" s="31"/>
      <c r="E34" s="26" t="s">
        <v>45</v>
      </c>
      <c r="F34" s="90">
        <f>ROUND((SUM(BF121:BF198)),  2)</f>
        <v>0</v>
      </c>
      <c r="I34" s="91">
        <v>0.15</v>
      </c>
      <c r="J34" s="90">
        <f>ROUND(((SUM(BF121:BF198))*I34),  2)</f>
        <v>0</v>
      </c>
      <c r="L34" s="31"/>
    </row>
    <row r="35" spans="2:12" s="1" customFormat="1" ht="14.4" hidden="1" customHeight="1">
      <c r="B35" s="31"/>
      <c r="E35" s="26" t="s">
        <v>46</v>
      </c>
      <c r="F35" s="90">
        <f>ROUND((SUM(BG121:BG198)),  2)</f>
        <v>0</v>
      </c>
      <c r="I35" s="91">
        <v>0.21</v>
      </c>
      <c r="J35" s="90">
        <f>0</f>
        <v>0</v>
      </c>
      <c r="L35" s="31"/>
    </row>
    <row r="36" spans="2:12" s="1" customFormat="1" ht="14.4" hidden="1" customHeight="1">
      <c r="B36" s="31"/>
      <c r="E36" s="26" t="s">
        <v>47</v>
      </c>
      <c r="F36" s="90">
        <f>ROUND((SUM(BH121:BH198)),  2)</f>
        <v>0</v>
      </c>
      <c r="I36" s="91">
        <v>0.15</v>
      </c>
      <c r="J36" s="90">
        <f>0</f>
        <v>0</v>
      </c>
      <c r="L36" s="31"/>
    </row>
    <row r="37" spans="2:12" s="1" customFormat="1" ht="14.4" hidden="1" customHeight="1">
      <c r="B37" s="31"/>
      <c r="E37" s="26" t="s">
        <v>48</v>
      </c>
      <c r="F37" s="90">
        <f>ROUND((SUM(BI121:BI198)),  2)</f>
        <v>0</v>
      </c>
      <c r="I37" s="91">
        <v>0</v>
      </c>
      <c r="J37" s="90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2"/>
      <c r="D39" s="93" t="s">
        <v>49</v>
      </c>
      <c r="E39" s="56"/>
      <c r="F39" s="56"/>
      <c r="G39" s="94" t="s">
        <v>50</v>
      </c>
      <c r="H39" s="95" t="s">
        <v>51</v>
      </c>
      <c r="I39" s="56"/>
      <c r="J39" s="96">
        <f>SUM(J30:J37)</f>
        <v>0</v>
      </c>
      <c r="K39" s="9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2" t="s">
        <v>54</v>
      </c>
      <c r="E61" s="33"/>
      <c r="F61" s="98" t="s">
        <v>55</v>
      </c>
      <c r="G61" s="42" t="s">
        <v>54</v>
      </c>
      <c r="H61" s="33"/>
      <c r="I61" s="33"/>
      <c r="J61" s="99" t="s">
        <v>55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2" t="s">
        <v>54</v>
      </c>
      <c r="E76" s="33"/>
      <c r="F76" s="98" t="s">
        <v>55</v>
      </c>
      <c r="G76" s="42" t="s">
        <v>54</v>
      </c>
      <c r="H76" s="33"/>
      <c r="I76" s="33"/>
      <c r="J76" s="99" t="s">
        <v>55</v>
      </c>
      <c r="K76" s="33"/>
      <c r="L76" s="31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" customHeight="1">
      <c r="B82" s="31"/>
      <c r="C82" s="20" t="s">
        <v>102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09" t="str">
        <f>E7</f>
        <v>Oprava MK III. tř. Smetanova Lhota, MK III. tř. 4c3 a 10c</v>
      </c>
      <c r="F85" s="210"/>
      <c r="G85" s="210"/>
      <c r="H85" s="210"/>
      <c r="L85" s="31"/>
    </row>
    <row r="86" spans="2:47" s="1" customFormat="1" ht="12" customHeight="1">
      <c r="B86" s="31"/>
      <c r="C86" s="26" t="s">
        <v>100</v>
      </c>
      <c r="L86" s="31"/>
    </row>
    <row r="87" spans="2:47" s="1" customFormat="1" ht="16.5" customHeight="1">
      <c r="B87" s="31"/>
      <c r="E87" s="171" t="str">
        <f>E9</f>
        <v>SMETANOVALHOTA_2 - SO 102</v>
      </c>
      <c r="F87" s="211"/>
      <c r="G87" s="211"/>
      <c r="H87" s="211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Obec Smetanova Lhota</v>
      </c>
      <c r="I89" s="26" t="s">
        <v>21</v>
      </c>
      <c r="J89" s="51" t="str">
        <f>IF(J12="","",J12)</f>
        <v>9. 6. 2024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>Smetanova Lhota</v>
      </c>
      <c r="I91" s="26" t="s">
        <v>30</v>
      </c>
      <c r="J91" s="29" t="str">
        <f>E21</f>
        <v>Ing. Rudolf Pešta</v>
      </c>
      <c r="L91" s="31"/>
    </row>
    <row r="92" spans="2:47" s="1" customFormat="1" ht="25.65" customHeight="1">
      <c r="B92" s="31"/>
      <c r="C92" s="26" t="s">
        <v>28</v>
      </c>
      <c r="F92" s="24" t="str">
        <f>IF(E18="","",E18)</f>
        <v>Vyplň údaj</v>
      </c>
      <c r="I92" s="26" t="s">
        <v>35</v>
      </c>
      <c r="J92" s="29" t="str">
        <f>E24</f>
        <v>Ing. Rudolf Pešta, tel.: 721 968 873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103</v>
      </c>
      <c r="D94" s="92"/>
      <c r="E94" s="92"/>
      <c r="F94" s="92"/>
      <c r="G94" s="92"/>
      <c r="H94" s="92"/>
      <c r="I94" s="92"/>
      <c r="J94" s="101" t="s">
        <v>104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2" t="s">
        <v>105</v>
      </c>
      <c r="J96" s="65">
        <f>J121</f>
        <v>0</v>
      </c>
      <c r="L96" s="31"/>
      <c r="AU96" s="16" t="s">
        <v>106</v>
      </c>
    </row>
    <row r="97" spans="2:12" s="8" customFormat="1" ht="24.9" customHeight="1">
      <c r="B97" s="103"/>
      <c r="D97" s="104" t="s">
        <v>107</v>
      </c>
      <c r="E97" s="105"/>
      <c r="F97" s="105"/>
      <c r="G97" s="105"/>
      <c r="H97" s="105"/>
      <c r="I97" s="105"/>
      <c r="J97" s="106">
        <f>J122</f>
        <v>0</v>
      </c>
      <c r="L97" s="103"/>
    </row>
    <row r="98" spans="2:12" s="9" customFormat="1" ht="19.95" customHeight="1">
      <c r="B98" s="107"/>
      <c r="D98" s="108" t="s">
        <v>108</v>
      </c>
      <c r="E98" s="109"/>
      <c r="F98" s="109"/>
      <c r="G98" s="109"/>
      <c r="H98" s="109"/>
      <c r="I98" s="109"/>
      <c r="J98" s="110">
        <f>J123</f>
        <v>0</v>
      </c>
      <c r="L98" s="107"/>
    </row>
    <row r="99" spans="2:12" s="9" customFormat="1" ht="19.95" customHeight="1">
      <c r="B99" s="107"/>
      <c r="D99" s="108" t="s">
        <v>109</v>
      </c>
      <c r="E99" s="109"/>
      <c r="F99" s="109"/>
      <c r="G99" s="109"/>
      <c r="H99" s="109"/>
      <c r="I99" s="109"/>
      <c r="J99" s="110">
        <f>J138</f>
        <v>0</v>
      </c>
      <c r="L99" s="107"/>
    </row>
    <row r="100" spans="2:12" s="9" customFormat="1" ht="19.95" customHeight="1">
      <c r="B100" s="107"/>
      <c r="D100" s="108" t="s">
        <v>110</v>
      </c>
      <c r="E100" s="109"/>
      <c r="F100" s="109"/>
      <c r="G100" s="109"/>
      <c r="H100" s="109"/>
      <c r="I100" s="109"/>
      <c r="J100" s="110">
        <f>J190</f>
        <v>0</v>
      </c>
      <c r="L100" s="107"/>
    </row>
    <row r="101" spans="2:12" s="9" customFormat="1" ht="19.95" customHeight="1">
      <c r="B101" s="107"/>
      <c r="D101" s="108" t="s">
        <v>111</v>
      </c>
      <c r="E101" s="109"/>
      <c r="F101" s="109"/>
      <c r="G101" s="109"/>
      <c r="H101" s="109"/>
      <c r="I101" s="109"/>
      <c r="J101" s="110">
        <f>J191</f>
        <v>0</v>
      </c>
      <c r="L101" s="107"/>
    </row>
    <row r="102" spans="2:12" s="1" customFormat="1" ht="21.75" customHeight="1">
      <c r="B102" s="31"/>
      <c r="L102" s="31"/>
    </row>
    <row r="103" spans="2:12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1"/>
    </row>
    <row r="107" spans="2:12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31"/>
    </row>
    <row r="108" spans="2:12" s="1" customFormat="1" ht="24.9" customHeight="1">
      <c r="B108" s="31"/>
      <c r="C108" s="20" t="s">
        <v>112</v>
      </c>
      <c r="L108" s="31"/>
    </row>
    <row r="109" spans="2:12" s="1" customFormat="1" ht="6.9" customHeight="1">
      <c r="B109" s="31"/>
      <c r="L109" s="31"/>
    </row>
    <row r="110" spans="2:12" s="1" customFormat="1" ht="12" customHeight="1">
      <c r="B110" s="31"/>
      <c r="C110" s="26" t="s">
        <v>15</v>
      </c>
      <c r="L110" s="31"/>
    </row>
    <row r="111" spans="2:12" s="1" customFormat="1" ht="16.5" customHeight="1">
      <c r="B111" s="31"/>
      <c r="E111" s="209" t="str">
        <f>E7</f>
        <v>Oprava MK III. tř. Smetanova Lhota, MK III. tř. 4c3 a 10c</v>
      </c>
      <c r="F111" s="210"/>
      <c r="G111" s="210"/>
      <c r="H111" s="210"/>
      <c r="L111" s="31"/>
    </row>
    <row r="112" spans="2:12" s="1" customFormat="1" ht="12" customHeight="1">
      <c r="B112" s="31"/>
      <c r="C112" s="26" t="s">
        <v>100</v>
      </c>
      <c r="L112" s="31"/>
    </row>
    <row r="113" spans="2:65" s="1" customFormat="1" ht="16.5" customHeight="1">
      <c r="B113" s="31"/>
      <c r="E113" s="171" t="str">
        <f>E9</f>
        <v>SMETANOVALHOTA_2 - SO 102</v>
      </c>
      <c r="F113" s="211"/>
      <c r="G113" s="211"/>
      <c r="H113" s="211"/>
      <c r="L113" s="31"/>
    </row>
    <row r="114" spans="2:65" s="1" customFormat="1" ht="6.9" customHeight="1">
      <c r="B114" s="31"/>
      <c r="L114" s="31"/>
    </row>
    <row r="115" spans="2:65" s="1" customFormat="1" ht="12" customHeight="1">
      <c r="B115" s="31"/>
      <c r="C115" s="26" t="s">
        <v>19</v>
      </c>
      <c r="F115" s="24" t="str">
        <f>F12</f>
        <v>Obec Smetanova Lhota</v>
      </c>
      <c r="I115" s="26" t="s">
        <v>21</v>
      </c>
      <c r="J115" s="51" t="str">
        <f>IF(J12="","",J12)</f>
        <v>9. 6. 2024</v>
      </c>
      <c r="L115" s="31"/>
    </row>
    <row r="116" spans="2:65" s="1" customFormat="1" ht="6.9" customHeight="1">
      <c r="B116" s="31"/>
      <c r="L116" s="31"/>
    </row>
    <row r="117" spans="2:65" s="1" customFormat="1" ht="15.15" customHeight="1">
      <c r="B117" s="31"/>
      <c r="C117" s="26" t="s">
        <v>23</v>
      </c>
      <c r="F117" s="24" t="str">
        <f>E15</f>
        <v>Smetanova Lhota</v>
      </c>
      <c r="I117" s="26" t="s">
        <v>30</v>
      </c>
      <c r="J117" s="29" t="str">
        <f>E21</f>
        <v>Ing. Rudolf Pešta</v>
      </c>
      <c r="L117" s="31"/>
    </row>
    <row r="118" spans="2:65" s="1" customFormat="1" ht="25.65" customHeight="1">
      <c r="B118" s="31"/>
      <c r="C118" s="26" t="s">
        <v>28</v>
      </c>
      <c r="F118" s="24" t="str">
        <f>IF(E18="","",E18)</f>
        <v>Vyplň údaj</v>
      </c>
      <c r="I118" s="26" t="s">
        <v>35</v>
      </c>
      <c r="J118" s="29" t="str">
        <f>E24</f>
        <v>Ing. Rudolf Pešta, tel.: 721 968 873</v>
      </c>
      <c r="L118" s="31"/>
    </row>
    <row r="119" spans="2:65" s="1" customFormat="1" ht="10.35" customHeight="1">
      <c r="B119" s="31"/>
      <c r="L119" s="31"/>
    </row>
    <row r="120" spans="2:65" s="10" customFormat="1" ht="29.25" customHeight="1">
      <c r="B120" s="111"/>
      <c r="C120" s="112" t="s">
        <v>113</v>
      </c>
      <c r="D120" s="113" t="s">
        <v>64</v>
      </c>
      <c r="E120" s="113" t="s">
        <v>60</v>
      </c>
      <c r="F120" s="113" t="s">
        <v>61</v>
      </c>
      <c r="G120" s="113" t="s">
        <v>114</v>
      </c>
      <c r="H120" s="113" t="s">
        <v>115</v>
      </c>
      <c r="I120" s="113" t="s">
        <v>116</v>
      </c>
      <c r="J120" s="113" t="s">
        <v>104</v>
      </c>
      <c r="K120" s="114" t="s">
        <v>117</v>
      </c>
      <c r="L120" s="111"/>
      <c r="M120" s="58" t="s">
        <v>1</v>
      </c>
      <c r="N120" s="59" t="s">
        <v>43</v>
      </c>
      <c r="O120" s="59" t="s">
        <v>118</v>
      </c>
      <c r="P120" s="59" t="s">
        <v>119</v>
      </c>
      <c r="Q120" s="59" t="s">
        <v>120</v>
      </c>
      <c r="R120" s="59" t="s">
        <v>121</v>
      </c>
      <c r="S120" s="59" t="s">
        <v>122</v>
      </c>
      <c r="T120" s="60" t="s">
        <v>123</v>
      </c>
    </row>
    <row r="121" spans="2:65" s="1" customFormat="1" ht="22.8" customHeight="1">
      <c r="B121" s="31"/>
      <c r="C121" s="63" t="s">
        <v>124</v>
      </c>
      <c r="J121" s="115">
        <f>BK121</f>
        <v>0</v>
      </c>
      <c r="L121" s="31"/>
      <c r="M121" s="61"/>
      <c r="N121" s="52"/>
      <c r="O121" s="52"/>
      <c r="P121" s="116">
        <f>P122</f>
        <v>0</v>
      </c>
      <c r="Q121" s="52"/>
      <c r="R121" s="116">
        <f>R122</f>
        <v>0</v>
      </c>
      <c r="S121" s="52"/>
      <c r="T121" s="117">
        <f>T122</f>
        <v>0</v>
      </c>
      <c r="AT121" s="16" t="s">
        <v>78</v>
      </c>
      <c r="AU121" s="16" t="s">
        <v>106</v>
      </c>
      <c r="BK121" s="118">
        <f>BK122</f>
        <v>0</v>
      </c>
    </row>
    <row r="122" spans="2:65" s="11" customFormat="1" ht="25.95" customHeight="1">
      <c r="B122" s="119"/>
      <c r="D122" s="120" t="s">
        <v>78</v>
      </c>
      <c r="E122" s="121" t="s">
        <v>125</v>
      </c>
      <c r="F122" s="121" t="s">
        <v>126</v>
      </c>
      <c r="I122" s="122"/>
      <c r="J122" s="123">
        <f>BK122</f>
        <v>0</v>
      </c>
      <c r="L122" s="119"/>
      <c r="M122" s="124"/>
      <c r="P122" s="125">
        <f>P123+P138+P190+P191</f>
        <v>0</v>
      </c>
      <c r="R122" s="125">
        <f>R123+R138+R190+R191</f>
        <v>0</v>
      </c>
      <c r="T122" s="126">
        <f>T123+T138+T190+T191</f>
        <v>0</v>
      </c>
      <c r="AR122" s="120" t="s">
        <v>87</v>
      </c>
      <c r="AT122" s="127" t="s">
        <v>78</v>
      </c>
      <c r="AU122" s="127" t="s">
        <v>79</v>
      </c>
      <c r="AY122" s="120" t="s">
        <v>127</v>
      </c>
      <c r="BK122" s="128">
        <f>BK123+BK138+BK190+BK191</f>
        <v>0</v>
      </c>
    </row>
    <row r="123" spans="2:65" s="11" customFormat="1" ht="22.8" customHeight="1">
      <c r="B123" s="119"/>
      <c r="D123" s="120" t="s">
        <v>78</v>
      </c>
      <c r="E123" s="129" t="s">
        <v>87</v>
      </c>
      <c r="F123" s="129" t="s">
        <v>128</v>
      </c>
      <c r="I123" s="122"/>
      <c r="J123" s="130">
        <f>BK123</f>
        <v>0</v>
      </c>
      <c r="L123" s="119"/>
      <c r="M123" s="124"/>
      <c r="P123" s="125">
        <f>SUM(P124:P137)</f>
        <v>0</v>
      </c>
      <c r="R123" s="125">
        <f>SUM(R124:R137)</f>
        <v>0</v>
      </c>
      <c r="T123" s="126">
        <f>SUM(T124:T137)</f>
        <v>0</v>
      </c>
      <c r="AR123" s="120" t="s">
        <v>87</v>
      </c>
      <c r="AT123" s="127" t="s">
        <v>78</v>
      </c>
      <c r="AU123" s="127" t="s">
        <v>87</v>
      </c>
      <c r="AY123" s="120" t="s">
        <v>127</v>
      </c>
      <c r="BK123" s="128">
        <f>SUM(BK124:BK137)</f>
        <v>0</v>
      </c>
    </row>
    <row r="124" spans="2:65" s="1" customFormat="1" ht="16.5" customHeight="1">
      <c r="B124" s="31"/>
      <c r="C124" s="131" t="s">
        <v>87</v>
      </c>
      <c r="D124" s="131" t="s">
        <v>129</v>
      </c>
      <c r="E124" s="132" t="s">
        <v>130</v>
      </c>
      <c r="F124" s="133" t="s">
        <v>131</v>
      </c>
      <c r="G124" s="134" t="s">
        <v>132</v>
      </c>
      <c r="H124" s="135">
        <v>754</v>
      </c>
      <c r="I124" s="136"/>
      <c r="J124" s="135">
        <f>ROUND(I124*H124,2)</f>
        <v>0</v>
      </c>
      <c r="K124" s="133" t="s">
        <v>133</v>
      </c>
      <c r="L124" s="31"/>
      <c r="M124" s="137" t="s">
        <v>1</v>
      </c>
      <c r="N124" s="138" t="s">
        <v>44</v>
      </c>
      <c r="P124" s="139">
        <f>O124*H124</f>
        <v>0</v>
      </c>
      <c r="Q124" s="139">
        <v>0</v>
      </c>
      <c r="R124" s="139">
        <f>Q124*H124</f>
        <v>0</v>
      </c>
      <c r="S124" s="139">
        <v>0</v>
      </c>
      <c r="T124" s="140">
        <f>S124*H124</f>
        <v>0</v>
      </c>
      <c r="AR124" s="141" t="s">
        <v>134</v>
      </c>
      <c r="AT124" s="141" t="s">
        <v>129</v>
      </c>
      <c r="AU124" s="141" t="s">
        <v>89</v>
      </c>
      <c r="AY124" s="16" t="s">
        <v>127</v>
      </c>
      <c r="BE124" s="142">
        <f>IF(N124="základní",J124,0)</f>
        <v>0</v>
      </c>
      <c r="BF124" s="142">
        <f>IF(N124="snížená",J124,0)</f>
        <v>0</v>
      </c>
      <c r="BG124" s="142">
        <f>IF(N124="zákl. přenesená",J124,0)</f>
        <v>0</v>
      </c>
      <c r="BH124" s="142">
        <f>IF(N124="sníž. přenesená",J124,0)</f>
        <v>0</v>
      </c>
      <c r="BI124" s="142">
        <f>IF(N124="nulová",J124,0)</f>
        <v>0</v>
      </c>
      <c r="BJ124" s="16" t="s">
        <v>87</v>
      </c>
      <c r="BK124" s="142">
        <f>ROUND(I124*H124,2)</f>
        <v>0</v>
      </c>
      <c r="BL124" s="16" t="s">
        <v>134</v>
      </c>
      <c r="BM124" s="141" t="s">
        <v>135</v>
      </c>
    </row>
    <row r="125" spans="2:65" s="1" customFormat="1" ht="10.199999999999999">
      <c r="B125" s="31"/>
      <c r="D125" s="143" t="s">
        <v>136</v>
      </c>
      <c r="F125" s="144" t="s">
        <v>131</v>
      </c>
      <c r="I125" s="145"/>
      <c r="L125" s="31"/>
      <c r="M125" s="146"/>
      <c r="T125" s="55"/>
      <c r="AT125" s="16" t="s">
        <v>136</v>
      </c>
      <c r="AU125" s="16" t="s">
        <v>89</v>
      </c>
    </row>
    <row r="126" spans="2:65" s="1" customFormat="1" ht="76.8">
      <c r="B126" s="31"/>
      <c r="D126" s="143" t="s">
        <v>137</v>
      </c>
      <c r="F126" s="147" t="s">
        <v>138</v>
      </c>
      <c r="I126" s="145"/>
      <c r="L126" s="31"/>
      <c r="M126" s="146"/>
      <c r="T126" s="55"/>
      <c r="AT126" s="16" t="s">
        <v>137</v>
      </c>
      <c r="AU126" s="16" t="s">
        <v>89</v>
      </c>
    </row>
    <row r="127" spans="2:65" s="12" customFormat="1" ht="10.199999999999999">
      <c r="B127" s="148"/>
      <c r="D127" s="143" t="s">
        <v>139</v>
      </c>
      <c r="E127" s="149" t="s">
        <v>1</v>
      </c>
      <c r="F127" s="150" t="s">
        <v>185</v>
      </c>
      <c r="H127" s="149" t="s">
        <v>1</v>
      </c>
      <c r="I127" s="151"/>
      <c r="L127" s="148"/>
      <c r="M127" s="152"/>
      <c r="T127" s="153"/>
      <c r="AT127" s="149" t="s">
        <v>139</v>
      </c>
      <c r="AU127" s="149" t="s">
        <v>89</v>
      </c>
      <c r="AV127" s="12" t="s">
        <v>87</v>
      </c>
      <c r="AW127" s="12" t="s">
        <v>34</v>
      </c>
      <c r="AX127" s="12" t="s">
        <v>79</v>
      </c>
      <c r="AY127" s="149" t="s">
        <v>127</v>
      </c>
    </row>
    <row r="128" spans="2:65" s="12" customFormat="1" ht="10.199999999999999">
      <c r="B128" s="148"/>
      <c r="D128" s="143" t="s">
        <v>139</v>
      </c>
      <c r="E128" s="149" t="s">
        <v>1</v>
      </c>
      <c r="F128" s="150" t="s">
        <v>186</v>
      </c>
      <c r="H128" s="149" t="s">
        <v>1</v>
      </c>
      <c r="I128" s="151"/>
      <c r="L128" s="148"/>
      <c r="M128" s="152"/>
      <c r="T128" s="153"/>
      <c r="AT128" s="149" t="s">
        <v>139</v>
      </c>
      <c r="AU128" s="149" t="s">
        <v>89</v>
      </c>
      <c r="AV128" s="12" t="s">
        <v>87</v>
      </c>
      <c r="AW128" s="12" t="s">
        <v>34</v>
      </c>
      <c r="AX128" s="12" t="s">
        <v>79</v>
      </c>
      <c r="AY128" s="149" t="s">
        <v>127</v>
      </c>
    </row>
    <row r="129" spans="2:65" s="12" customFormat="1" ht="10.199999999999999">
      <c r="B129" s="148"/>
      <c r="D129" s="143" t="s">
        <v>139</v>
      </c>
      <c r="E129" s="149" t="s">
        <v>1</v>
      </c>
      <c r="F129" s="150" t="s">
        <v>187</v>
      </c>
      <c r="H129" s="149" t="s">
        <v>1</v>
      </c>
      <c r="I129" s="151"/>
      <c r="L129" s="148"/>
      <c r="M129" s="152"/>
      <c r="T129" s="153"/>
      <c r="AT129" s="149" t="s">
        <v>139</v>
      </c>
      <c r="AU129" s="149" t="s">
        <v>89</v>
      </c>
      <c r="AV129" s="12" t="s">
        <v>87</v>
      </c>
      <c r="AW129" s="12" t="s">
        <v>34</v>
      </c>
      <c r="AX129" s="12" t="s">
        <v>79</v>
      </c>
      <c r="AY129" s="149" t="s">
        <v>127</v>
      </c>
    </row>
    <row r="130" spans="2:65" s="13" customFormat="1" ht="10.199999999999999">
      <c r="B130" s="154"/>
      <c r="D130" s="143" t="s">
        <v>139</v>
      </c>
      <c r="E130" s="155" t="s">
        <v>1</v>
      </c>
      <c r="F130" s="156" t="s">
        <v>188</v>
      </c>
      <c r="H130" s="157">
        <v>754</v>
      </c>
      <c r="I130" s="158"/>
      <c r="L130" s="154"/>
      <c r="M130" s="159"/>
      <c r="T130" s="160"/>
      <c r="AT130" s="155" t="s">
        <v>139</v>
      </c>
      <c r="AU130" s="155" t="s">
        <v>89</v>
      </c>
      <c r="AV130" s="13" t="s">
        <v>89</v>
      </c>
      <c r="AW130" s="13" t="s">
        <v>34</v>
      </c>
      <c r="AX130" s="13" t="s">
        <v>79</v>
      </c>
      <c r="AY130" s="155" t="s">
        <v>127</v>
      </c>
    </row>
    <row r="131" spans="2:65" s="14" customFormat="1" ht="10.199999999999999">
      <c r="B131" s="161"/>
      <c r="D131" s="143" t="s">
        <v>139</v>
      </c>
      <c r="E131" s="162" t="s">
        <v>1</v>
      </c>
      <c r="F131" s="163" t="s">
        <v>143</v>
      </c>
      <c r="H131" s="164">
        <v>754</v>
      </c>
      <c r="I131" s="165"/>
      <c r="L131" s="161"/>
      <c r="M131" s="166"/>
      <c r="T131" s="167"/>
      <c r="AT131" s="162" t="s">
        <v>139</v>
      </c>
      <c r="AU131" s="162" t="s">
        <v>89</v>
      </c>
      <c r="AV131" s="14" t="s">
        <v>134</v>
      </c>
      <c r="AW131" s="14" t="s">
        <v>34</v>
      </c>
      <c r="AX131" s="14" t="s">
        <v>87</v>
      </c>
      <c r="AY131" s="162" t="s">
        <v>127</v>
      </c>
    </row>
    <row r="132" spans="2:65" s="1" customFormat="1" ht="16.5" customHeight="1">
      <c r="B132" s="31"/>
      <c r="C132" s="131" t="s">
        <v>189</v>
      </c>
      <c r="D132" s="131" t="s">
        <v>129</v>
      </c>
      <c r="E132" s="132" t="s">
        <v>190</v>
      </c>
      <c r="F132" s="133" t="s">
        <v>191</v>
      </c>
      <c r="G132" s="134" t="s">
        <v>192</v>
      </c>
      <c r="H132" s="135">
        <v>924</v>
      </c>
      <c r="I132" s="136"/>
      <c r="J132" s="135">
        <f>ROUND(I132*H132,2)</f>
        <v>0</v>
      </c>
      <c r="K132" s="133" t="s">
        <v>133</v>
      </c>
      <c r="L132" s="31"/>
      <c r="M132" s="137" t="s">
        <v>1</v>
      </c>
      <c r="N132" s="138" t="s">
        <v>44</v>
      </c>
      <c r="P132" s="139">
        <f>O132*H132</f>
        <v>0</v>
      </c>
      <c r="Q132" s="139">
        <v>0</v>
      </c>
      <c r="R132" s="139">
        <f>Q132*H132</f>
        <v>0</v>
      </c>
      <c r="S132" s="139">
        <v>0</v>
      </c>
      <c r="T132" s="140">
        <f>S132*H132</f>
        <v>0</v>
      </c>
      <c r="AR132" s="141" t="s">
        <v>134</v>
      </c>
      <c r="AT132" s="141" t="s">
        <v>129</v>
      </c>
      <c r="AU132" s="141" t="s">
        <v>89</v>
      </c>
      <c r="AY132" s="16" t="s">
        <v>127</v>
      </c>
      <c r="BE132" s="142">
        <f>IF(N132="základní",J132,0)</f>
        <v>0</v>
      </c>
      <c r="BF132" s="142">
        <f>IF(N132="snížená",J132,0)</f>
        <v>0</v>
      </c>
      <c r="BG132" s="142">
        <f>IF(N132="zákl. přenesená",J132,0)</f>
        <v>0</v>
      </c>
      <c r="BH132" s="142">
        <f>IF(N132="sníž. přenesená",J132,0)</f>
        <v>0</v>
      </c>
      <c r="BI132" s="142">
        <f>IF(N132="nulová",J132,0)</f>
        <v>0</v>
      </c>
      <c r="BJ132" s="16" t="s">
        <v>87</v>
      </c>
      <c r="BK132" s="142">
        <f>ROUND(I132*H132,2)</f>
        <v>0</v>
      </c>
      <c r="BL132" s="16" t="s">
        <v>134</v>
      </c>
      <c r="BM132" s="141" t="s">
        <v>193</v>
      </c>
    </row>
    <row r="133" spans="2:65" s="1" customFormat="1" ht="10.199999999999999">
      <c r="B133" s="31"/>
      <c r="D133" s="143" t="s">
        <v>136</v>
      </c>
      <c r="F133" s="144" t="s">
        <v>191</v>
      </c>
      <c r="I133" s="145"/>
      <c r="L133" s="31"/>
      <c r="M133" s="146"/>
      <c r="T133" s="55"/>
      <c r="AT133" s="16" t="s">
        <v>136</v>
      </c>
      <c r="AU133" s="16" t="s">
        <v>89</v>
      </c>
    </row>
    <row r="134" spans="2:65" s="12" customFormat="1" ht="20.399999999999999">
      <c r="B134" s="148"/>
      <c r="D134" s="143" t="s">
        <v>139</v>
      </c>
      <c r="E134" s="149" t="s">
        <v>1</v>
      </c>
      <c r="F134" s="150" t="s">
        <v>194</v>
      </c>
      <c r="H134" s="149" t="s">
        <v>1</v>
      </c>
      <c r="I134" s="151"/>
      <c r="L134" s="148"/>
      <c r="M134" s="152"/>
      <c r="T134" s="153"/>
      <c r="AT134" s="149" t="s">
        <v>139</v>
      </c>
      <c r="AU134" s="149" t="s">
        <v>89</v>
      </c>
      <c r="AV134" s="12" t="s">
        <v>87</v>
      </c>
      <c r="AW134" s="12" t="s">
        <v>34</v>
      </c>
      <c r="AX134" s="12" t="s">
        <v>79</v>
      </c>
      <c r="AY134" s="149" t="s">
        <v>127</v>
      </c>
    </row>
    <row r="135" spans="2:65" s="12" customFormat="1" ht="10.199999999999999">
      <c r="B135" s="148"/>
      <c r="D135" s="143" t="s">
        <v>139</v>
      </c>
      <c r="E135" s="149" t="s">
        <v>1</v>
      </c>
      <c r="F135" s="150" t="s">
        <v>195</v>
      </c>
      <c r="H135" s="149" t="s">
        <v>1</v>
      </c>
      <c r="I135" s="151"/>
      <c r="L135" s="148"/>
      <c r="M135" s="152"/>
      <c r="T135" s="153"/>
      <c r="AT135" s="149" t="s">
        <v>139</v>
      </c>
      <c r="AU135" s="149" t="s">
        <v>89</v>
      </c>
      <c r="AV135" s="12" t="s">
        <v>87</v>
      </c>
      <c r="AW135" s="12" t="s">
        <v>34</v>
      </c>
      <c r="AX135" s="12" t="s">
        <v>79</v>
      </c>
      <c r="AY135" s="149" t="s">
        <v>127</v>
      </c>
    </row>
    <row r="136" spans="2:65" s="13" customFormat="1" ht="10.199999999999999">
      <c r="B136" s="154"/>
      <c r="D136" s="143" t="s">
        <v>139</v>
      </c>
      <c r="E136" s="155" t="s">
        <v>1</v>
      </c>
      <c r="F136" s="156" t="s">
        <v>196</v>
      </c>
      <c r="H136" s="157">
        <v>924</v>
      </c>
      <c r="I136" s="158"/>
      <c r="L136" s="154"/>
      <c r="M136" s="159"/>
      <c r="T136" s="160"/>
      <c r="AT136" s="155" t="s">
        <v>139</v>
      </c>
      <c r="AU136" s="155" t="s">
        <v>89</v>
      </c>
      <c r="AV136" s="13" t="s">
        <v>89</v>
      </c>
      <c r="AW136" s="13" t="s">
        <v>34</v>
      </c>
      <c r="AX136" s="13" t="s">
        <v>79</v>
      </c>
      <c r="AY136" s="155" t="s">
        <v>127</v>
      </c>
    </row>
    <row r="137" spans="2:65" s="14" customFormat="1" ht="10.199999999999999">
      <c r="B137" s="161"/>
      <c r="D137" s="143" t="s">
        <v>139</v>
      </c>
      <c r="E137" s="162" t="s">
        <v>1</v>
      </c>
      <c r="F137" s="163" t="s">
        <v>143</v>
      </c>
      <c r="H137" s="164">
        <v>924</v>
      </c>
      <c r="I137" s="165"/>
      <c r="L137" s="161"/>
      <c r="M137" s="166"/>
      <c r="T137" s="167"/>
      <c r="AT137" s="162" t="s">
        <v>139</v>
      </c>
      <c r="AU137" s="162" t="s">
        <v>89</v>
      </c>
      <c r="AV137" s="14" t="s">
        <v>134</v>
      </c>
      <c r="AW137" s="14" t="s">
        <v>34</v>
      </c>
      <c r="AX137" s="14" t="s">
        <v>87</v>
      </c>
      <c r="AY137" s="162" t="s">
        <v>127</v>
      </c>
    </row>
    <row r="138" spans="2:65" s="11" customFormat="1" ht="22.8" customHeight="1">
      <c r="B138" s="119"/>
      <c r="D138" s="120" t="s">
        <v>78</v>
      </c>
      <c r="E138" s="129" t="s">
        <v>144</v>
      </c>
      <c r="F138" s="129" t="s">
        <v>145</v>
      </c>
      <c r="I138" s="122"/>
      <c r="J138" s="130">
        <f>BK138</f>
        <v>0</v>
      </c>
      <c r="L138" s="119"/>
      <c r="M138" s="124"/>
      <c r="P138" s="125">
        <f>SUM(P139:P189)</f>
        <v>0</v>
      </c>
      <c r="R138" s="125">
        <f>SUM(R139:R189)</f>
        <v>0</v>
      </c>
      <c r="T138" s="126">
        <f>SUM(T139:T189)</f>
        <v>0</v>
      </c>
      <c r="AR138" s="120" t="s">
        <v>87</v>
      </c>
      <c r="AT138" s="127" t="s">
        <v>78</v>
      </c>
      <c r="AU138" s="127" t="s">
        <v>87</v>
      </c>
      <c r="AY138" s="120" t="s">
        <v>127</v>
      </c>
      <c r="BK138" s="128">
        <f>SUM(BK139:BK189)</f>
        <v>0</v>
      </c>
    </row>
    <row r="139" spans="2:65" s="1" customFormat="1" ht="24.15" customHeight="1">
      <c r="B139" s="31"/>
      <c r="C139" s="131" t="s">
        <v>197</v>
      </c>
      <c r="D139" s="131" t="s">
        <v>129</v>
      </c>
      <c r="E139" s="132" t="s">
        <v>198</v>
      </c>
      <c r="F139" s="133" t="s">
        <v>199</v>
      </c>
      <c r="G139" s="134" t="s">
        <v>164</v>
      </c>
      <c r="H139" s="135">
        <v>8.8000000000000007</v>
      </c>
      <c r="I139" s="136"/>
      <c r="J139" s="135">
        <f>ROUND(I139*H139,2)</f>
        <v>0</v>
      </c>
      <c r="K139" s="133" t="s">
        <v>133</v>
      </c>
      <c r="L139" s="31"/>
      <c r="M139" s="137" t="s">
        <v>1</v>
      </c>
      <c r="N139" s="138" t="s">
        <v>44</v>
      </c>
      <c r="P139" s="139">
        <f>O139*H139</f>
        <v>0</v>
      </c>
      <c r="Q139" s="139">
        <v>0</v>
      </c>
      <c r="R139" s="139">
        <f>Q139*H139</f>
        <v>0</v>
      </c>
      <c r="S139" s="139">
        <v>0</v>
      </c>
      <c r="T139" s="140">
        <f>S139*H139</f>
        <v>0</v>
      </c>
      <c r="AR139" s="141" t="s">
        <v>134</v>
      </c>
      <c r="AT139" s="141" t="s">
        <v>129</v>
      </c>
      <c r="AU139" s="141" t="s">
        <v>89</v>
      </c>
      <c r="AY139" s="16" t="s">
        <v>127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6" t="s">
        <v>87</v>
      </c>
      <c r="BK139" s="142">
        <f>ROUND(I139*H139,2)</f>
        <v>0</v>
      </c>
      <c r="BL139" s="16" t="s">
        <v>134</v>
      </c>
      <c r="BM139" s="141" t="s">
        <v>200</v>
      </c>
    </row>
    <row r="140" spans="2:65" s="1" customFormat="1" ht="19.2">
      <c r="B140" s="31"/>
      <c r="D140" s="143" t="s">
        <v>136</v>
      </c>
      <c r="F140" s="144" t="s">
        <v>199</v>
      </c>
      <c r="I140" s="145"/>
      <c r="L140" s="31"/>
      <c r="M140" s="146"/>
      <c r="T140" s="55"/>
      <c r="AT140" s="16" t="s">
        <v>136</v>
      </c>
      <c r="AU140" s="16" t="s">
        <v>89</v>
      </c>
    </row>
    <row r="141" spans="2:65" s="1" customFormat="1" ht="67.2">
      <c r="B141" s="31"/>
      <c r="D141" s="143" t="s">
        <v>137</v>
      </c>
      <c r="F141" s="147" t="s">
        <v>201</v>
      </c>
      <c r="I141" s="145"/>
      <c r="L141" s="31"/>
      <c r="M141" s="146"/>
      <c r="T141" s="55"/>
      <c r="AT141" s="16" t="s">
        <v>137</v>
      </c>
      <c r="AU141" s="16" t="s">
        <v>89</v>
      </c>
    </row>
    <row r="142" spans="2:65" s="12" customFormat="1" ht="10.199999999999999">
      <c r="B142" s="148"/>
      <c r="D142" s="143" t="s">
        <v>139</v>
      </c>
      <c r="E142" s="149" t="s">
        <v>1</v>
      </c>
      <c r="F142" s="150" t="s">
        <v>202</v>
      </c>
      <c r="H142" s="149" t="s">
        <v>1</v>
      </c>
      <c r="I142" s="151"/>
      <c r="L142" s="148"/>
      <c r="M142" s="152"/>
      <c r="T142" s="153"/>
      <c r="AT142" s="149" t="s">
        <v>139</v>
      </c>
      <c r="AU142" s="149" t="s">
        <v>89</v>
      </c>
      <c r="AV142" s="12" t="s">
        <v>87</v>
      </c>
      <c r="AW142" s="12" t="s">
        <v>34</v>
      </c>
      <c r="AX142" s="12" t="s">
        <v>79</v>
      </c>
      <c r="AY142" s="149" t="s">
        <v>127</v>
      </c>
    </row>
    <row r="143" spans="2:65" s="12" customFormat="1" ht="10.199999999999999">
      <c r="B143" s="148"/>
      <c r="D143" s="143" t="s">
        <v>139</v>
      </c>
      <c r="E143" s="149" t="s">
        <v>1</v>
      </c>
      <c r="F143" s="150" t="s">
        <v>203</v>
      </c>
      <c r="H143" s="149" t="s">
        <v>1</v>
      </c>
      <c r="I143" s="151"/>
      <c r="L143" s="148"/>
      <c r="M143" s="152"/>
      <c r="T143" s="153"/>
      <c r="AT143" s="149" t="s">
        <v>139</v>
      </c>
      <c r="AU143" s="149" t="s">
        <v>89</v>
      </c>
      <c r="AV143" s="12" t="s">
        <v>87</v>
      </c>
      <c r="AW143" s="12" t="s">
        <v>34</v>
      </c>
      <c r="AX143" s="12" t="s">
        <v>79</v>
      </c>
      <c r="AY143" s="149" t="s">
        <v>127</v>
      </c>
    </row>
    <row r="144" spans="2:65" s="12" customFormat="1" ht="10.199999999999999">
      <c r="B144" s="148"/>
      <c r="D144" s="143" t="s">
        <v>139</v>
      </c>
      <c r="E144" s="149" t="s">
        <v>1</v>
      </c>
      <c r="F144" s="150" t="s">
        <v>204</v>
      </c>
      <c r="H144" s="149" t="s">
        <v>1</v>
      </c>
      <c r="I144" s="151"/>
      <c r="L144" s="148"/>
      <c r="M144" s="152"/>
      <c r="T144" s="153"/>
      <c r="AT144" s="149" t="s">
        <v>139</v>
      </c>
      <c r="AU144" s="149" t="s">
        <v>89</v>
      </c>
      <c r="AV144" s="12" t="s">
        <v>87</v>
      </c>
      <c r="AW144" s="12" t="s">
        <v>34</v>
      </c>
      <c r="AX144" s="12" t="s">
        <v>79</v>
      </c>
      <c r="AY144" s="149" t="s">
        <v>127</v>
      </c>
    </row>
    <row r="145" spans="2:65" s="13" customFormat="1" ht="10.199999999999999">
      <c r="B145" s="154"/>
      <c r="D145" s="143" t="s">
        <v>139</v>
      </c>
      <c r="E145" s="155" t="s">
        <v>1</v>
      </c>
      <c r="F145" s="156" t="s">
        <v>205</v>
      </c>
      <c r="H145" s="157">
        <v>8.8000000000000007</v>
      </c>
      <c r="I145" s="158"/>
      <c r="L145" s="154"/>
      <c r="M145" s="159"/>
      <c r="T145" s="160"/>
      <c r="AT145" s="155" t="s">
        <v>139</v>
      </c>
      <c r="AU145" s="155" t="s">
        <v>89</v>
      </c>
      <c r="AV145" s="13" t="s">
        <v>89</v>
      </c>
      <c r="AW145" s="13" t="s">
        <v>34</v>
      </c>
      <c r="AX145" s="13" t="s">
        <v>79</v>
      </c>
      <c r="AY145" s="155" t="s">
        <v>127</v>
      </c>
    </row>
    <row r="146" spans="2:65" s="14" customFormat="1" ht="10.199999999999999">
      <c r="B146" s="161"/>
      <c r="D146" s="143" t="s">
        <v>139</v>
      </c>
      <c r="E146" s="162" t="s">
        <v>1</v>
      </c>
      <c r="F146" s="163" t="s">
        <v>143</v>
      </c>
      <c r="H146" s="164">
        <v>8.8000000000000007</v>
      </c>
      <c r="I146" s="165"/>
      <c r="L146" s="161"/>
      <c r="M146" s="166"/>
      <c r="T146" s="167"/>
      <c r="AT146" s="162" t="s">
        <v>139</v>
      </c>
      <c r="AU146" s="162" t="s">
        <v>89</v>
      </c>
      <c r="AV146" s="14" t="s">
        <v>134</v>
      </c>
      <c r="AW146" s="14" t="s">
        <v>34</v>
      </c>
      <c r="AX146" s="14" t="s">
        <v>87</v>
      </c>
      <c r="AY146" s="162" t="s">
        <v>127</v>
      </c>
    </row>
    <row r="147" spans="2:65" s="1" customFormat="1" ht="21.75" customHeight="1">
      <c r="B147" s="31"/>
      <c r="C147" s="131" t="s">
        <v>146</v>
      </c>
      <c r="D147" s="131" t="s">
        <v>129</v>
      </c>
      <c r="E147" s="132" t="s">
        <v>147</v>
      </c>
      <c r="F147" s="133" t="s">
        <v>148</v>
      </c>
      <c r="G147" s="134" t="s">
        <v>132</v>
      </c>
      <c r="H147" s="135">
        <v>789</v>
      </c>
      <c r="I147" s="136"/>
      <c r="J147" s="135">
        <f>ROUND(I147*H147,2)</f>
        <v>0</v>
      </c>
      <c r="K147" s="133" t="s">
        <v>133</v>
      </c>
      <c r="L147" s="31"/>
      <c r="M147" s="137" t="s">
        <v>1</v>
      </c>
      <c r="N147" s="138" t="s">
        <v>44</v>
      </c>
      <c r="P147" s="139">
        <f>O147*H147</f>
        <v>0</v>
      </c>
      <c r="Q147" s="139">
        <v>0</v>
      </c>
      <c r="R147" s="139">
        <f>Q147*H147</f>
        <v>0</v>
      </c>
      <c r="S147" s="139">
        <v>0</v>
      </c>
      <c r="T147" s="140">
        <f>S147*H147</f>
        <v>0</v>
      </c>
      <c r="AR147" s="141" t="s">
        <v>134</v>
      </c>
      <c r="AT147" s="141" t="s">
        <v>129</v>
      </c>
      <c r="AU147" s="141" t="s">
        <v>89</v>
      </c>
      <c r="AY147" s="16" t="s">
        <v>127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6" t="s">
        <v>87</v>
      </c>
      <c r="BK147" s="142">
        <f>ROUND(I147*H147,2)</f>
        <v>0</v>
      </c>
      <c r="BL147" s="16" t="s">
        <v>134</v>
      </c>
      <c r="BM147" s="141" t="s">
        <v>149</v>
      </c>
    </row>
    <row r="148" spans="2:65" s="1" customFormat="1" ht="10.199999999999999">
      <c r="B148" s="31"/>
      <c r="D148" s="143" t="s">
        <v>136</v>
      </c>
      <c r="F148" s="144" t="s">
        <v>148</v>
      </c>
      <c r="I148" s="145"/>
      <c r="L148" s="31"/>
      <c r="M148" s="146"/>
      <c r="T148" s="55"/>
      <c r="AT148" s="16" t="s">
        <v>136</v>
      </c>
      <c r="AU148" s="16" t="s">
        <v>89</v>
      </c>
    </row>
    <row r="149" spans="2:65" s="1" customFormat="1" ht="57.6">
      <c r="B149" s="31"/>
      <c r="D149" s="143" t="s">
        <v>137</v>
      </c>
      <c r="F149" s="147" t="s">
        <v>150</v>
      </c>
      <c r="I149" s="145"/>
      <c r="L149" s="31"/>
      <c r="M149" s="146"/>
      <c r="T149" s="55"/>
      <c r="AT149" s="16" t="s">
        <v>137</v>
      </c>
      <c r="AU149" s="16" t="s">
        <v>89</v>
      </c>
    </row>
    <row r="150" spans="2:65" s="12" customFormat="1" ht="10.199999999999999">
      <c r="B150" s="148"/>
      <c r="D150" s="143" t="s">
        <v>139</v>
      </c>
      <c r="E150" s="149" t="s">
        <v>1</v>
      </c>
      <c r="F150" s="150" t="s">
        <v>151</v>
      </c>
      <c r="H150" s="149" t="s">
        <v>1</v>
      </c>
      <c r="I150" s="151"/>
      <c r="L150" s="148"/>
      <c r="M150" s="152"/>
      <c r="T150" s="153"/>
      <c r="AT150" s="149" t="s">
        <v>139</v>
      </c>
      <c r="AU150" s="149" t="s">
        <v>89</v>
      </c>
      <c r="AV150" s="12" t="s">
        <v>87</v>
      </c>
      <c r="AW150" s="12" t="s">
        <v>34</v>
      </c>
      <c r="AX150" s="12" t="s">
        <v>79</v>
      </c>
      <c r="AY150" s="149" t="s">
        <v>127</v>
      </c>
    </row>
    <row r="151" spans="2:65" s="12" customFormat="1" ht="10.199999999999999">
      <c r="B151" s="148"/>
      <c r="D151" s="143" t="s">
        <v>139</v>
      </c>
      <c r="E151" s="149" t="s">
        <v>1</v>
      </c>
      <c r="F151" s="150" t="s">
        <v>185</v>
      </c>
      <c r="H151" s="149" t="s">
        <v>1</v>
      </c>
      <c r="I151" s="151"/>
      <c r="L151" s="148"/>
      <c r="M151" s="152"/>
      <c r="T151" s="153"/>
      <c r="AT151" s="149" t="s">
        <v>139</v>
      </c>
      <c r="AU151" s="149" t="s">
        <v>89</v>
      </c>
      <c r="AV151" s="12" t="s">
        <v>87</v>
      </c>
      <c r="AW151" s="12" t="s">
        <v>34</v>
      </c>
      <c r="AX151" s="12" t="s">
        <v>79</v>
      </c>
      <c r="AY151" s="149" t="s">
        <v>127</v>
      </c>
    </row>
    <row r="152" spans="2:65" s="12" customFormat="1" ht="10.199999999999999">
      <c r="B152" s="148"/>
      <c r="D152" s="143" t="s">
        <v>139</v>
      </c>
      <c r="E152" s="149" t="s">
        <v>1</v>
      </c>
      <c r="F152" s="150" t="s">
        <v>187</v>
      </c>
      <c r="H152" s="149" t="s">
        <v>1</v>
      </c>
      <c r="I152" s="151"/>
      <c r="L152" s="148"/>
      <c r="M152" s="152"/>
      <c r="T152" s="153"/>
      <c r="AT152" s="149" t="s">
        <v>139</v>
      </c>
      <c r="AU152" s="149" t="s">
        <v>89</v>
      </c>
      <c r="AV152" s="12" t="s">
        <v>87</v>
      </c>
      <c r="AW152" s="12" t="s">
        <v>34</v>
      </c>
      <c r="AX152" s="12" t="s">
        <v>79</v>
      </c>
      <c r="AY152" s="149" t="s">
        <v>127</v>
      </c>
    </row>
    <row r="153" spans="2:65" s="13" customFormat="1" ht="10.199999999999999">
      <c r="B153" s="154"/>
      <c r="D153" s="143" t="s">
        <v>139</v>
      </c>
      <c r="E153" s="155" t="s">
        <v>1</v>
      </c>
      <c r="F153" s="156" t="s">
        <v>206</v>
      </c>
      <c r="H153" s="157">
        <v>789</v>
      </c>
      <c r="I153" s="158"/>
      <c r="L153" s="154"/>
      <c r="M153" s="159"/>
      <c r="T153" s="160"/>
      <c r="AT153" s="155" t="s">
        <v>139</v>
      </c>
      <c r="AU153" s="155" t="s">
        <v>89</v>
      </c>
      <c r="AV153" s="13" t="s">
        <v>89</v>
      </c>
      <c r="AW153" s="13" t="s">
        <v>34</v>
      </c>
      <c r="AX153" s="13" t="s">
        <v>79</v>
      </c>
      <c r="AY153" s="155" t="s">
        <v>127</v>
      </c>
    </row>
    <row r="154" spans="2:65" s="14" customFormat="1" ht="10.199999999999999">
      <c r="B154" s="161"/>
      <c r="D154" s="143" t="s">
        <v>139</v>
      </c>
      <c r="E154" s="162" t="s">
        <v>1</v>
      </c>
      <c r="F154" s="163" t="s">
        <v>143</v>
      </c>
      <c r="H154" s="164">
        <v>789</v>
      </c>
      <c r="I154" s="165"/>
      <c r="L154" s="161"/>
      <c r="M154" s="166"/>
      <c r="T154" s="167"/>
      <c r="AT154" s="162" t="s">
        <v>139</v>
      </c>
      <c r="AU154" s="162" t="s">
        <v>89</v>
      </c>
      <c r="AV154" s="14" t="s">
        <v>134</v>
      </c>
      <c r="AW154" s="14" t="s">
        <v>34</v>
      </c>
      <c r="AX154" s="14" t="s">
        <v>87</v>
      </c>
      <c r="AY154" s="162" t="s">
        <v>127</v>
      </c>
    </row>
    <row r="155" spans="2:65" s="1" customFormat="1" ht="16.5" customHeight="1">
      <c r="B155" s="31"/>
      <c r="C155" s="131" t="s">
        <v>152</v>
      </c>
      <c r="D155" s="131" t="s">
        <v>129</v>
      </c>
      <c r="E155" s="132" t="s">
        <v>153</v>
      </c>
      <c r="F155" s="133" t="s">
        <v>154</v>
      </c>
      <c r="G155" s="134" t="s">
        <v>132</v>
      </c>
      <c r="H155" s="135">
        <v>2966.4</v>
      </c>
      <c r="I155" s="136"/>
      <c r="J155" s="135">
        <f>ROUND(I155*H155,2)</f>
        <v>0</v>
      </c>
      <c r="K155" s="133" t="s">
        <v>133</v>
      </c>
      <c r="L155" s="31"/>
      <c r="M155" s="137" t="s">
        <v>1</v>
      </c>
      <c r="N155" s="138" t="s">
        <v>44</v>
      </c>
      <c r="P155" s="139">
        <f>O155*H155</f>
        <v>0</v>
      </c>
      <c r="Q155" s="139">
        <v>0</v>
      </c>
      <c r="R155" s="139">
        <f>Q155*H155</f>
        <v>0</v>
      </c>
      <c r="S155" s="139">
        <v>0</v>
      </c>
      <c r="T155" s="140">
        <f>S155*H155</f>
        <v>0</v>
      </c>
      <c r="AR155" s="141" t="s">
        <v>134</v>
      </c>
      <c r="AT155" s="141" t="s">
        <v>129</v>
      </c>
      <c r="AU155" s="141" t="s">
        <v>89</v>
      </c>
      <c r="AY155" s="16" t="s">
        <v>127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6" t="s">
        <v>87</v>
      </c>
      <c r="BK155" s="142">
        <f>ROUND(I155*H155,2)</f>
        <v>0</v>
      </c>
      <c r="BL155" s="16" t="s">
        <v>134</v>
      </c>
      <c r="BM155" s="141" t="s">
        <v>155</v>
      </c>
    </row>
    <row r="156" spans="2:65" s="1" customFormat="1" ht="10.199999999999999">
      <c r="B156" s="31"/>
      <c r="D156" s="143" t="s">
        <v>136</v>
      </c>
      <c r="F156" s="144" t="s">
        <v>154</v>
      </c>
      <c r="I156" s="145"/>
      <c r="L156" s="31"/>
      <c r="M156" s="146"/>
      <c r="T156" s="55"/>
      <c r="AT156" s="16" t="s">
        <v>136</v>
      </c>
      <c r="AU156" s="16" t="s">
        <v>89</v>
      </c>
    </row>
    <row r="157" spans="2:65" s="1" customFormat="1" ht="57.6">
      <c r="B157" s="31"/>
      <c r="D157" s="143" t="s">
        <v>137</v>
      </c>
      <c r="F157" s="147" t="s">
        <v>156</v>
      </c>
      <c r="I157" s="145"/>
      <c r="L157" s="31"/>
      <c r="M157" s="146"/>
      <c r="T157" s="55"/>
      <c r="AT157" s="16" t="s">
        <v>137</v>
      </c>
      <c r="AU157" s="16" t="s">
        <v>89</v>
      </c>
    </row>
    <row r="158" spans="2:65" s="12" customFormat="1" ht="10.199999999999999">
      <c r="B158" s="148"/>
      <c r="D158" s="143" t="s">
        <v>139</v>
      </c>
      <c r="E158" s="149" t="s">
        <v>1</v>
      </c>
      <c r="F158" s="150" t="s">
        <v>207</v>
      </c>
      <c r="H158" s="149" t="s">
        <v>1</v>
      </c>
      <c r="I158" s="151"/>
      <c r="L158" s="148"/>
      <c r="M158" s="152"/>
      <c r="T158" s="153"/>
      <c r="AT158" s="149" t="s">
        <v>139</v>
      </c>
      <c r="AU158" s="149" t="s">
        <v>89</v>
      </c>
      <c r="AV158" s="12" t="s">
        <v>87</v>
      </c>
      <c r="AW158" s="12" t="s">
        <v>34</v>
      </c>
      <c r="AX158" s="12" t="s">
        <v>79</v>
      </c>
      <c r="AY158" s="149" t="s">
        <v>127</v>
      </c>
    </row>
    <row r="159" spans="2:65" s="12" customFormat="1" ht="10.199999999999999">
      <c r="B159" s="148"/>
      <c r="D159" s="143" t="s">
        <v>139</v>
      </c>
      <c r="E159" s="149" t="s">
        <v>1</v>
      </c>
      <c r="F159" s="150" t="s">
        <v>208</v>
      </c>
      <c r="H159" s="149" t="s">
        <v>1</v>
      </c>
      <c r="I159" s="151"/>
      <c r="L159" s="148"/>
      <c r="M159" s="152"/>
      <c r="T159" s="153"/>
      <c r="AT159" s="149" t="s">
        <v>139</v>
      </c>
      <c r="AU159" s="149" t="s">
        <v>89</v>
      </c>
      <c r="AV159" s="12" t="s">
        <v>87</v>
      </c>
      <c r="AW159" s="12" t="s">
        <v>34</v>
      </c>
      <c r="AX159" s="12" t="s">
        <v>79</v>
      </c>
      <c r="AY159" s="149" t="s">
        <v>127</v>
      </c>
    </row>
    <row r="160" spans="2:65" s="12" customFormat="1" ht="10.199999999999999">
      <c r="B160" s="148"/>
      <c r="D160" s="143" t="s">
        <v>139</v>
      </c>
      <c r="E160" s="149" t="s">
        <v>1</v>
      </c>
      <c r="F160" s="150" t="s">
        <v>209</v>
      </c>
      <c r="H160" s="149" t="s">
        <v>1</v>
      </c>
      <c r="I160" s="151"/>
      <c r="L160" s="148"/>
      <c r="M160" s="152"/>
      <c r="T160" s="153"/>
      <c r="AT160" s="149" t="s">
        <v>139</v>
      </c>
      <c r="AU160" s="149" t="s">
        <v>89</v>
      </c>
      <c r="AV160" s="12" t="s">
        <v>87</v>
      </c>
      <c r="AW160" s="12" t="s">
        <v>34</v>
      </c>
      <c r="AX160" s="12" t="s">
        <v>79</v>
      </c>
      <c r="AY160" s="149" t="s">
        <v>127</v>
      </c>
    </row>
    <row r="161" spans="2:65" s="13" customFormat="1" ht="10.199999999999999">
      <c r="B161" s="154"/>
      <c r="D161" s="143" t="s">
        <v>139</v>
      </c>
      <c r="E161" s="155" t="s">
        <v>1</v>
      </c>
      <c r="F161" s="156" t="s">
        <v>210</v>
      </c>
      <c r="H161" s="157">
        <v>2966.4</v>
      </c>
      <c r="I161" s="158"/>
      <c r="L161" s="154"/>
      <c r="M161" s="159"/>
      <c r="T161" s="160"/>
      <c r="AT161" s="155" t="s">
        <v>139</v>
      </c>
      <c r="AU161" s="155" t="s">
        <v>89</v>
      </c>
      <c r="AV161" s="13" t="s">
        <v>89</v>
      </c>
      <c r="AW161" s="13" t="s">
        <v>34</v>
      </c>
      <c r="AX161" s="13" t="s">
        <v>79</v>
      </c>
      <c r="AY161" s="155" t="s">
        <v>127</v>
      </c>
    </row>
    <row r="162" spans="2:65" s="14" customFormat="1" ht="10.199999999999999">
      <c r="B162" s="161"/>
      <c r="D162" s="143" t="s">
        <v>139</v>
      </c>
      <c r="E162" s="162" t="s">
        <v>1</v>
      </c>
      <c r="F162" s="163" t="s">
        <v>143</v>
      </c>
      <c r="H162" s="164">
        <v>2966.4</v>
      </c>
      <c r="I162" s="165"/>
      <c r="L162" s="161"/>
      <c r="M162" s="166"/>
      <c r="T162" s="167"/>
      <c r="AT162" s="162" t="s">
        <v>139</v>
      </c>
      <c r="AU162" s="162" t="s">
        <v>89</v>
      </c>
      <c r="AV162" s="14" t="s">
        <v>134</v>
      </c>
      <c r="AW162" s="14" t="s">
        <v>34</v>
      </c>
      <c r="AX162" s="14" t="s">
        <v>87</v>
      </c>
      <c r="AY162" s="162" t="s">
        <v>127</v>
      </c>
    </row>
    <row r="163" spans="2:65" s="1" customFormat="1" ht="16.5" customHeight="1">
      <c r="B163" s="31"/>
      <c r="C163" s="131" t="s">
        <v>144</v>
      </c>
      <c r="D163" s="131" t="s">
        <v>129</v>
      </c>
      <c r="E163" s="132" t="s">
        <v>153</v>
      </c>
      <c r="F163" s="133" t="s">
        <v>154</v>
      </c>
      <c r="G163" s="134" t="s">
        <v>132</v>
      </c>
      <c r="H163" s="135">
        <v>2966.4</v>
      </c>
      <c r="I163" s="136"/>
      <c r="J163" s="135">
        <f>ROUND(I163*H163,2)</f>
        <v>0</v>
      </c>
      <c r="K163" s="133" t="s">
        <v>133</v>
      </c>
      <c r="L163" s="31"/>
      <c r="M163" s="137" t="s">
        <v>1</v>
      </c>
      <c r="N163" s="138" t="s">
        <v>44</v>
      </c>
      <c r="P163" s="139">
        <f>O163*H163</f>
        <v>0</v>
      </c>
      <c r="Q163" s="139">
        <v>0</v>
      </c>
      <c r="R163" s="139">
        <f>Q163*H163</f>
        <v>0</v>
      </c>
      <c r="S163" s="139">
        <v>0</v>
      </c>
      <c r="T163" s="140">
        <f>S163*H163</f>
        <v>0</v>
      </c>
      <c r="AR163" s="141" t="s">
        <v>134</v>
      </c>
      <c r="AT163" s="141" t="s">
        <v>129</v>
      </c>
      <c r="AU163" s="141" t="s">
        <v>89</v>
      </c>
      <c r="AY163" s="16" t="s">
        <v>127</v>
      </c>
      <c r="BE163" s="142">
        <f>IF(N163="základní",J163,0)</f>
        <v>0</v>
      </c>
      <c r="BF163" s="142">
        <f>IF(N163="snížená",J163,0)</f>
        <v>0</v>
      </c>
      <c r="BG163" s="142">
        <f>IF(N163="zákl. přenesená",J163,0)</f>
        <v>0</v>
      </c>
      <c r="BH163" s="142">
        <f>IF(N163="sníž. přenesená",J163,0)</f>
        <v>0</v>
      </c>
      <c r="BI163" s="142">
        <f>IF(N163="nulová",J163,0)</f>
        <v>0</v>
      </c>
      <c r="BJ163" s="16" t="s">
        <v>87</v>
      </c>
      <c r="BK163" s="142">
        <f>ROUND(I163*H163,2)</f>
        <v>0</v>
      </c>
      <c r="BL163" s="16" t="s">
        <v>134</v>
      </c>
      <c r="BM163" s="141" t="s">
        <v>161</v>
      </c>
    </row>
    <row r="164" spans="2:65" s="1" customFormat="1" ht="10.199999999999999">
      <c r="B164" s="31"/>
      <c r="D164" s="143" t="s">
        <v>136</v>
      </c>
      <c r="F164" s="144" t="s">
        <v>154</v>
      </c>
      <c r="I164" s="145"/>
      <c r="L164" s="31"/>
      <c r="M164" s="146"/>
      <c r="T164" s="55"/>
      <c r="AT164" s="16" t="s">
        <v>136</v>
      </c>
      <c r="AU164" s="16" t="s">
        <v>89</v>
      </c>
    </row>
    <row r="165" spans="2:65" s="1" customFormat="1" ht="57.6">
      <c r="B165" s="31"/>
      <c r="D165" s="143" t="s">
        <v>137</v>
      </c>
      <c r="F165" s="147" t="s">
        <v>156</v>
      </c>
      <c r="I165" s="145"/>
      <c r="L165" s="31"/>
      <c r="M165" s="146"/>
      <c r="T165" s="55"/>
      <c r="AT165" s="16" t="s">
        <v>137</v>
      </c>
      <c r="AU165" s="16" t="s">
        <v>89</v>
      </c>
    </row>
    <row r="166" spans="2:65" s="12" customFormat="1" ht="10.199999999999999">
      <c r="B166" s="148"/>
      <c r="D166" s="143" t="s">
        <v>139</v>
      </c>
      <c r="E166" s="149" t="s">
        <v>1</v>
      </c>
      <c r="F166" s="150" t="s">
        <v>207</v>
      </c>
      <c r="H166" s="149" t="s">
        <v>1</v>
      </c>
      <c r="I166" s="151"/>
      <c r="L166" s="148"/>
      <c r="M166" s="152"/>
      <c r="T166" s="153"/>
      <c r="AT166" s="149" t="s">
        <v>139</v>
      </c>
      <c r="AU166" s="149" t="s">
        <v>89</v>
      </c>
      <c r="AV166" s="12" t="s">
        <v>87</v>
      </c>
      <c r="AW166" s="12" t="s">
        <v>34</v>
      </c>
      <c r="AX166" s="12" t="s">
        <v>79</v>
      </c>
      <c r="AY166" s="149" t="s">
        <v>127</v>
      </c>
    </row>
    <row r="167" spans="2:65" s="12" customFormat="1" ht="10.199999999999999">
      <c r="B167" s="148"/>
      <c r="D167" s="143" t="s">
        <v>139</v>
      </c>
      <c r="E167" s="149" t="s">
        <v>1</v>
      </c>
      <c r="F167" s="150" t="s">
        <v>208</v>
      </c>
      <c r="H167" s="149" t="s">
        <v>1</v>
      </c>
      <c r="I167" s="151"/>
      <c r="L167" s="148"/>
      <c r="M167" s="152"/>
      <c r="T167" s="153"/>
      <c r="AT167" s="149" t="s">
        <v>139</v>
      </c>
      <c r="AU167" s="149" t="s">
        <v>89</v>
      </c>
      <c r="AV167" s="12" t="s">
        <v>87</v>
      </c>
      <c r="AW167" s="12" t="s">
        <v>34</v>
      </c>
      <c r="AX167" s="12" t="s">
        <v>79</v>
      </c>
      <c r="AY167" s="149" t="s">
        <v>127</v>
      </c>
    </row>
    <row r="168" spans="2:65" s="12" customFormat="1" ht="10.199999999999999">
      <c r="B168" s="148"/>
      <c r="D168" s="143" t="s">
        <v>139</v>
      </c>
      <c r="E168" s="149" t="s">
        <v>1</v>
      </c>
      <c r="F168" s="150" t="s">
        <v>209</v>
      </c>
      <c r="H168" s="149" t="s">
        <v>1</v>
      </c>
      <c r="I168" s="151"/>
      <c r="L168" s="148"/>
      <c r="M168" s="152"/>
      <c r="T168" s="153"/>
      <c r="AT168" s="149" t="s">
        <v>139</v>
      </c>
      <c r="AU168" s="149" t="s">
        <v>89</v>
      </c>
      <c r="AV168" s="12" t="s">
        <v>87</v>
      </c>
      <c r="AW168" s="12" t="s">
        <v>34</v>
      </c>
      <c r="AX168" s="12" t="s">
        <v>79</v>
      </c>
      <c r="AY168" s="149" t="s">
        <v>127</v>
      </c>
    </row>
    <row r="169" spans="2:65" s="13" customFormat="1" ht="10.199999999999999">
      <c r="B169" s="154"/>
      <c r="D169" s="143" t="s">
        <v>139</v>
      </c>
      <c r="E169" s="155" t="s">
        <v>1</v>
      </c>
      <c r="F169" s="156" t="s">
        <v>210</v>
      </c>
      <c r="H169" s="157">
        <v>2966.4</v>
      </c>
      <c r="I169" s="158"/>
      <c r="L169" s="154"/>
      <c r="M169" s="159"/>
      <c r="T169" s="160"/>
      <c r="AT169" s="155" t="s">
        <v>139</v>
      </c>
      <c r="AU169" s="155" t="s">
        <v>89</v>
      </c>
      <c r="AV169" s="13" t="s">
        <v>89</v>
      </c>
      <c r="AW169" s="13" t="s">
        <v>34</v>
      </c>
      <c r="AX169" s="13" t="s">
        <v>79</v>
      </c>
      <c r="AY169" s="155" t="s">
        <v>127</v>
      </c>
    </row>
    <row r="170" spans="2:65" s="14" customFormat="1" ht="10.199999999999999">
      <c r="B170" s="161"/>
      <c r="D170" s="143" t="s">
        <v>139</v>
      </c>
      <c r="E170" s="162" t="s">
        <v>1</v>
      </c>
      <c r="F170" s="163" t="s">
        <v>143</v>
      </c>
      <c r="H170" s="164">
        <v>2966.4</v>
      </c>
      <c r="I170" s="165"/>
      <c r="L170" s="161"/>
      <c r="M170" s="166"/>
      <c r="T170" s="167"/>
      <c r="AT170" s="162" t="s">
        <v>139</v>
      </c>
      <c r="AU170" s="162" t="s">
        <v>89</v>
      </c>
      <c r="AV170" s="14" t="s">
        <v>134</v>
      </c>
      <c r="AW170" s="14" t="s">
        <v>34</v>
      </c>
      <c r="AX170" s="14" t="s">
        <v>87</v>
      </c>
      <c r="AY170" s="162" t="s">
        <v>127</v>
      </c>
    </row>
    <row r="171" spans="2:65" s="1" customFormat="1" ht="24.15" customHeight="1">
      <c r="B171" s="31"/>
      <c r="C171" s="131" t="s">
        <v>134</v>
      </c>
      <c r="D171" s="131" t="s">
        <v>129</v>
      </c>
      <c r="E171" s="132" t="s">
        <v>162</v>
      </c>
      <c r="F171" s="133" t="s">
        <v>163</v>
      </c>
      <c r="G171" s="134" t="s">
        <v>164</v>
      </c>
      <c r="H171" s="135">
        <v>120.74</v>
      </c>
      <c r="I171" s="136"/>
      <c r="J171" s="135">
        <f>ROUND(I171*H171,2)</f>
        <v>0</v>
      </c>
      <c r="K171" s="133" t="s">
        <v>133</v>
      </c>
      <c r="L171" s="31"/>
      <c r="M171" s="137" t="s">
        <v>1</v>
      </c>
      <c r="N171" s="138" t="s">
        <v>44</v>
      </c>
      <c r="P171" s="139">
        <f>O171*H171</f>
        <v>0</v>
      </c>
      <c r="Q171" s="139">
        <v>0</v>
      </c>
      <c r="R171" s="139">
        <f>Q171*H171</f>
        <v>0</v>
      </c>
      <c r="S171" s="139">
        <v>0</v>
      </c>
      <c r="T171" s="140">
        <f>S171*H171</f>
        <v>0</v>
      </c>
      <c r="AR171" s="141" t="s">
        <v>134</v>
      </c>
      <c r="AT171" s="141" t="s">
        <v>129</v>
      </c>
      <c r="AU171" s="141" t="s">
        <v>89</v>
      </c>
      <c r="AY171" s="16" t="s">
        <v>127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6" t="s">
        <v>87</v>
      </c>
      <c r="BK171" s="142">
        <f>ROUND(I171*H171,2)</f>
        <v>0</v>
      </c>
      <c r="BL171" s="16" t="s">
        <v>134</v>
      </c>
      <c r="BM171" s="141" t="s">
        <v>165</v>
      </c>
    </row>
    <row r="172" spans="2:65" s="1" customFormat="1" ht="10.199999999999999">
      <c r="B172" s="31"/>
      <c r="D172" s="143" t="s">
        <v>136</v>
      </c>
      <c r="F172" s="144" t="s">
        <v>163</v>
      </c>
      <c r="I172" s="145"/>
      <c r="L172" s="31"/>
      <c r="M172" s="146"/>
      <c r="T172" s="55"/>
      <c r="AT172" s="16" t="s">
        <v>136</v>
      </c>
      <c r="AU172" s="16" t="s">
        <v>89</v>
      </c>
    </row>
    <row r="173" spans="2:65" s="1" customFormat="1" ht="105.6">
      <c r="B173" s="31"/>
      <c r="D173" s="143" t="s">
        <v>137</v>
      </c>
      <c r="F173" s="147" t="s">
        <v>166</v>
      </c>
      <c r="I173" s="145"/>
      <c r="L173" s="31"/>
      <c r="M173" s="146"/>
      <c r="T173" s="55"/>
      <c r="AT173" s="16" t="s">
        <v>137</v>
      </c>
      <c r="AU173" s="16" t="s">
        <v>89</v>
      </c>
    </row>
    <row r="174" spans="2:65" s="12" customFormat="1" ht="10.199999999999999">
      <c r="B174" s="148"/>
      <c r="D174" s="143" t="s">
        <v>139</v>
      </c>
      <c r="E174" s="149" t="s">
        <v>1</v>
      </c>
      <c r="F174" s="150" t="s">
        <v>167</v>
      </c>
      <c r="H174" s="149" t="s">
        <v>1</v>
      </c>
      <c r="I174" s="151"/>
      <c r="L174" s="148"/>
      <c r="M174" s="152"/>
      <c r="T174" s="153"/>
      <c r="AT174" s="149" t="s">
        <v>139</v>
      </c>
      <c r="AU174" s="149" t="s">
        <v>89</v>
      </c>
      <c r="AV174" s="12" t="s">
        <v>87</v>
      </c>
      <c r="AW174" s="12" t="s">
        <v>34</v>
      </c>
      <c r="AX174" s="12" t="s">
        <v>79</v>
      </c>
      <c r="AY174" s="149" t="s">
        <v>127</v>
      </c>
    </row>
    <row r="175" spans="2:65" s="12" customFormat="1" ht="10.199999999999999">
      <c r="B175" s="148"/>
      <c r="D175" s="143" t="s">
        <v>139</v>
      </c>
      <c r="E175" s="149" t="s">
        <v>1</v>
      </c>
      <c r="F175" s="150" t="s">
        <v>211</v>
      </c>
      <c r="H175" s="149" t="s">
        <v>1</v>
      </c>
      <c r="I175" s="151"/>
      <c r="L175" s="148"/>
      <c r="M175" s="152"/>
      <c r="T175" s="153"/>
      <c r="AT175" s="149" t="s">
        <v>139</v>
      </c>
      <c r="AU175" s="149" t="s">
        <v>89</v>
      </c>
      <c r="AV175" s="12" t="s">
        <v>87</v>
      </c>
      <c r="AW175" s="12" t="s">
        <v>34</v>
      </c>
      <c r="AX175" s="12" t="s">
        <v>79</v>
      </c>
      <c r="AY175" s="149" t="s">
        <v>127</v>
      </c>
    </row>
    <row r="176" spans="2:65" s="12" customFormat="1" ht="10.199999999999999">
      <c r="B176" s="148"/>
      <c r="D176" s="143" t="s">
        <v>139</v>
      </c>
      <c r="E176" s="149" t="s">
        <v>1</v>
      </c>
      <c r="F176" s="150" t="s">
        <v>208</v>
      </c>
      <c r="H176" s="149" t="s">
        <v>1</v>
      </c>
      <c r="I176" s="151"/>
      <c r="L176" s="148"/>
      <c r="M176" s="152"/>
      <c r="T176" s="153"/>
      <c r="AT176" s="149" t="s">
        <v>139</v>
      </c>
      <c r="AU176" s="149" t="s">
        <v>89</v>
      </c>
      <c r="AV176" s="12" t="s">
        <v>87</v>
      </c>
      <c r="AW176" s="12" t="s">
        <v>34</v>
      </c>
      <c r="AX176" s="12" t="s">
        <v>79</v>
      </c>
      <c r="AY176" s="149" t="s">
        <v>127</v>
      </c>
    </row>
    <row r="177" spans="2:65" s="12" customFormat="1" ht="10.199999999999999">
      <c r="B177" s="148"/>
      <c r="D177" s="143" t="s">
        <v>139</v>
      </c>
      <c r="E177" s="149" t="s">
        <v>1</v>
      </c>
      <c r="F177" s="150" t="s">
        <v>209</v>
      </c>
      <c r="H177" s="149" t="s">
        <v>1</v>
      </c>
      <c r="I177" s="151"/>
      <c r="L177" s="148"/>
      <c r="M177" s="152"/>
      <c r="T177" s="153"/>
      <c r="AT177" s="149" t="s">
        <v>139</v>
      </c>
      <c r="AU177" s="149" t="s">
        <v>89</v>
      </c>
      <c r="AV177" s="12" t="s">
        <v>87</v>
      </c>
      <c r="AW177" s="12" t="s">
        <v>34</v>
      </c>
      <c r="AX177" s="12" t="s">
        <v>79</v>
      </c>
      <c r="AY177" s="149" t="s">
        <v>127</v>
      </c>
    </row>
    <row r="178" spans="2:65" s="13" customFormat="1" ht="10.199999999999999">
      <c r="B178" s="154"/>
      <c r="D178" s="143" t="s">
        <v>139</v>
      </c>
      <c r="E178" s="155" t="s">
        <v>1</v>
      </c>
      <c r="F178" s="156" t="s">
        <v>212</v>
      </c>
      <c r="H178" s="157">
        <v>118.66</v>
      </c>
      <c r="I178" s="158"/>
      <c r="L178" s="154"/>
      <c r="M178" s="159"/>
      <c r="T178" s="160"/>
      <c r="AT178" s="155" t="s">
        <v>139</v>
      </c>
      <c r="AU178" s="155" t="s">
        <v>89</v>
      </c>
      <c r="AV178" s="13" t="s">
        <v>89</v>
      </c>
      <c r="AW178" s="13" t="s">
        <v>34</v>
      </c>
      <c r="AX178" s="13" t="s">
        <v>79</v>
      </c>
      <c r="AY178" s="155" t="s">
        <v>127</v>
      </c>
    </row>
    <row r="179" spans="2:65" s="12" customFormat="1" ht="10.199999999999999">
      <c r="B179" s="148"/>
      <c r="D179" s="143" t="s">
        <v>139</v>
      </c>
      <c r="E179" s="149" t="s">
        <v>1</v>
      </c>
      <c r="F179" s="150" t="s">
        <v>213</v>
      </c>
      <c r="H179" s="149" t="s">
        <v>1</v>
      </c>
      <c r="I179" s="151"/>
      <c r="L179" s="148"/>
      <c r="M179" s="152"/>
      <c r="T179" s="153"/>
      <c r="AT179" s="149" t="s">
        <v>139</v>
      </c>
      <c r="AU179" s="149" t="s">
        <v>89</v>
      </c>
      <c r="AV179" s="12" t="s">
        <v>87</v>
      </c>
      <c r="AW179" s="12" t="s">
        <v>34</v>
      </c>
      <c r="AX179" s="12" t="s">
        <v>79</v>
      </c>
      <c r="AY179" s="149" t="s">
        <v>127</v>
      </c>
    </row>
    <row r="180" spans="2:65" s="13" customFormat="1" ht="10.199999999999999">
      <c r="B180" s="154"/>
      <c r="D180" s="143" t="s">
        <v>139</v>
      </c>
      <c r="E180" s="155" t="s">
        <v>1</v>
      </c>
      <c r="F180" s="156" t="s">
        <v>214</v>
      </c>
      <c r="H180" s="157">
        <v>2.08</v>
      </c>
      <c r="I180" s="158"/>
      <c r="L180" s="154"/>
      <c r="M180" s="159"/>
      <c r="T180" s="160"/>
      <c r="AT180" s="155" t="s">
        <v>139</v>
      </c>
      <c r="AU180" s="155" t="s">
        <v>89</v>
      </c>
      <c r="AV180" s="13" t="s">
        <v>89</v>
      </c>
      <c r="AW180" s="13" t="s">
        <v>34</v>
      </c>
      <c r="AX180" s="13" t="s">
        <v>79</v>
      </c>
      <c r="AY180" s="155" t="s">
        <v>127</v>
      </c>
    </row>
    <row r="181" spans="2:65" s="14" customFormat="1" ht="10.199999999999999">
      <c r="B181" s="161"/>
      <c r="D181" s="143" t="s">
        <v>139</v>
      </c>
      <c r="E181" s="162" t="s">
        <v>1</v>
      </c>
      <c r="F181" s="163" t="s">
        <v>143</v>
      </c>
      <c r="H181" s="164">
        <v>120.74</v>
      </c>
      <c r="I181" s="165"/>
      <c r="L181" s="161"/>
      <c r="M181" s="166"/>
      <c r="T181" s="167"/>
      <c r="AT181" s="162" t="s">
        <v>139</v>
      </c>
      <c r="AU181" s="162" t="s">
        <v>89</v>
      </c>
      <c r="AV181" s="14" t="s">
        <v>134</v>
      </c>
      <c r="AW181" s="14" t="s">
        <v>34</v>
      </c>
      <c r="AX181" s="14" t="s">
        <v>87</v>
      </c>
      <c r="AY181" s="162" t="s">
        <v>127</v>
      </c>
    </row>
    <row r="182" spans="2:65" s="1" customFormat="1" ht="24.15" customHeight="1">
      <c r="B182" s="31"/>
      <c r="C182" s="131" t="s">
        <v>172</v>
      </c>
      <c r="D182" s="131" t="s">
        <v>129</v>
      </c>
      <c r="E182" s="132" t="s">
        <v>173</v>
      </c>
      <c r="F182" s="133" t="s">
        <v>174</v>
      </c>
      <c r="G182" s="134" t="s">
        <v>132</v>
      </c>
      <c r="H182" s="135">
        <v>2966.4</v>
      </c>
      <c r="I182" s="136"/>
      <c r="J182" s="135">
        <f>ROUND(I182*H182,2)</f>
        <v>0</v>
      </c>
      <c r="K182" s="133" t="s">
        <v>133</v>
      </c>
      <c r="L182" s="31"/>
      <c r="M182" s="137" t="s">
        <v>1</v>
      </c>
      <c r="N182" s="138" t="s">
        <v>44</v>
      </c>
      <c r="P182" s="139">
        <f>O182*H182</f>
        <v>0</v>
      </c>
      <c r="Q182" s="139">
        <v>0</v>
      </c>
      <c r="R182" s="139">
        <f>Q182*H182</f>
        <v>0</v>
      </c>
      <c r="S182" s="139">
        <v>0</v>
      </c>
      <c r="T182" s="140">
        <f>S182*H182</f>
        <v>0</v>
      </c>
      <c r="AR182" s="141" t="s">
        <v>134</v>
      </c>
      <c r="AT182" s="141" t="s">
        <v>129</v>
      </c>
      <c r="AU182" s="141" t="s">
        <v>89</v>
      </c>
      <c r="AY182" s="16" t="s">
        <v>127</v>
      </c>
      <c r="BE182" s="142">
        <f>IF(N182="základní",J182,0)</f>
        <v>0</v>
      </c>
      <c r="BF182" s="142">
        <f>IF(N182="snížená",J182,0)</f>
        <v>0</v>
      </c>
      <c r="BG182" s="142">
        <f>IF(N182="zákl. přenesená",J182,0)</f>
        <v>0</v>
      </c>
      <c r="BH182" s="142">
        <f>IF(N182="sníž. přenesená",J182,0)</f>
        <v>0</v>
      </c>
      <c r="BI182" s="142">
        <f>IF(N182="nulová",J182,0)</f>
        <v>0</v>
      </c>
      <c r="BJ182" s="16" t="s">
        <v>87</v>
      </c>
      <c r="BK182" s="142">
        <f>ROUND(I182*H182,2)</f>
        <v>0</v>
      </c>
      <c r="BL182" s="16" t="s">
        <v>134</v>
      </c>
      <c r="BM182" s="141" t="s">
        <v>175</v>
      </c>
    </row>
    <row r="183" spans="2:65" s="1" customFormat="1" ht="19.2">
      <c r="B183" s="31"/>
      <c r="D183" s="143" t="s">
        <v>136</v>
      </c>
      <c r="F183" s="144" t="s">
        <v>174</v>
      </c>
      <c r="I183" s="145"/>
      <c r="L183" s="31"/>
      <c r="M183" s="146"/>
      <c r="T183" s="55"/>
      <c r="AT183" s="16" t="s">
        <v>136</v>
      </c>
      <c r="AU183" s="16" t="s">
        <v>89</v>
      </c>
    </row>
    <row r="184" spans="2:65" s="1" customFormat="1" ht="105.6">
      <c r="B184" s="31"/>
      <c r="D184" s="143" t="s">
        <v>137</v>
      </c>
      <c r="F184" s="147" t="s">
        <v>166</v>
      </c>
      <c r="I184" s="145"/>
      <c r="L184" s="31"/>
      <c r="M184" s="146"/>
      <c r="T184" s="55"/>
      <c r="AT184" s="16" t="s">
        <v>137</v>
      </c>
      <c r="AU184" s="16" t="s">
        <v>89</v>
      </c>
    </row>
    <row r="185" spans="2:65" s="12" customFormat="1" ht="10.199999999999999">
      <c r="B185" s="148"/>
      <c r="D185" s="143" t="s">
        <v>139</v>
      </c>
      <c r="E185" s="149" t="s">
        <v>1</v>
      </c>
      <c r="F185" s="150" t="s">
        <v>176</v>
      </c>
      <c r="H185" s="149" t="s">
        <v>1</v>
      </c>
      <c r="I185" s="151"/>
      <c r="L185" s="148"/>
      <c r="M185" s="152"/>
      <c r="T185" s="153"/>
      <c r="AT185" s="149" t="s">
        <v>139</v>
      </c>
      <c r="AU185" s="149" t="s">
        <v>89</v>
      </c>
      <c r="AV185" s="12" t="s">
        <v>87</v>
      </c>
      <c r="AW185" s="12" t="s">
        <v>34</v>
      </c>
      <c r="AX185" s="12" t="s">
        <v>79</v>
      </c>
      <c r="AY185" s="149" t="s">
        <v>127</v>
      </c>
    </row>
    <row r="186" spans="2:65" s="12" customFormat="1" ht="10.199999999999999">
      <c r="B186" s="148"/>
      <c r="D186" s="143" t="s">
        <v>139</v>
      </c>
      <c r="E186" s="149" t="s">
        <v>1</v>
      </c>
      <c r="F186" s="150" t="s">
        <v>208</v>
      </c>
      <c r="H186" s="149" t="s">
        <v>1</v>
      </c>
      <c r="I186" s="151"/>
      <c r="L186" s="148"/>
      <c r="M186" s="152"/>
      <c r="T186" s="153"/>
      <c r="AT186" s="149" t="s">
        <v>139</v>
      </c>
      <c r="AU186" s="149" t="s">
        <v>89</v>
      </c>
      <c r="AV186" s="12" t="s">
        <v>87</v>
      </c>
      <c r="AW186" s="12" t="s">
        <v>34</v>
      </c>
      <c r="AX186" s="12" t="s">
        <v>79</v>
      </c>
      <c r="AY186" s="149" t="s">
        <v>127</v>
      </c>
    </row>
    <row r="187" spans="2:65" s="12" customFormat="1" ht="10.199999999999999">
      <c r="B187" s="148"/>
      <c r="D187" s="143" t="s">
        <v>139</v>
      </c>
      <c r="E187" s="149" t="s">
        <v>1</v>
      </c>
      <c r="F187" s="150" t="s">
        <v>209</v>
      </c>
      <c r="H187" s="149" t="s">
        <v>1</v>
      </c>
      <c r="I187" s="151"/>
      <c r="L187" s="148"/>
      <c r="M187" s="152"/>
      <c r="T187" s="153"/>
      <c r="AT187" s="149" t="s">
        <v>139</v>
      </c>
      <c r="AU187" s="149" t="s">
        <v>89</v>
      </c>
      <c r="AV187" s="12" t="s">
        <v>87</v>
      </c>
      <c r="AW187" s="12" t="s">
        <v>34</v>
      </c>
      <c r="AX187" s="12" t="s">
        <v>79</v>
      </c>
      <c r="AY187" s="149" t="s">
        <v>127</v>
      </c>
    </row>
    <row r="188" spans="2:65" s="13" customFormat="1" ht="10.199999999999999">
      <c r="B188" s="154"/>
      <c r="D188" s="143" t="s">
        <v>139</v>
      </c>
      <c r="E188" s="155" t="s">
        <v>1</v>
      </c>
      <c r="F188" s="156" t="s">
        <v>210</v>
      </c>
      <c r="H188" s="157">
        <v>2966.4</v>
      </c>
      <c r="I188" s="158"/>
      <c r="L188" s="154"/>
      <c r="M188" s="159"/>
      <c r="T188" s="160"/>
      <c r="AT188" s="155" t="s">
        <v>139</v>
      </c>
      <c r="AU188" s="155" t="s">
        <v>89</v>
      </c>
      <c r="AV188" s="13" t="s">
        <v>89</v>
      </c>
      <c r="AW188" s="13" t="s">
        <v>34</v>
      </c>
      <c r="AX188" s="13" t="s">
        <v>79</v>
      </c>
      <c r="AY188" s="155" t="s">
        <v>127</v>
      </c>
    </row>
    <row r="189" spans="2:65" s="14" customFormat="1" ht="10.199999999999999">
      <c r="B189" s="161"/>
      <c r="D189" s="143" t="s">
        <v>139</v>
      </c>
      <c r="E189" s="162" t="s">
        <v>1</v>
      </c>
      <c r="F189" s="163" t="s">
        <v>143</v>
      </c>
      <c r="H189" s="164">
        <v>2966.4</v>
      </c>
      <c r="I189" s="165"/>
      <c r="L189" s="161"/>
      <c r="M189" s="166"/>
      <c r="T189" s="167"/>
      <c r="AT189" s="162" t="s">
        <v>139</v>
      </c>
      <c r="AU189" s="162" t="s">
        <v>89</v>
      </c>
      <c r="AV189" s="14" t="s">
        <v>134</v>
      </c>
      <c r="AW189" s="14" t="s">
        <v>34</v>
      </c>
      <c r="AX189" s="14" t="s">
        <v>87</v>
      </c>
      <c r="AY189" s="162" t="s">
        <v>127</v>
      </c>
    </row>
    <row r="190" spans="2:65" s="11" customFormat="1" ht="22.8" customHeight="1">
      <c r="B190" s="119"/>
      <c r="D190" s="120" t="s">
        <v>78</v>
      </c>
      <c r="E190" s="129" t="s">
        <v>177</v>
      </c>
      <c r="F190" s="129" t="s">
        <v>178</v>
      </c>
      <c r="I190" s="122"/>
      <c r="J190" s="130">
        <f>BK190</f>
        <v>0</v>
      </c>
      <c r="L190" s="119"/>
      <c r="M190" s="124"/>
      <c r="P190" s="125">
        <v>0</v>
      </c>
      <c r="R190" s="125">
        <v>0</v>
      </c>
      <c r="T190" s="126">
        <v>0</v>
      </c>
      <c r="AR190" s="120" t="s">
        <v>87</v>
      </c>
      <c r="AT190" s="127" t="s">
        <v>78</v>
      </c>
      <c r="AU190" s="127" t="s">
        <v>87</v>
      </c>
      <c r="AY190" s="120" t="s">
        <v>127</v>
      </c>
      <c r="BK190" s="128">
        <v>0</v>
      </c>
    </row>
    <row r="191" spans="2:65" s="11" customFormat="1" ht="22.8" customHeight="1">
      <c r="B191" s="119"/>
      <c r="D191" s="120" t="s">
        <v>78</v>
      </c>
      <c r="E191" s="129" t="s">
        <v>146</v>
      </c>
      <c r="F191" s="129" t="s">
        <v>179</v>
      </c>
      <c r="I191" s="122"/>
      <c r="J191" s="130">
        <f>BK191</f>
        <v>0</v>
      </c>
      <c r="L191" s="119"/>
      <c r="M191" s="124"/>
      <c r="P191" s="125">
        <f>SUM(P192:P198)</f>
        <v>0</v>
      </c>
      <c r="R191" s="125">
        <f>SUM(R192:R198)</f>
        <v>0</v>
      </c>
      <c r="T191" s="126">
        <f>SUM(T192:T198)</f>
        <v>0</v>
      </c>
      <c r="AR191" s="120" t="s">
        <v>87</v>
      </c>
      <c r="AT191" s="127" t="s">
        <v>78</v>
      </c>
      <c r="AU191" s="127" t="s">
        <v>87</v>
      </c>
      <c r="AY191" s="120" t="s">
        <v>127</v>
      </c>
      <c r="BK191" s="128">
        <f>SUM(BK192:BK198)</f>
        <v>0</v>
      </c>
    </row>
    <row r="192" spans="2:65" s="1" customFormat="1" ht="16.5" customHeight="1">
      <c r="B192" s="31"/>
      <c r="C192" s="131" t="s">
        <v>89</v>
      </c>
      <c r="D192" s="131" t="s">
        <v>129</v>
      </c>
      <c r="E192" s="132" t="s">
        <v>180</v>
      </c>
      <c r="F192" s="133" t="s">
        <v>181</v>
      </c>
      <c r="G192" s="134" t="s">
        <v>132</v>
      </c>
      <c r="H192" s="135">
        <v>2966.4</v>
      </c>
      <c r="I192" s="136"/>
      <c r="J192" s="135">
        <f>ROUND(I192*H192,2)</f>
        <v>0</v>
      </c>
      <c r="K192" s="133" t="s">
        <v>133</v>
      </c>
      <c r="L192" s="31"/>
      <c r="M192" s="137" t="s">
        <v>1</v>
      </c>
      <c r="N192" s="138" t="s">
        <v>44</v>
      </c>
      <c r="P192" s="139">
        <f>O192*H192</f>
        <v>0</v>
      </c>
      <c r="Q192" s="139">
        <v>0</v>
      </c>
      <c r="R192" s="139">
        <f>Q192*H192</f>
        <v>0</v>
      </c>
      <c r="S192" s="139">
        <v>0</v>
      </c>
      <c r="T192" s="140">
        <f>S192*H192</f>
        <v>0</v>
      </c>
      <c r="AR192" s="141" t="s">
        <v>134</v>
      </c>
      <c r="AT192" s="141" t="s">
        <v>129</v>
      </c>
      <c r="AU192" s="141" t="s">
        <v>89</v>
      </c>
      <c r="AY192" s="16" t="s">
        <v>127</v>
      </c>
      <c r="BE192" s="142">
        <f>IF(N192="základní",J192,0)</f>
        <v>0</v>
      </c>
      <c r="BF192" s="142">
        <f>IF(N192="snížená",J192,0)</f>
        <v>0</v>
      </c>
      <c r="BG192" s="142">
        <f>IF(N192="zákl. přenesená",J192,0)</f>
        <v>0</v>
      </c>
      <c r="BH192" s="142">
        <f>IF(N192="sníž. přenesená",J192,0)</f>
        <v>0</v>
      </c>
      <c r="BI192" s="142">
        <f>IF(N192="nulová",J192,0)</f>
        <v>0</v>
      </c>
      <c r="BJ192" s="16" t="s">
        <v>87</v>
      </c>
      <c r="BK192" s="142">
        <f>ROUND(I192*H192,2)</f>
        <v>0</v>
      </c>
      <c r="BL192" s="16" t="s">
        <v>134</v>
      </c>
      <c r="BM192" s="141" t="s">
        <v>182</v>
      </c>
    </row>
    <row r="193" spans="2:51" s="1" customFormat="1" ht="10.199999999999999">
      <c r="B193" s="31"/>
      <c r="D193" s="143" t="s">
        <v>136</v>
      </c>
      <c r="F193" s="144" t="s">
        <v>181</v>
      </c>
      <c r="I193" s="145"/>
      <c r="L193" s="31"/>
      <c r="M193" s="146"/>
      <c r="T193" s="55"/>
      <c r="AT193" s="16" t="s">
        <v>136</v>
      </c>
      <c r="AU193" s="16" t="s">
        <v>89</v>
      </c>
    </row>
    <row r="194" spans="2:51" s="1" customFormat="1" ht="28.8">
      <c r="B194" s="31"/>
      <c r="D194" s="143" t="s">
        <v>137</v>
      </c>
      <c r="F194" s="147" t="s">
        <v>183</v>
      </c>
      <c r="I194" s="145"/>
      <c r="L194" s="31"/>
      <c r="M194" s="146"/>
      <c r="T194" s="55"/>
      <c r="AT194" s="16" t="s">
        <v>137</v>
      </c>
      <c r="AU194" s="16" t="s">
        <v>89</v>
      </c>
    </row>
    <row r="195" spans="2:51" s="12" customFormat="1" ht="10.199999999999999">
      <c r="B195" s="148"/>
      <c r="D195" s="143" t="s">
        <v>139</v>
      </c>
      <c r="E195" s="149" t="s">
        <v>1</v>
      </c>
      <c r="F195" s="150" t="s">
        <v>208</v>
      </c>
      <c r="H195" s="149" t="s">
        <v>1</v>
      </c>
      <c r="I195" s="151"/>
      <c r="L195" s="148"/>
      <c r="M195" s="152"/>
      <c r="T195" s="153"/>
      <c r="AT195" s="149" t="s">
        <v>139</v>
      </c>
      <c r="AU195" s="149" t="s">
        <v>89</v>
      </c>
      <c r="AV195" s="12" t="s">
        <v>87</v>
      </c>
      <c r="AW195" s="12" t="s">
        <v>34</v>
      </c>
      <c r="AX195" s="12" t="s">
        <v>79</v>
      </c>
      <c r="AY195" s="149" t="s">
        <v>127</v>
      </c>
    </row>
    <row r="196" spans="2:51" s="12" customFormat="1" ht="10.199999999999999">
      <c r="B196" s="148"/>
      <c r="D196" s="143" t="s">
        <v>139</v>
      </c>
      <c r="E196" s="149" t="s">
        <v>1</v>
      </c>
      <c r="F196" s="150" t="s">
        <v>209</v>
      </c>
      <c r="H196" s="149" t="s">
        <v>1</v>
      </c>
      <c r="I196" s="151"/>
      <c r="L196" s="148"/>
      <c r="M196" s="152"/>
      <c r="T196" s="153"/>
      <c r="AT196" s="149" t="s">
        <v>139</v>
      </c>
      <c r="AU196" s="149" t="s">
        <v>89</v>
      </c>
      <c r="AV196" s="12" t="s">
        <v>87</v>
      </c>
      <c r="AW196" s="12" t="s">
        <v>34</v>
      </c>
      <c r="AX196" s="12" t="s">
        <v>79</v>
      </c>
      <c r="AY196" s="149" t="s">
        <v>127</v>
      </c>
    </row>
    <row r="197" spans="2:51" s="13" customFormat="1" ht="10.199999999999999">
      <c r="B197" s="154"/>
      <c r="D197" s="143" t="s">
        <v>139</v>
      </c>
      <c r="E197" s="155" t="s">
        <v>1</v>
      </c>
      <c r="F197" s="156" t="s">
        <v>210</v>
      </c>
      <c r="H197" s="157">
        <v>2966.4</v>
      </c>
      <c r="I197" s="158"/>
      <c r="L197" s="154"/>
      <c r="M197" s="159"/>
      <c r="T197" s="160"/>
      <c r="AT197" s="155" t="s">
        <v>139</v>
      </c>
      <c r="AU197" s="155" t="s">
        <v>89</v>
      </c>
      <c r="AV197" s="13" t="s">
        <v>89</v>
      </c>
      <c r="AW197" s="13" t="s">
        <v>34</v>
      </c>
      <c r="AX197" s="13" t="s">
        <v>79</v>
      </c>
      <c r="AY197" s="155" t="s">
        <v>127</v>
      </c>
    </row>
    <row r="198" spans="2:51" s="14" customFormat="1" ht="10.199999999999999">
      <c r="B198" s="161"/>
      <c r="D198" s="143" t="s">
        <v>139</v>
      </c>
      <c r="E198" s="162" t="s">
        <v>1</v>
      </c>
      <c r="F198" s="163" t="s">
        <v>143</v>
      </c>
      <c r="H198" s="164">
        <v>2966.4</v>
      </c>
      <c r="I198" s="165"/>
      <c r="L198" s="161"/>
      <c r="M198" s="168"/>
      <c r="N198" s="169"/>
      <c r="O198" s="169"/>
      <c r="P198" s="169"/>
      <c r="Q198" s="169"/>
      <c r="R198" s="169"/>
      <c r="S198" s="169"/>
      <c r="T198" s="170"/>
      <c r="AT198" s="162" t="s">
        <v>139</v>
      </c>
      <c r="AU198" s="162" t="s">
        <v>89</v>
      </c>
      <c r="AV198" s="14" t="s">
        <v>134</v>
      </c>
      <c r="AW198" s="14" t="s">
        <v>34</v>
      </c>
      <c r="AX198" s="14" t="s">
        <v>87</v>
      </c>
      <c r="AY198" s="162" t="s">
        <v>127</v>
      </c>
    </row>
    <row r="199" spans="2:51" s="1" customFormat="1" ht="6.9" customHeight="1">
      <c r="B199" s="43"/>
      <c r="C199" s="44"/>
      <c r="D199" s="44"/>
      <c r="E199" s="44"/>
      <c r="F199" s="44"/>
      <c r="G199" s="44"/>
      <c r="H199" s="44"/>
      <c r="I199" s="44"/>
      <c r="J199" s="44"/>
      <c r="K199" s="44"/>
      <c r="L199" s="31"/>
    </row>
  </sheetData>
  <sheetProtection algorithmName="SHA-512" hashValue="fqQPnnjcGVXFo7edUxA5B1Uacl4uBhPI+1rBKaSfbvSRhL+AU2XKsi+9QDOusrSrsDrxyO5J8vrJJQ2o8+Rn1Q==" saltValue="YUDrSP39XAE6fEev1g+B2eW//WdbjFVoWW4vK6X6+7XKtpY4CZZSeR2d6DUokUgjEyGRYJQ/da1nZe0OhML+Tw==" spinCount="100000" sheet="1" objects="1" scenarios="1" formatColumns="0" formatRows="0" autoFilter="0"/>
  <autoFilter ref="C120:K198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3"/>
  <sheetViews>
    <sheetView showGridLines="0" tabSelected="1" topLeftCell="A116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6" t="s">
        <v>95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89</v>
      </c>
    </row>
    <row r="4" spans="2:46" ht="24.9" customHeight="1">
      <c r="B4" s="19"/>
      <c r="D4" s="20" t="s">
        <v>99</v>
      </c>
      <c r="L4" s="19"/>
      <c r="M4" s="8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09" t="str">
        <f>'Rekapitulace stavby'!K6</f>
        <v>Oprava MK III. tř. Smetanova Lhota, MK III. tř. 4c3 a 10c</v>
      </c>
      <c r="F7" s="210"/>
      <c r="G7" s="210"/>
      <c r="H7" s="210"/>
      <c r="L7" s="19"/>
    </row>
    <row r="8" spans="2:46" s="1" customFormat="1" ht="12" customHeight="1">
      <c r="B8" s="31"/>
      <c r="D8" s="26" t="s">
        <v>100</v>
      </c>
      <c r="L8" s="31"/>
    </row>
    <row r="9" spans="2:46" s="1" customFormat="1" ht="16.5" customHeight="1">
      <c r="B9" s="31"/>
      <c r="E9" s="171" t="s">
        <v>215</v>
      </c>
      <c r="F9" s="211"/>
      <c r="G9" s="211"/>
      <c r="H9" s="211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1" t="str">
        <f>'Rekapitulace stavby'!AN8</f>
        <v>9. 6. 2024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12" t="str">
        <f>'Rekapitulace stavby'!E14</f>
        <v>Vyplň údaj</v>
      </c>
      <c r="F18" s="193"/>
      <c r="G18" s="193"/>
      <c r="H18" s="193"/>
      <c r="I18" s="26" t="s">
        <v>27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">
        <v>31</v>
      </c>
      <c r="L20" s="31"/>
    </row>
    <row r="21" spans="2:12" s="1" customFormat="1" ht="18" customHeight="1">
      <c r="B21" s="31"/>
      <c r="E21" s="24" t="s">
        <v>32</v>
      </c>
      <c r="I21" s="26" t="s">
        <v>27</v>
      </c>
      <c r="J21" s="24" t="s">
        <v>33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35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36</v>
      </c>
      <c r="I24" s="26" t="s">
        <v>27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37</v>
      </c>
      <c r="L26" s="31"/>
    </row>
    <row r="27" spans="2:12" s="7" customFormat="1" ht="16.5" customHeight="1">
      <c r="B27" s="88"/>
      <c r="E27" s="198" t="s">
        <v>38</v>
      </c>
      <c r="F27" s="198"/>
      <c r="G27" s="198"/>
      <c r="H27" s="198"/>
      <c r="L27" s="88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39</v>
      </c>
      <c r="J30" s="65">
        <f>ROUND(J121, 2)</f>
        <v>0</v>
      </c>
      <c r="L30" s="31"/>
    </row>
    <row r="31" spans="2:12" s="1" customFormat="1" ht="6.9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" customHeight="1">
      <c r="B32" s="31"/>
      <c r="F32" s="34" t="s">
        <v>41</v>
      </c>
      <c r="I32" s="34" t="s">
        <v>40</v>
      </c>
      <c r="J32" s="34" t="s">
        <v>42</v>
      </c>
      <c r="L32" s="31"/>
    </row>
    <row r="33" spans="2:12" s="1" customFormat="1" ht="14.4" customHeight="1">
      <c r="B33" s="31"/>
      <c r="D33" s="54" t="s">
        <v>43</v>
      </c>
      <c r="E33" s="26" t="s">
        <v>44</v>
      </c>
      <c r="F33" s="90">
        <f>ROUND((SUM(BE121:BE192)),  2)</f>
        <v>0</v>
      </c>
      <c r="I33" s="91">
        <v>0.21</v>
      </c>
      <c r="J33" s="90">
        <f>ROUND(((SUM(BE121:BE192))*I33),  2)</f>
        <v>0</v>
      </c>
      <c r="L33" s="31"/>
    </row>
    <row r="34" spans="2:12" s="1" customFormat="1" ht="14.4" customHeight="1">
      <c r="B34" s="31"/>
      <c r="E34" s="26" t="s">
        <v>45</v>
      </c>
      <c r="F34" s="90">
        <f>ROUND((SUM(BF121:BF192)),  2)</f>
        <v>0</v>
      </c>
      <c r="I34" s="91">
        <v>0.15</v>
      </c>
      <c r="J34" s="90">
        <f>ROUND(((SUM(BF121:BF192))*I34),  2)</f>
        <v>0</v>
      </c>
      <c r="L34" s="31"/>
    </row>
    <row r="35" spans="2:12" s="1" customFormat="1" ht="14.4" hidden="1" customHeight="1">
      <c r="B35" s="31"/>
      <c r="E35" s="26" t="s">
        <v>46</v>
      </c>
      <c r="F35" s="90">
        <f>ROUND((SUM(BG121:BG192)),  2)</f>
        <v>0</v>
      </c>
      <c r="I35" s="91">
        <v>0.21</v>
      </c>
      <c r="J35" s="90">
        <f>0</f>
        <v>0</v>
      </c>
      <c r="L35" s="31"/>
    </row>
    <row r="36" spans="2:12" s="1" customFormat="1" ht="14.4" hidden="1" customHeight="1">
      <c r="B36" s="31"/>
      <c r="E36" s="26" t="s">
        <v>47</v>
      </c>
      <c r="F36" s="90">
        <f>ROUND((SUM(BH121:BH192)),  2)</f>
        <v>0</v>
      </c>
      <c r="I36" s="91">
        <v>0.15</v>
      </c>
      <c r="J36" s="90">
        <f>0</f>
        <v>0</v>
      </c>
      <c r="L36" s="31"/>
    </row>
    <row r="37" spans="2:12" s="1" customFormat="1" ht="14.4" hidden="1" customHeight="1">
      <c r="B37" s="31"/>
      <c r="E37" s="26" t="s">
        <v>48</v>
      </c>
      <c r="F37" s="90">
        <f>ROUND((SUM(BI121:BI192)),  2)</f>
        <v>0</v>
      </c>
      <c r="I37" s="91">
        <v>0</v>
      </c>
      <c r="J37" s="90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2"/>
      <c r="D39" s="93" t="s">
        <v>49</v>
      </c>
      <c r="E39" s="56"/>
      <c r="F39" s="56"/>
      <c r="G39" s="94" t="s">
        <v>50</v>
      </c>
      <c r="H39" s="95" t="s">
        <v>51</v>
      </c>
      <c r="I39" s="56"/>
      <c r="J39" s="96">
        <f>SUM(J30:J37)</f>
        <v>0</v>
      </c>
      <c r="K39" s="9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2" t="s">
        <v>54</v>
      </c>
      <c r="E61" s="33"/>
      <c r="F61" s="98" t="s">
        <v>55</v>
      </c>
      <c r="G61" s="42" t="s">
        <v>54</v>
      </c>
      <c r="H61" s="33"/>
      <c r="I61" s="33"/>
      <c r="J61" s="99" t="s">
        <v>55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2" t="s">
        <v>54</v>
      </c>
      <c r="E76" s="33"/>
      <c r="F76" s="98" t="s">
        <v>55</v>
      </c>
      <c r="G76" s="42" t="s">
        <v>54</v>
      </c>
      <c r="H76" s="33"/>
      <c r="I76" s="33"/>
      <c r="J76" s="99" t="s">
        <v>55</v>
      </c>
      <c r="K76" s="33"/>
      <c r="L76" s="31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" customHeight="1">
      <c r="B82" s="31"/>
      <c r="C82" s="20" t="s">
        <v>102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09" t="str">
        <f>E7</f>
        <v>Oprava MK III. tř. Smetanova Lhota, MK III. tř. 4c3 a 10c</v>
      </c>
      <c r="F85" s="210"/>
      <c r="G85" s="210"/>
      <c r="H85" s="210"/>
      <c r="L85" s="31"/>
    </row>
    <row r="86" spans="2:47" s="1" customFormat="1" ht="12" customHeight="1">
      <c r="B86" s="31"/>
      <c r="C86" s="26" t="s">
        <v>100</v>
      </c>
      <c r="L86" s="31"/>
    </row>
    <row r="87" spans="2:47" s="1" customFormat="1" ht="16.5" customHeight="1">
      <c r="B87" s="31"/>
      <c r="E87" s="171" t="str">
        <f>E9</f>
        <v>SMETANOVALHOTA_3 - SO 103</v>
      </c>
      <c r="F87" s="211"/>
      <c r="G87" s="211"/>
      <c r="H87" s="211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Obec Smetanova Lhota</v>
      </c>
      <c r="I89" s="26" t="s">
        <v>21</v>
      </c>
      <c r="J89" s="51" t="str">
        <f>IF(J12="","",J12)</f>
        <v>9. 6. 2024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>Smetanova Lhota</v>
      </c>
      <c r="I91" s="26" t="s">
        <v>30</v>
      </c>
      <c r="J91" s="29" t="str">
        <f>E21</f>
        <v>Ing. Rudolf Pešta</v>
      </c>
      <c r="L91" s="31"/>
    </row>
    <row r="92" spans="2:47" s="1" customFormat="1" ht="25.65" customHeight="1">
      <c r="B92" s="31"/>
      <c r="C92" s="26" t="s">
        <v>28</v>
      </c>
      <c r="F92" s="24" t="str">
        <f>IF(E18="","",E18)</f>
        <v>Vyplň údaj</v>
      </c>
      <c r="I92" s="26" t="s">
        <v>35</v>
      </c>
      <c r="J92" s="29" t="str">
        <f>E24</f>
        <v>Ing. Rudolf Pešta, tel.: 721 968 873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103</v>
      </c>
      <c r="D94" s="92"/>
      <c r="E94" s="92"/>
      <c r="F94" s="92"/>
      <c r="G94" s="92"/>
      <c r="H94" s="92"/>
      <c r="I94" s="92"/>
      <c r="J94" s="101" t="s">
        <v>104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2" t="s">
        <v>105</v>
      </c>
      <c r="J96" s="65">
        <f>J121</f>
        <v>0</v>
      </c>
      <c r="L96" s="31"/>
      <c r="AU96" s="16" t="s">
        <v>106</v>
      </c>
    </row>
    <row r="97" spans="2:12" s="8" customFormat="1" ht="24.9" customHeight="1">
      <c r="B97" s="103"/>
      <c r="D97" s="104" t="s">
        <v>107</v>
      </c>
      <c r="E97" s="105"/>
      <c r="F97" s="105"/>
      <c r="G97" s="105"/>
      <c r="H97" s="105"/>
      <c r="I97" s="105"/>
      <c r="J97" s="106">
        <f>J122</f>
        <v>0</v>
      </c>
      <c r="L97" s="103"/>
    </row>
    <row r="98" spans="2:12" s="9" customFormat="1" ht="19.95" customHeight="1">
      <c r="B98" s="107"/>
      <c r="D98" s="108" t="s">
        <v>108</v>
      </c>
      <c r="E98" s="109"/>
      <c r="F98" s="109"/>
      <c r="G98" s="109"/>
      <c r="H98" s="109"/>
      <c r="I98" s="109"/>
      <c r="J98" s="110">
        <f>J123</f>
        <v>0</v>
      </c>
      <c r="L98" s="107"/>
    </row>
    <row r="99" spans="2:12" s="9" customFormat="1" ht="19.95" customHeight="1">
      <c r="B99" s="107"/>
      <c r="D99" s="108" t="s">
        <v>109</v>
      </c>
      <c r="E99" s="109"/>
      <c r="F99" s="109"/>
      <c r="G99" s="109"/>
      <c r="H99" s="109"/>
      <c r="I99" s="109"/>
      <c r="J99" s="110">
        <f>J132</f>
        <v>0</v>
      </c>
      <c r="L99" s="107"/>
    </row>
    <row r="100" spans="2:12" s="9" customFormat="1" ht="19.95" customHeight="1">
      <c r="B100" s="107"/>
      <c r="D100" s="108" t="s">
        <v>110</v>
      </c>
      <c r="E100" s="109"/>
      <c r="F100" s="109"/>
      <c r="G100" s="109"/>
      <c r="H100" s="109"/>
      <c r="I100" s="109"/>
      <c r="J100" s="110">
        <f>J184</f>
        <v>0</v>
      </c>
      <c r="L100" s="107"/>
    </row>
    <row r="101" spans="2:12" s="9" customFormat="1" ht="19.95" customHeight="1">
      <c r="B101" s="107"/>
      <c r="D101" s="108" t="s">
        <v>111</v>
      </c>
      <c r="E101" s="109"/>
      <c r="F101" s="109"/>
      <c r="G101" s="109"/>
      <c r="H101" s="109"/>
      <c r="I101" s="109"/>
      <c r="J101" s="110">
        <f>J185</f>
        <v>0</v>
      </c>
      <c r="L101" s="107"/>
    </row>
    <row r="102" spans="2:12" s="1" customFormat="1" ht="21.75" customHeight="1">
      <c r="B102" s="31"/>
      <c r="L102" s="31"/>
    </row>
    <row r="103" spans="2:12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1"/>
    </row>
    <row r="107" spans="2:12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31"/>
    </row>
    <row r="108" spans="2:12" s="1" customFormat="1" ht="24.9" customHeight="1">
      <c r="B108" s="31"/>
      <c r="C108" s="20" t="s">
        <v>112</v>
      </c>
      <c r="L108" s="31"/>
    </row>
    <row r="109" spans="2:12" s="1" customFormat="1" ht="6.9" customHeight="1">
      <c r="B109" s="31"/>
      <c r="L109" s="31"/>
    </row>
    <row r="110" spans="2:12" s="1" customFormat="1" ht="12" customHeight="1">
      <c r="B110" s="31"/>
      <c r="C110" s="26" t="s">
        <v>15</v>
      </c>
      <c r="L110" s="31"/>
    </row>
    <row r="111" spans="2:12" s="1" customFormat="1" ht="16.5" customHeight="1">
      <c r="B111" s="31"/>
      <c r="E111" s="209" t="str">
        <f>E7</f>
        <v>Oprava MK III. tř. Smetanova Lhota, MK III. tř. 4c3 a 10c</v>
      </c>
      <c r="F111" s="210"/>
      <c r="G111" s="210"/>
      <c r="H111" s="210"/>
      <c r="L111" s="31"/>
    </row>
    <row r="112" spans="2:12" s="1" customFormat="1" ht="12" customHeight="1">
      <c r="B112" s="31"/>
      <c r="C112" s="26" t="s">
        <v>100</v>
      </c>
      <c r="L112" s="31"/>
    </row>
    <row r="113" spans="2:65" s="1" customFormat="1" ht="16.5" customHeight="1">
      <c r="B113" s="31"/>
      <c r="E113" s="171" t="str">
        <f>E9</f>
        <v>SMETANOVALHOTA_3 - SO 103</v>
      </c>
      <c r="F113" s="211"/>
      <c r="G113" s="211"/>
      <c r="H113" s="211"/>
      <c r="L113" s="31"/>
    </row>
    <row r="114" spans="2:65" s="1" customFormat="1" ht="6.9" customHeight="1">
      <c r="B114" s="31"/>
      <c r="L114" s="31"/>
    </row>
    <row r="115" spans="2:65" s="1" customFormat="1" ht="12" customHeight="1">
      <c r="B115" s="31"/>
      <c r="C115" s="26" t="s">
        <v>19</v>
      </c>
      <c r="F115" s="24" t="str">
        <f>F12</f>
        <v>Obec Smetanova Lhota</v>
      </c>
      <c r="I115" s="26" t="s">
        <v>21</v>
      </c>
      <c r="J115" s="51" t="str">
        <f>IF(J12="","",J12)</f>
        <v>9. 6. 2024</v>
      </c>
      <c r="L115" s="31"/>
    </row>
    <row r="116" spans="2:65" s="1" customFormat="1" ht="6.9" customHeight="1">
      <c r="B116" s="31"/>
      <c r="L116" s="31"/>
    </row>
    <row r="117" spans="2:65" s="1" customFormat="1" ht="15.15" customHeight="1">
      <c r="B117" s="31"/>
      <c r="C117" s="26" t="s">
        <v>23</v>
      </c>
      <c r="F117" s="24" t="str">
        <f>E15</f>
        <v>Smetanova Lhota</v>
      </c>
      <c r="I117" s="26" t="s">
        <v>30</v>
      </c>
      <c r="J117" s="29" t="str">
        <f>E21</f>
        <v>Ing. Rudolf Pešta</v>
      </c>
      <c r="L117" s="31"/>
    </row>
    <row r="118" spans="2:65" s="1" customFormat="1" ht="25.65" customHeight="1">
      <c r="B118" s="31"/>
      <c r="C118" s="26" t="s">
        <v>28</v>
      </c>
      <c r="F118" s="24" t="str">
        <f>IF(E18="","",E18)</f>
        <v>Vyplň údaj</v>
      </c>
      <c r="I118" s="26" t="s">
        <v>35</v>
      </c>
      <c r="J118" s="29" t="str">
        <f>E24</f>
        <v>Ing. Rudolf Pešta, tel.: 721 968 873</v>
      </c>
      <c r="L118" s="31"/>
    </row>
    <row r="119" spans="2:65" s="1" customFormat="1" ht="10.35" customHeight="1">
      <c r="B119" s="31"/>
      <c r="L119" s="31"/>
    </row>
    <row r="120" spans="2:65" s="10" customFormat="1" ht="29.25" customHeight="1">
      <c r="B120" s="111"/>
      <c r="C120" s="112" t="s">
        <v>113</v>
      </c>
      <c r="D120" s="113" t="s">
        <v>64</v>
      </c>
      <c r="E120" s="113" t="s">
        <v>60</v>
      </c>
      <c r="F120" s="113" t="s">
        <v>61</v>
      </c>
      <c r="G120" s="113" t="s">
        <v>114</v>
      </c>
      <c r="H120" s="113" t="s">
        <v>115</v>
      </c>
      <c r="I120" s="113" t="s">
        <v>116</v>
      </c>
      <c r="J120" s="113" t="s">
        <v>104</v>
      </c>
      <c r="K120" s="114" t="s">
        <v>117</v>
      </c>
      <c r="L120" s="111"/>
      <c r="M120" s="58" t="s">
        <v>1</v>
      </c>
      <c r="N120" s="59" t="s">
        <v>43</v>
      </c>
      <c r="O120" s="59" t="s">
        <v>118</v>
      </c>
      <c r="P120" s="59" t="s">
        <v>119</v>
      </c>
      <c r="Q120" s="59" t="s">
        <v>120</v>
      </c>
      <c r="R120" s="59" t="s">
        <v>121</v>
      </c>
      <c r="S120" s="59" t="s">
        <v>122</v>
      </c>
      <c r="T120" s="60" t="s">
        <v>123</v>
      </c>
    </row>
    <row r="121" spans="2:65" s="1" customFormat="1" ht="22.8" customHeight="1">
      <c r="B121" s="31"/>
      <c r="C121" s="63" t="s">
        <v>124</v>
      </c>
      <c r="J121" s="115">
        <f>BK121</f>
        <v>0</v>
      </c>
      <c r="L121" s="31"/>
      <c r="M121" s="61"/>
      <c r="N121" s="52"/>
      <c r="O121" s="52"/>
      <c r="P121" s="116">
        <f>P122</f>
        <v>0</v>
      </c>
      <c r="Q121" s="52"/>
      <c r="R121" s="116">
        <f>R122</f>
        <v>0</v>
      </c>
      <c r="S121" s="52"/>
      <c r="T121" s="117">
        <f>T122</f>
        <v>0</v>
      </c>
      <c r="AT121" s="16" t="s">
        <v>78</v>
      </c>
      <c r="AU121" s="16" t="s">
        <v>106</v>
      </c>
      <c r="BK121" s="118">
        <f>BK122</f>
        <v>0</v>
      </c>
    </row>
    <row r="122" spans="2:65" s="11" customFormat="1" ht="25.95" customHeight="1">
      <c r="B122" s="119"/>
      <c r="D122" s="120" t="s">
        <v>78</v>
      </c>
      <c r="E122" s="121" t="s">
        <v>125</v>
      </c>
      <c r="F122" s="121" t="s">
        <v>126</v>
      </c>
      <c r="I122" s="122"/>
      <c r="J122" s="123">
        <f>BK122</f>
        <v>0</v>
      </c>
      <c r="L122" s="119"/>
      <c r="M122" s="124"/>
      <c r="P122" s="125">
        <f>P123+P132+P184+P185</f>
        <v>0</v>
      </c>
      <c r="R122" s="125">
        <f>R123+R132+R184+R185</f>
        <v>0</v>
      </c>
      <c r="T122" s="126">
        <f>T123+T132+T184+T185</f>
        <v>0</v>
      </c>
      <c r="AR122" s="120" t="s">
        <v>87</v>
      </c>
      <c r="AT122" s="127" t="s">
        <v>78</v>
      </c>
      <c r="AU122" s="127" t="s">
        <v>79</v>
      </c>
      <c r="AY122" s="120" t="s">
        <v>127</v>
      </c>
      <c r="BK122" s="128">
        <f>BK123+BK132+BK184+BK185</f>
        <v>0</v>
      </c>
    </row>
    <row r="123" spans="2:65" s="11" customFormat="1" ht="22.8" customHeight="1">
      <c r="B123" s="119"/>
      <c r="D123" s="120" t="s">
        <v>78</v>
      </c>
      <c r="E123" s="129" t="s">
        <v>87</v>
      </c>
      <c r="F123" s="129" t="s">
        <v>128</v>
      </c>
      <c r="I123" s="122"/>
      <c r="J123" s="130">
        <f>BK123</f>
        <v>0</v>
      </c>
      <c r="L123" s="119"/>
      <c r="M123" s="124"/>
      <c r="P123" s="125">
        <f>SUM(P124:P131)</f>
        <v>0</v>
      </c>
      <c r="R123" s="125">
        <f>SUM(R124:R131)</f>
        <v>0</v>
      </c>
      <c r="T123" s="126">
        <f>SUM(T124:T131)</f>
        <v>0</v>
      </c>
      <c r="AR123" s="120" t="s">
        <v>87</v>
      </c>
      <c r="AT123" s="127" t="s">
        <v>78</v>
      </c>
      <c r="AU123" s="127" t="s">
        <v>87</v>
      </c>
      <c r="AY123" s="120" t="s">
        <v>127</v>
      </c>
      <c r="BK123" s="128">
        <f>SUM(BK124:BK131)</f>
        <v>0</v>
      </c>
    </row>
    <row r="124" spans="2:65" s="1" customFormat="1" ht="16.5" customHeight="1">
      <c r="B124" s="31"/>
      <c r="C124" s="131" t="s">
        <v>87</v>
      </c>
      <c r="D124" s="131" t="s">
        <v>129</v>
      </c>
      <c r="E124" s="132" t="s">
        <v>130</v>
      </c>
      <c r="F124" s="133" t="s">
        <v>131</v>
      </c>
      <c r="G124" s="134" t="s">
        <v>132</v>
      </c>
      <c r="H124" s="135">
        <v>1009</v>
      </c>
      <c r="I124" s="136"/>
      <c r="J124" s="135">
        <f>ROUND(I124*H124,2)</f>
        <v>0</v>
      </c>
      <c r="K124" s="133" t="s">
        <v>133</v>
      </c>
      <c r="L124" s="31"/>
      <c r="M124" s="137" t="s">
        <v>1</v>
      </c>
      <c r="N124" s="138" t="s">
        <v>44</v>
      </c>
      <c r="P124" s="139">
        <f>O124*H124</f>
        <v>0</v>
      </c>
      <c r="Q124" s="139">
        <v>0</v>
      </c>
      <c r="R124" s="139">
        <f>Q124*H124</f>
        <v>0</v>
      </c>
      <c r="S124" s="139">
        <v>0</v>
      </c>
      <c r="T124" s="140">
        <f>S124*H124</f>
        <v>0</v>
      </c>
      <c r="AR124" s="141" t="s">
        <v>134</v>
      </c>
      <c r="AT124" s="141" t="s">
        <v>129</v>
      </c>
      <c r="AU124" s="141" t="s">
        <v>89</v>
      </c>
      <c r="AY124" s="16" t="s">
        <v>127</v>
      </c>
      <c r="BE124" s="142">
        <f>IF(N124="základní",J124,0)</f>
        <v>0</v>
      </c>
      <c r="BF124" s="142">
        <f>IF(N124="snížená",J124,0)</f>
        <v>0</v>
      </c>
      <c r="BG124" s="142">
        <f>IF(N124="zákl. přenesená",J124,0)</f>
        <v>0</v>
      </c>
      <c r="BH124" s="142">
        <f>IF(N124="sníž. přenesená",J124,0)</f>
        <v>0</v>
      </c>
      <c r="BI124" s="142">
        <f>IF(N124="nulová",J124,0)</f>
        <v>0</v>
      </c>
      <c r="BJ124" s="16" t="s">
        <v>87</v>
      </c>
      <c r="BK124" s="142">
        <f>ROUND(I124*H124,2)</f>
        <v>0</v>
      </c>
      <c r="BL124" s="16" t="s">
        <v>134</v>
      </c>
      <c r="BM124" s="141" t="s">
        <v>135</v>
      </c>
    </row>
    <row r="125" spans="2:65" s="1" customFormat="1" ht="10.199999999999999">
      <c r="B125" s="31"/>
      <c r="D125" s="143" t="s">
        <v>136</v>
      </c>
      <c r="F125" s="144" t="s">
        <v>131</v>
      </c>
      <c r="I125" s="145"/>
      <c r="L125" s="31"/>
      <c r="M125" s="146"/>
      <c r="T125" s="55"/>
      <c r="AT125" s="16" t="s">
        <v>136</v>
      </c>
      <c r="AU125" s="16" t="s">
        <v>89</v>
      </c>
    </row>
    <row r="126" spans="2:65" s="1" customFormat="1" ht="76.8">
      <c r="B126" s="31"/>
      <c r="D126" s="143" t="s">
        <v>137</v>
      </c>
      <c r="F126" s="147" t="s">
        <v>138</v>
      </c>
      <c r="I126" s="145"/>
      <c r="L126" s="31"/>
      <c r="M126" s="146"/>
      <c r="T126" s="55"/>
      <c r="AT126" s="16" t="s">
        <v>137</v>
      </c>
      <c r="AU126" s="16" t="s">
        <v>89</v>
      </c>
    </row>
    <row r="127" spans="2:65" s="12" customFormat="1" ht="10.199999999999999">
      <c r="B127" s="148"/>
      <c r="D127" s="143" t="s">
        <v>139</v>
      </c>
      <c r="E127" s="149" t="s">
        <v>1</v>
      </c>
      <c r="F127" s="150" t="s">
        <v>216</v>
      </c>
      <c r="H127" s="149" t="s">
        <v>1</v>
      </c>
      <c r="I127" s="151"/>
      <c r="L127" s="148"/>
      <c r="M127" s="152"/>
      <c r="T127" s="153"/>
      <c r="AT127" s="149" t="s">
        <v>139</v>
      </c>
      <c r="AU127" s="149" t="s">
        <v>89</v>
      </c>
      <c r="AV127" s="12" t="s">
        <v>87</v>
      </c>
      <c r="AW127" s="12" t="s">
        <v>34</v>
      </c>
      <c r="AX127" s="12" t="s">
        <v>79</v>
      </c>
      <c r="AY127" s="149" t="s">
        <v>127</v>
      </c>
    </row>
    <row r="128" spans="2:65" s="12" customFormat="1" ht="10.199999999999999">
      <c r="B128" s="148"/>
      <c r="D128" s="143" t="s">
        <v>139</v>
      </c>
      <c r="E128" s="149" t="s">
        <v>1</v>
      </c>
      <c r="F128" s="150" t="s">
        <v>186</v>
      </c>
      <c r="H128" s="149" t="s">
        <v>1</v>
      </c>
      <c r="I128" s="151"/>
      <c r="L128" s="148"/>
      <c r="M128" s="152"/>
      <c r="T128" s="153"/>
      <c r="AT128" s="149" t="s">
        <v>139</v>
      </c>
      <c r="AU128" s="149" t="s">
        <v>89</v>
      </c>
      <c r="AV128" s="12" t="s">
        <v>87</v>
      </c>
      <c r="AW128" s="12" t="s">
        <v>34</v>
      </c>
      <c r="AX128" s="12" t="s">
        <v>79</v>
      </c>
      <c r="AY128" s="149" t="s">
        <v>127</v>
      </c>
    </row>
    <row r="129" spans="2:65" s="12" customFormat="1" ht="10.199999999999999">
      <c r="B129" s="148"/>
      <c r="D129" s="143" t="s">
        <v>139</v>
      </c>
      <c r="E129" s="149" t="s">
        <v>1</v>
      </c>
      <c r="F129" s="150" t="s">
        <v>217</v>
      </c>
      <c r="H129" s="149" t="s">
        <v>1</v>
      </c>
      <c r="I129" s="151"/>
      <c r="L129" s="148"/>
      <c r="M129" s="152"/>
      <c r="T129" s="153"/>
      <c r="AT129" s="149" t="s">
        <v>139</v>
      </c>
      <c r="AU129" s="149" t="s">
        <v>89</v>
      </c>
      <c r="AV129" s="12" t="s">
        <v>87</v>
      </c>
      <c r="AW129" s="12" t="s">
        <v>34</v>
      </c>
      <c r="AX129" s="12" t="s">
        <v>79</v>
      </c>
      <c r="AY129" s="149" t="s">
        <v>127</v>
      </c>
    </row>
    <row r="130" spans="2:65" s="13" customFormat="1" ht="10.199999999999999">
      <c r="B130" s="154"/>
      <c r="D130" s="143" t="s">
        <v>139</v>
      </c>
      <c r="E130" s="155" t="s">
        <v>1</v>
      </c>
      <c r="F130" s="156" t="s">
        <v>218</v>
      </c>
      <c r="H130" s="157">
        <v>1009</v>
      </c>
      <c r="I130" s="158"/>
      <c r="L130" s="154"/>
      <c r="M130" s="159"/>
      <c r="T130" s="160"/>
      <c r="AT130" s="155" t="s">
        <v>139</v>
      </c>
      <c r="AU130" s="155" t="s">
        <v>89</v>
      </c>
      <c r="AV130" s="13" t="s">
        <v>89</v>
      </c>
      <c r="AW130" s="13" t="s">
        <v>34</v>
      </c>
      <c r="AX130" s="13" t="s">
        <v>79</v>
      </c>
      <c r="AY130" s="155" t="s">
        <v>127</v>
      </c>
    </row>
    <row r="131" spans="2:65" s="14" customFormat="1" ht="10.199999999999999">
      <c r="B131" s="161"/>
      <c r="D131" s="143" t="s">
        <v>139</v>
      </c>
      <c r="E131" s="162" t="s">
        <v>1</v>
      </c>
      <c r="F131" s="163" t="s">
        <v>143</v>
      </c>
      <c r="H131" s="164">
        <v>1009</v>
      </c>
      <c r="I131" s="165"/>
      <c r="L131" s="161"/>
      <c r="M131" s="166"/>
      <c r="T131" s="167"/>
      <c r="AT131" s="162" t="s">
        <v>139</v>
      </c>
      <c r="AU131" s="162" t="s">
        <v>89</v>
      </c>
      <c r="AV131" s="14" t="s">
        <v>134</v>
      </c>
      <c r="AW131" s="14" t="s">
        <v>34</v>
      </c>
      <c r="AX131" s="14" t="s">
        <v>87</v>
      </c>
      <c r="AY131" s="162" t="s">
        <v>127</v>
      </c>
    </row>
    <row r="132" spans="2:65" s="11" customFormat="1" ht="22.8" customHeight="1">
      <c r="B132" s="119"/>
      <c r="D132" s="120" t="s">
        <v>78</v>
      </c>
      <c r="E132" s="129" t="s">
        <v>144</v>
      </c>
      <c r="F132" s="129" t="s">
        <v>145</v>
      </c>
      <c r="I132" s="122"/>
      <c r="J132" s="130">
        <f>BK132</f>
        <v>0</v>
      </c>
      <c r="L132" s="119"/>
      <c r="M132" s="124"/>
      <c r="P132" s="125">
        <f>SUM(P133:P183)</f>
        <v>0</v>
      </c>
      <c r="R132" s="125">
        <f>SUM(R133:R183)</f>
        <v>0</v>
      </c>
      <c r="T132" s="126">
        <f>SUM(T133:T183)</f>
        <v>0</v>
      </c>
      <c r="AR132" s="120" t="s">
        <v>87</v>
      </c>
      <c r="AT132" s="127" t="s">
        <v>78</v>
      </c>
      <c r="AU132" s="127" t="s">
        <v>87</v>
      </c>
      <c r="AY132" s="120" t="s">
        <v>127</v>
      </c>
      <c r="BK132" s="128">
        <f>SUM(BK133:BK183)</f>
        <v>0</v>
      </c>
    </row>
    <row r="133" spans="2:65" s="1" customFormat="1" ht="24.15" customHeight="1">
      <c r="B133" s="31"/>
      <c r="C133" s="131" t="s">
        <v>197</v>
      </c>
      <c r="D133" s="131" t="s">
        <v>129</v>
      </c>
      <c r="E133" s="132" t="s">
        <v>198</v>
      </c>
      <c r="F133" s="133" t="s">
        <v>199</v>
      </c>
      <c r="G133" s="134" t="s">
        <v>164</v>
      </c>
      <c r="H133" s="135">
        <v>5.2</v>
      </c>
      <c r="I133" s="136"/>
      <c r="J133" s="135">
        <f>ROUND(I133*H133,2)</f>
        <v>0</v>
      </c>
      <c r="K133" s="133" t="s">
        <v>133</v>
      </c>
      <c r="L133" s="31"/>
      <c r="M133" s="137" t="s">
        <v>1</v>
      </c>
      <c r="N133" s="138" t="s">
        <v>44</v>
      </c>
      <c r="P133" s="139">
        <f>O133*H133</f>
        <v>0</v>
      </c>
      <c r="Q133" s="139">
        <v>0</v>
      </c>
      <c r="R133" s="139">
        <f>Q133*H133</f>
        <v>0</v>
      </c>
      <c r="S133" s="139">
        <v>0</v>
      </c>
      <c r="T133" s="140">
        <f>S133*H133</f>
        <v>0</v>
      </c>
      <c r="AR133" s="141" t="s">
        <v>134</v>
      </c>
      <c r="AT133" s="141" t="s">
        <v>129</v>
      </c>
      <c r="AU133" s="141" t="s">
        <v>89</v>
      </c>
      <c r="AY133" s="16" t="s">
        <v>127</v>
      </c>
      <c r="BE133" s="142">
        <f>IF(N133="základní",J133,0)</f>
        <v>0</v>
      </c>
      <c r="BF133" s="142">
        <f>IF(N133="snížená",J133,0)</f>
        <v>0</v>
      </c>
      <c r="BG133" s="142">
        <f>IF(N133="zákl. přenesená",J133,0)</f>
        <v>0</v>
      </c>
      <c r="BH133" s="142">
        <f>IF(N133="sníž. přenesená",J133,0)</f>
        <v>0</v>
      </c>
      <c r="BI133" s="142">
        <f>IF(N133="nulová",J133,0)</f>
        <v>0</v>
      </c>
      <c r="BJ133" s="16" t="s">
        <v>87</v>
      </c>
      <c r="BK133" s="142">
        <f>ROUND(I133*H133,2)</f>
        <v>0</v>
      </c>
      <c r="BL133" s="16" t="s">
        <v>134</v>
      </c>
      <c r="BM133" s="141" t="s">
        <v>200</v>
      </c>
    </row>
    <row r="134" spans="2:65" s="1" customFormat="1" ht="19.2">
      <c r="B134" s="31"/>
      <c r="D134" s="143" t="s">
        <v>136</v>
      </c>
      <c r="F134" s="144" t="s">
        <v>199</v>
      </c>
      <c r="I134" s="145"/>
      <c r="L134" s="31"/>
      <c r="M134" s="146"/>
      <c r="T134" s="55"/>
      <c r="AT134" s="16" t="s">
        <v>136</v>
      </c>
      <c r="AU134" s="16" t="s">
        <v>89</v>
      </c>
    </row>
    <row r="135" spans="2:65" s="1" customFormat="1" ht="67.2">
      <c r="B135" s="31"/>
      <c r="D135" s="143" t="s">
        <v>137</v>
      </c>
      <c r="F135" s="147" t="s">
        <v>201</v>
      </c>
      <c r="I135" s="145"/>
      <c r="L135" s="31"/>
      <c r="M135" s="146"/>
      <c r="T135" s="55"/>
      <c r="AT135" s="16" t="s">
        <v>137</v>
      </c>
      <c r="AU135" s="16" t="s">
        <v>89</v>
      </c>
    </row>
    <row r="136" spans="2:65" s="12" customFormat="1" ht="10.199999999999999">
      <c r="B136" s="148"/>
      <c r="D136" s="143" t="s">
        <v>139</v>
      </c>
      <c r="E136" s="149" t="s">
        <v>1</v>
      </c>
      <c r="F136" s="150" t="s">
        <v>202</v>
      </c>
      <c r="H136" s="149" t="s">
        <v>1</v>
      </c>
      <c r="I136" s="151"/>
      <c r="L136" s="148"/>
      <c r="M136" s="152"/>
      <c r="T136" s="153"/>
      <c r="AT136" s="149" t="s">
        <v>139</v>
      </c>
      <c r="AU136" s="149" t="s">
        <v>89</v>
      </c>
      <c r="AV136" s="12" t="s">
        <v>87</v>
      </c>
      <c r="AW136" s="12" t="s">
        <v>34</v>
      </c>
      <c r="AX136" s="12" t="s">
        <v>79</v>
      </c>
      <c r="AY136" s="149" t="s">
        <v>127</v>
      </c>
    </row>
    <row r="137" spans="2:65" s="12" customFormat="1" ht="10.199999999999999">
      <c r="B137" s="148"/>
      <c r="D137" s="143" t="s">
        <v>139</v>
      </c>
      <c r="E137" s="149" t="s">
        <v>1</v>
      </c>
      <c r="F137" s="150" t="s">
        <v>203</v>
      </c>
      <c r="H137" s="149" t="s">
        <v>1</v>
      </c>
      <c r="I137" s="151"/>
      <c r="L137" s="148"/>
      <c r="M137" s="152"/>
      <c r="T137" s="153"/>
      <c r="AT137" s="149" t="s">
        <v>139</v>
      </c>
      <c r="AU137" s="149" t="s">
        <v>89</v>
      </c>
      <c r="AV137" s="12" t="s">
        <v>87</v>
      </c>
      <c r="AW137" s="12" t="s">
        <v>34</v>
      </c>
      <c r="AX137" s="12" t="s">
        <v>79</v>
      </c>
      <c r="AY137" s="149" t="s">
        <v>127</v>
      </c>
    </row>
    <row r="138" spans="2:65" s="12" customFormat="1" ht="10.199999999999999">
      <c r="B138" s="148"/>
      <c r="D138" s="143" t="s">
        <v>139</v>
      </c>
      <c r="E138" s="149" t="s">
        <v>1</v>
      </c>
      <c r="F138" s="150" t="s">
        <v>219</v>
      </c>
      <c r="H138" s="149" t="s">
        <v>1</v>
      </c>
      <c r="I138" s="151"/>
      <c r="L138" s="148"/>
      <c r="M138" s="152"/>
      <c r="T138" s="153"/>
      <c r="AT138" s="149" t="s">
        <v>139</v>
      </c>
      <c r="AU138" s="149" t="s">
        <v>89</v>
      </c>
      <c r="AV138" s="12" t="s">
        <v>87</v>
      </c>
      <c r="AW138" s="12" t="s">
        <v>34</v>
      </c>
      <c r="AX138" s="12" t="s">
        <v>79</v>
      </c>
      <c r="AY138" s="149" t="s">
        <v>127</v>
      </c>
    </row>
    <row r="139" spans="2:65" s="13" customFormat="1" ht="10.199999999999999">
      <c r="B139" s="154"/>
      <c r="D139" s="143" t="s">
        <v>139</v>
      </c>
      <c r="E139" s="155" t="s">
        <v>1</v>
      </c>
      <c r="F139" s="156" t="s">
        <v>220</v>
      </c>
      <c r="H139" s="157">
        <v>5.2</v>
      </c>
      <c r="I139" s="158"/>
      <c r="L139" s="154"/>
      <c r="M139" s="159"/>
      <c r="T139" s="160"/>
      <c r="AT139" s="155" t="s">
        <v>139</v>
      </c>
      <c r="AU139" s="155" t="s">
        <v>89</v>
      </c>
      <c r="AV139" s="13" t="s">
        <v>89</v>
      </c>
      <c r="AW139" s="13" t="s">
        <v>34</v>
      </c>
      <c r="AX139" s="13" t="s">
        <v>79</v>
      </c>
      <c r="AY139" s="155" t="s">
        <v>127</v>
      </c>
    </row>
    <row r="140" spans="2:65" s="14" customFormat="1" ht="10.199999999999999">
      <c r="B140" s="161"/>
      <c r="D140" s="143" t="s">
        <v>139</v>
      </c>
      <c r="E140" s="162" t="s">
        <v>1</v>
      </c>
      <c r="F140" s="163" t="s">
        <v>143</v>
      </c>
      <c r="H140" s="164">
        <v>5.2</v>
      </c>
      <c r="I140" s="165"/>
      <c r="L140" s="161"/>
      <c r="M140" s="166"/>
      <c r="T140" s="167"/>
      <c r="AT140" s="162" t="s">
        <v>139</v>
      </c>
      <c r="AU140" s="162" t="s">
        <v>89</v>
      </c>
      <c r="AV140" s="14" t="s">
        <v>134</v>
      </c>
      <c r="AW140" s="14" t="s">
        <v>34</v>
      </c>
      <c r="AX140" s="14" t="s">
        <v>87</v>
      </c>
      <c r="AY140" s="162" t="s">
        <v>127</v>
      </c>
    </row>
    <row r="141" spans="2:65" s="1" customFormat="1" ht="21.75" customHeight="1">
      <c r="B141" s="31"/>
      <c r="C141" s="131" t="s">
        <v>146</v>
      </c>
      <c r="D141" s="131" t="s">
        <v>129</v>
      </c>
      <c r="E141" s="132" t="s">
        <v>147</v>
      </c>
      <c r="F141" s="133" t="s">
        <v>148</v>
      </c>
      <c r="G141" s="134" t="s">
        <v>132</v>
      </c>
      <c r="H141" s="135">
        <v>1022</v>
      </c>
      <c r="I141" s="136"/>
      <c r="J141" s="135">
        <f>ROUND(I141*H141,2)</f>
        <v>0</v>
      </c>
      <c r="K141" s="133" t="s">
        <v>133</v>
      </c>
      <c r="L141" s="31"/>
      <c r="M141" s="137" t="s">
        <v>1</v>
      </c>
      <c r="N141" s="138" t="s">
        <v>44</v>
      </c>
      <c r="P141" s="139">
        <f>O141*H141</f>
        <v>0</v>
      </c>
      <c r="Q141" s="139">
        <v>0</v>
      </c>
      <c r="R141" s="139">
        <f>Q141*H141</f>
        <v>0</v>
      </c>
      <c r="S141" s="139">
        <v>0</v>
      </c>
      <c r="T141" s="140">
        <f>S141*H141</f>
        <v>0</v>
      </c>
      <c r="AR141" s="141" t="s">
        <v>134</v>
      </c>
      <c r="AT141" s="141" t="s">
        <v>129</v>
      </c>
      <c r="AU141" s="141" t="s">
        <v>89</v>
      </c>
      <c r="AY141" s="16" t="s">
        <v>127</v>
      </c>
      <c r="BE141" s="142">
        <f>IF(N141="základní",J141,0)</f>
        <v>0</v>
      </c>
      <c r="BF141" s="142">
        <f>IF(N141="snížená",J141,0)</f>
        <v>0</v>
      </c>
      <c r="BG141" s="142">
        <f>IF(N141="zákl. přenesená",J141,0)</f>
        <v>0</v>
      </c>
      <c r="BH141" s="142">
        <f>IF(N141="sníž. přenesená",J141,0)</f>
        <v>0</v>
      </c>
      <c r="BI141" s="142">
        <f>IF(N141="nulová",J141,0)</f>
        <v>0</v>
      </c>
      <c r="BJ141" s="16" t="s">
        <v>87</v>
      </c>
      <c r="BK141" s="142">
        <f>ROUND(I141*H141,2)</f>
        <v>0</v>
      </c>
      <c r="BL141" s="16" t="s">
        <v>134</v>
      </c>
      <c r="BM141" s="141" t="s">
        <v>149</v>
      </c>
    </row>
    <row r="142" spans="2:65" s="1" customFormat="1" ht="10.199999999999999">
      <c r="B142" s="31"/>
      <c r="D142" s="143" t="s">
        <v>136</v>
      </c>
      <c r="F142" s="144" t="s">
        <v>148</v>
      </c>
      <c r="I142" s="145"/>
      <c r="L142" s="31"/>
      <c r="M142" s="146"/>
      <c r="T142" s="55"/>
      <c r="AT142" s="16" t="s">
        <v>136</v>
      </c>
      <c r="AU142" s="16" t="s">
        <v>89</v>
      </c>
    </row>
    <row r="143" spans="2:65" s="1" customFormat="1" ht="57.6">
      <c r="B143" s="31"/>
      <c r="D143" s="143" t="s">
        <v>137</v>
      </c>
      <c r="F143" s="147" t="s">
        <v>150</v>
      </c>
      <c r="I143" s="145"/>
      <c r="L143" s="31"/>
      <c r="M143" s="146"/>
      <c r="T143" s="55"/>
      <c r="AT143" s="16" t="s">
        <v>137</v>
      </c>
      <c r="AU143" s="16" t="s">
        <v>89</v>
      </c>
    </row>
    <row r="144" spans="2:65" s="12" customFormat="1" ht="10.199999999999999">
      <c r="B144" s="148"/>
      <c r="D144" s="143" t="s">
        <v>139</v>
      </c>
      <c r="E144" s="149" t="s">
        <v>1</v>
      </c>
      <c r="F144" s="150" t="s">
        <v>151</v>
      </c>
      <c r="H144" s="149" t="s">
        <v>1</v>
      </c>
      <c r="I144" s="151"/>
      <c r="L144" s="148"/>
      <c r="M144" s="152"/>
      <c r="T144" s="153"/>
      <c r="AT144" s="149" t="s">
        <v>139</v>
      </c>
      <c r="AU144" s="149" t="s">
        <v>89</v>
      </c>
      <c r="AV144" s="12" t="s">
        <v>87</v>
      </c>
      <c r="AW144" s="12" t="s">
        <v>34</v>
      </c>
      <c r="AX144" s="12" t="s">
        <v>79</v>
      </c>
      <c r="AY144" s="149" t="s">
        <v>127</v>
      </c>
    </row>
    <row r="145" spans="2:65" s="12" customFormat="1" ht="10.199999999999999">
      <c r="B145" s="148"/>
      <c r="D145" s="143" t="s">
        <v>139</v>
      </c>
      <c r="E145" s="149" t="s">
        <v>1</v>
      </c>
      <c r="F145" s="150" t="s">
        <v>216</v>
      </c>
      <c r="H145" s="149" t="s">
        <v>1</v>
      </c>
      <c r="I145" s="151"/>
      <c r="L145" s="148"/>
      <c r="M145" s="152"/>
      <c r="T145" s="153"/>
      <c r="AT145" s="149" t="s">
        <v>139</v>
      </c>
      <c r="AU145" s="149" t="s">
        <v>89</v>
      </c>
      <c r="AV145" s="12" t="s">
        <v>87</v>
      </c>
      <c r="AW145" s="12" t="s">
        <v>34</v>
      </c>
      <c r="AX145" s="12" t="s">
        <v>79</v>
      </c>
      <c r="AY145" s="149" t="s">
        <v>127</v>
      </c>
    </row>
    <row r="146" spans="2:65" s="12" customFormat="1" ht="10.199999999999999">
      <c r="B146" s="148"/>
      <c r="D146" s="143" t="s">
        <v>139</v>
      </c>
      <c r="E146" s="149" t="s">
        <v>1</v>
      </c>
      <c r="F146" s="150" t="s">
        <v>217</v>
      </c>
      <c r="H146" s="149" t="s">
        <v>1</v>
      </c>
      <c r="I146" s="151"/>
      <c r="L146" s="148"/>
      <c r="M146" s="152"/>
      <c r="T146" s="153"/>
      <c r="AT146" s="149" t="s">
        <v>139</v>
      </c>
      <c r="AU146" s="149" t="s">
        <v>89</v>
      </c>
      <c r="AV146" s="12" t="s">
        <v>87</v>
      </c>
      <c r="AW146" s="12" t="s">
        <v>34</v>
      </c>
      <c r="AX146" s="12" t="s">
        <v>79</v>
      </c>
      <c r="AY146" s="149" t="s">
        <v>127</v>
      </c>
    </row>
    <row r="147" spans="2:65" s="13" customFormat="1" ht="10.199999999999999">
      <c r="B147" s="154"/>
      <c r="D147" s="143" t="s">
        <v>139</v>
      </c>
      <c r="E147" s="155" t="s">
        <v>1</v>
      </c>
      <c r="F147" s="156" t="s">
        <v>221</v>
      </c>
      <c r="H147" s="157">
        <v>1022</v>
      </c>
      <c r="I147" s="158"/>
      <c r="L147" s="154"/>
      <c r="M147" s="159"/>
      <c r="T147" s="160"/>
      <c r="AT147" s="155" t="s">
        <v>139</v>
      </c>
      <c r="AU147" s="155" t="s">
        <v>89</v>
      </c>
      <c r="AV147" s="13" t="s">
        <v>89</v>
      </c>
      <c r="AW147" s="13" t="s">
        <v>34</v>
      </c>
      <c r="AX147" s="13" t="s">
        <v>79</v>
      </c>
      <c r="AY147" s="155" t="s">
        <v>127</v>
      </c>
    </row>
    <row r="148" spans="2:65" s="14" customFormat="1" ht="10.199999999999999">
      <c r="B148" s="161"/>
      <c r="D148" s="143" t="s">
        <v>139</v>
      </c>
      <c r="E148" s="162" t="s">
        <v>1</v>
      </c>
      <c r="F148" s="163" t="s">
        <v>143</v>
      </c>
      <c r="H148" s="164">
        <v>1022</v>
      </c>
      <c r="I148" s="165"/>
      <c r="L148" s="161"/>
      <c r="M148" s="166"/>
      <c r="T148" s="167"/>
      <c r="AT148" s="162" t="s">
        <v>139</v>
      </c>
      <c r="AU148" s="162" t="s">
        <v>89</v>
      </c>
      <c r="AV148" s="14" t="s">
        <v>134</v>
      </c>
      <c r="AW148" s="14" t="s">
        <v>34</v>
      </c>
      <c r="AX148" s="14" t="s">
        <v>87</v>
      </c>
      <c r="AY148" s="162" t="s">
        <v>127</v>
      </c>
    </row>
    <row r="149" spans="2:65" s="1" customFormat="1" ht="16.5" customHeight="1">
      <c r="B149" s="31"/>
      <c r="C149" s="131" t="s">
        <v>152</v>
      </c>
      <c r="D149" s="131" t="s">
        <v>129</v>
      </c>
      <c r="E149" s="132" t="s">
        <v>153</v>
      </c>
      <c r="F149" s="133" t="s">
        <v>154</v>
      </c>
      <c r="G149" s="134" t="s">
        <v>132</v>
      </c>
      <c r="H149" s="135">
        <v>3415.5</v>
      </c>
      <c r="I149" s="136"/>
      <c r="J149" s="135">
        <f>ROUND(I149*H149,2)</f>
        <v>0</v>
      </c>
      <c r="K149" s="133" t="s">
        <v>133</v>
      </c>
      <c r="L149" s="31"/>
      <c r="M149" s="137" t="s">
        <v>1</v>
      </c>
      <c r="N149" s="138" t="s">
        <v>44</v>
      </c>
      <c r="P149" s="139">
        <f>O149*H149</f>
        <v>0</v>
      </c>
      <c r="Q149" s="139">
        <v>0</v>
      </c>
      <c r="R149" s="139">
        <f>Q149*H149</f>
        <v>0</v>
      </c>
      <c r="S149" s="139">
        <v>0</v>
      </c>
      <c r="T149" s="140">
        <f>S149*H149</f>
        <v>0</v>
      </c>
      <c r="AR149" s="141" t="s">
        <v>134</v>
      </c>
      <c r="AT149" s="141" t="s">
        <v>129</v>
      </c>
      <c r="AU149" s="141" t="s">
        <v>89</v>
      </c>
      <c r="AY149" s="16" t="s">
        <v>127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6" t="s">
        <v>87</v>
      </c>
      <c r="BK149" s="142">
        <f>ROUND(I149*H149,2)</f>
        <v>0</v>
      </c>
      <c r="BL149" s="16" t="s">
        <v>134</v>
      </c>
      <c r="BM149" s="141" t="s">
        <v>155</v>
      </c>
    </row>
    <row r="150" spans="2:65" s="1" customFormat="1" ht="10.199999999999999">
      <c r="B150" s="31"/>
      <c r="D150" s="143" t="s">
        <v>136</v>
      </c>
      <c r="F150" s="144" t="s">
        <v>154</v>
      </c>
      <c r="I150" s="145"/>
      <c r="L150" s="31"/>
      <c r="M150" s="146"/>
      <c r="T150" s="55"/>
      <c r="AT150" s="16" t="s">
        <v>136</v>
      </c>
      <c r="AU150" s="16" t="s">
        <v>89</v>
      </c>
    </row>
    <row r="151" spans="2:65" s="1" customFormat="1" ht="57.6">
      <c r="B151" s="31"/>
      <c r="D151" s="143" t="s">
        <v>137</v>
      </c>
      <c r="F151" s="147" t="s">
        <v>156</v>
      </c>
      <c r="I151" s="145"/>
      <c r="L151" s="31"/>
      <c r="M151" s="146"/>
      <c r="T151" s="55"/>
      <c r="AT151" s="16" t="s">
        <v>137</v>
      </c>
      <c r="AU151" s="16" t="s">
        <v>89</v>
      </c>
    </row>
    <row r="152" spans="2:65" s="12" customFormat="1" ht="10.199999999999999">
      <c r="B152" s="148"/>
      <c r="D152" s="143" t="s">
        <v>139</v>
      </c>
      <c r="E152" s="149" t="s">
        <v>1</v>
      </c>
      <c r="F152" s="150" t="s">
        <v>157</v>
      </c>
      <c r="H152" s="149" t="s">
        <v>1</v>
      </c>
      <c r="I152" s="151"/>
      <c r="L152" s="148"/>
      <c r="M152" s="152"/>
      <c r="T152" s="153"/>
      <c r="AT152" s="149" t="s">
        <v>139</v>
      </c>
      <c r="AU152" s="149" t="s">
        <v>89</v>
      </c>
      <c r="AV152" s="12" t="s">
        <v>87</v>
      </c>
      <c r="AW152" s="12" t="s">
        <v>34</v>
      </c>
      <c r="AX152" s="12" t="s">
        <v>79</v>
      </c>
      <c r="AY152" s="149" t="s">
        <v>127</v>
      </c>
    </row>
    <row r="153" spans="2:65" s="12" customFormat="1" ht="10.199999999999999">
      <c r="B153" s="148"/>
      <c r="D153" s="143" t="s">
        <v>139</v>
      </c>
      <c r="E153" s="149" t="s">
        <v>1</v>
      </c>
      <c r="F153" s="150" t="s">
        <v>222</v>
      </c>
      <c r="H153" s="149" t="s">
        <v>1</v>
      </c>
      <c r="I153" s="151"/>
      <c r="L153" s="148"/>
      <c r="M153" s="152"/>
      <c r="T153" s="153"/>
      <c r="AT153" s="149" t="s">
        <v>139</v>
      </c>
      <c r="AU153" s="149" t="s">
        <v>89</v>
      </c>
      <c r="AV153" s="12" t="s">
        <v>87</v>
      </c>
      <c r="AW153" s="12" t="s">
        <v>34</v>
      </c>
      <c r="AX153" s="12" t="s">
        <v>79</v>
      </c>
      <c r="AY153" s="149" t="s">
        <v>127</v>
      </c>
    </row>
    <row r="154" spans="2:65" s="12" customFormat="1" ht="10.199999999999999">
      <c r="B154" s="148"/>
      <c r="D154" s="143" t="s">
        <v>139</v>
      </c>
      <c r="E154" s="149" t="s">
        <v>1</v>
      </c>
      <c r="F154" s="150" t="s">
        <v>223</v>
      </c>
      <c r="H154" s="149" t="s">
        <v>1</v>
      </c>
      <c r="I154" s="151"/>
      <c r="L154" s="148"/>
      <c r="M154" s="152"/>
      <c r="T154" s="153"/>
      <c r="AT154" s="149" t="s">
        <v>139</v>
      </c>
      <c r="AU154" s="149" t="s">
        <v>89</v>
      </c>
      <c r="AV154" s="12" t="s">
        <v>87</v>
      </c>
      <c r="AW154" s="12" t="s">
        <v>34</v>
      </c>
      <c r="AX154" s="12" t="s">
        <v>79</v>
      </c>
      <c r="AY154" s="149" t="s">
        <v>127</v>
      </c>
    </row>
    <row r="155" spans="2:65" s="13" customFormat="1" ht="10.199999999999999">
      <c r="B155" s="154"/>
      <c r="D155" s="143" t="s">
        <v>139</v>
      </c>
      <c r="E155" s="155" t="s">
        <v>1</v>
      </c>
      <c r="F155" s="156" t="s">
        <v>224</v>
      </c>
      <c r="H155" s="157">
        <v>3415.5</v>
      </c>
      <c r="I155" s="158"/>
      <c r="L155" s="154"/>
      <c r="M155" s="159"/>
      <c r="T155" s="160"/>
      <c r="AT155" s="155" t="s">
        <v>139</v>
      </c>
      <c r="AU155" s="155" t="s">
        <v>89</v>
      </c>
      <c r="AV155" s="13" t="s">
        <v>89</v>
      </c>
      <c r="AW155" s="13" t="s">
        <v>34</v>
      </c>
      <c r="AX155" s="13" t="s">
        <v>79</v>
      </c>
      <c r="AY155" s="155" t="s">
        <v>127</v>
      </c>
    </row>
    <row r="156" spans="2:65" s="14" customFormat="1" ht="10.199999999999999">
      <c r="B156" s="161"/>
      <c r="D156" s="143" t="s">
        <v>139</v>
      </c>
      <c r="E156" s="162" t="s">
        <v>1</v>
      </c>
      <c r="F156" s="163" t="s">
        <v>143</v>
      </c>
      <c r="H156" s="164">
        <v>3415.5</v>
      </c>
      <c r="I156" s="165"/>
      <c r="L156" s="161"/>
      <c r="M156" s="166"/>
      <c r="T156" s="167"/>
      <c r="AT156" s="162" t="s">
        <v>139</v>
      </c>
      <c r="AU156" s="162" t="s">
        <v>89</v>
      </c>
      <c r="AV156" s="14" t="s">
        <v>134</v>
      </c>
      <c r="AW156" s="14" t="s">
        <v>34</v>
      </c>
      <c r="AX156" s="14" t="s">
        <v>87</v>
      </c>
      <c r="AY156" s="162" t="s">
        <v>127</v>
      </c>
    </row>
    <row r="157" spans="2:65" s="1" customFormat="1" ht="16.5" customHeight="1">
      <c r="B157" s="31"/>
      <c r="C157" s="131" t="s">
        <v>144</v>
      </c>
      <c r="D157" s="131" t="s">
        <v>129</v>
      </c>
      <c r="E157" s="132" t="s">
        <v>153</v>
      </c>
      <c r="F157" s="133" t="s">
        <v>154</v>
      </c>
      <c r="G157" s="134" t="s">
        <v>132</v>
      </c>
      <c r="H157" s="135">
        <v>3415.5</v>
      </c>
      <c r="I157" s="136"/>
      <c r="J157" s="135">
        <f>ROUND(I157*H157,2)</f>
        <v>0</v>
      </c>
      <c r="K157" s="133" t="s">
        <v>133</v>
      </c>
      <c r="L157" s="31"/>
      <c r="M157" s="137" t="s">
        <v>1</v>
      </c>
      <c r="N157" s="138" t="s">
        <v>44</v>
      </c>
      <c r="P157" s="139">
        <f>O157*H157</f>
        <v>0</v>
      </c>
      <c r="Q157" s="139">
        <v>0</v>
      </c>
      <c r="R157" s="139">
        <f>Q157*H157</f>
        <v>0</v>
      </c>
      <c r="S157" s="139">
        <v>0</v>
      </c>
      <c r="T157" s="140">
        <f>S157*H157</f>
        <v>0</v>
      </c>
      <c r="AR157" s="141" t="s">
        <v>134</v>
      </c>
      <c r="AT157" s="141" t="s">
        <v>129</v>
      </c>
      <c r="AU157" s="141" t="s">
        <v>89</v>
      </c>
      <c r="AY157" s="16" t="s">
        <v>127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6" t="s">
        <v>87</v>
      </c>
      <c r="BK157" s="142">
        <f>ROUND(I157*H157,2)</f>
        <v>0</v>
      </c>
      <c r="BL157" s="16" t="s">
        <v>134</v>
      </c>
      <c r="BM157" s="141" t="s">
        <v>161</v>
      </c>
    </row>
    <row r="158" spans="2:65" s="1" customFormat="1" ht="10.199999999999999">
      <c r="B158" s="31"/>
      <c r="D158" s="143" t="s">
        <v>136</v>
      </c>
      <c r="F158" s="144" t="s">
        <v>154</v>
      </c>
      <c r="I158" s="145"/>
      <c r="L158" s="31"/>
      <c r="M158" s="146"/>
      <c r="T158" s="55"/>
      <c r="AT158" s="16" t="s">
        <v>136</v>
      </c>
      <c r="AU158" s="16" t="s">
        <v>89</v>
      </c>
    </row>
    <row r="159" spans="2:65" s="1" customFormat="1" ht="57.6">
      <c r="B159" s="31"/>
      <c r="D159" s="143" t="s">
        <v>137</v>
      </c>
      <c r="F159" s="147" t="s">
        <v>156</v>
      </c>
      <c r="I159" s="145"/>
      <c r="L159" s="31"/>
      <c r="M159" s="146"/>
      <c r="T159" s="55"/>
      <c r="AT159" s="16" t="s">
        <v>137</v>
      </c>
      <c r="AU159" s="16" t="s">
        <v>89</v>
      </c>
    </row>
    <row r="160" spans="2:65" s="12" customFormat="1" ht="10.199999999999999">
      <c r="B160" s="148"/>
      <c r="D160" s="143" t="s">
        <v>139</v>
      </c>
      <c r="E160" s="149" t="s">
        <v>1</v>
      </c>
      <c r="F160" s="150" t="s">
        <v>157</v>
      </c>
      <c r="H160" s="149" t="s">
        <v>1</v>
      </c>
      <c r="I160" s="151"/>
      <c r="L160" s="148"/>
      <c r="M160" s="152"/>
      <c r="T160" s="153"/>
      <c r="AT160" s="149" t="s">
        <v>139</v>
      </c>
      <c r="AU160" s="149" t="s">
        <v>89</v>
      </c>
      <c r="AV160" s="12" t="s">
        <v>87</v>
      </c>
      <c r="AW160" s="12" t="s">
        <v>34</v>
      </c>
      <c r="AX160" s="12" t="s">
        <v>79</v>
      </c>
      <c r="AY160" s="149" t="s">
        <v>127</v>
      </c>
    </row>
    <row r="161" spans="2:65" s="12" customFormat="1" ht="10.199999999999999">
      <c r="B161" s="148"/>
      <c r="D161" s="143" t="s">
        <v>139</v>
      </c>
      <c r="E161" s="149" t="s">
        <v>1</v>
      </c>
      <c r="F161" s="150" t="s">
        <v>222</v>
      </c>
      <c r="H161" s="149" t="s">
        <v>1</v>
      </c>
      <c r="I161" s="151"/>
      <c r="L161" s="148"/>
      <c r="M161" s="152"/>
      <c r="T161" s="153"/>
      <c r="AT161" s="149" t="s">
        <v>139</v>
      </c>
      <c r="AU161" s="149" t="s">
        <v>89</v>
      </c>
      <c r="AV161" s="12" t="s">
        <v>87</v>
      </c>
      <c r="AW161" s="12" t="s">
        <v>34</v>
      </c>
      <c r="AX161" s="12" t="s">
        <v>79</v>
      </c>
      <c r="AY161" s="149" t="s">
        <v>127</v>
      </c>
    </row>
    <row r="162" spans="2:65" s="12" customFormat="1" ht="10.199999999999999">
      <c r="B162" s="148"/>
      <c r="D162" s="143" t="s">
        <v>139</v>
      </c>
      <c r="E162" s="149" t="s">
        <v>1</v>
      </c>
      <c r="F162" s="150" t="s">
        <v>223</v>
      </c>
      <c r="H162" s="149" t="s">
        <v>1</v>
      </c>
      <c r="I162" s="151"/>
      <c r="L162" s="148"/>
      <c r="M162" s="152"/>
      <c r="T162" s="153"/>
      <c r="AT162" s="149" t="s">
        <v>139</v>
      </c>
      <c r="AU162" s="149" t="s">
        <v>89</v>
      </c>
      <c r="AV162" s="12" t="s">
        <v>87</v>
      </c>
      <c r="AW162" s="12" t="s">
        <v>34</v>
      </c>
      <c r="AX162" s="12" t="s">
        <v>79</v>
      </c>
      <c r="AY162" s="149" t="s">
        <v>127</v>
      </c>
    </row>
    <row r="163" spans="2:65" s="13" customFormat="1" ht="10.199999999999999">
      <c r="B163" s="154"/>
      <c r="D163" s="143" t="s">
        <v>139</v>
      </c>
      <c r="E163" s="155" t="s">
        <v>1</v>
      </c>
      <c r="F163" s="156" t="s">
        <v>224</v>
      </c>
      <c r="H163" s="157">
        <v>3415.5</v>
      </c>
      <c r="I163" s="158"/>
      <c r="L163" s="154"/>
      <c r="M163" s="159"/>
      <c r="T163" s="160"/>
      <c r="AT163" s="155" t="s">
        <v>139</v>
      </c>
      <c r="AU163" s="155" t="s">
        <v>89</v>
      </c>
      <c r="AV163" s="13" t="s">
        <v>89</v>
      </c>
      <c r="AW163" s="13" t="s">
        <v>34</v>
      </c>
      <c r="AX163" s="13" t="s">
        <v>79</v>
      </c>
      <c r="AY163" s="155" t="s">
        <v>127</v>
      </c>
    </row>
    <row r="164" spans="2:65" s="14" customFormat="1" ht="10.199999999999999">
      <c r="B164" s="161"/>
      <c r="D164" s="143" t="s">
        <v>139</v>
      </c>
      <c r="E164" s="162" t="s">
        <v>1</v>
      </c>
      <c r="F164" s="163" t="s">
        <v>143</v>
      </c>
      <c r="H164" s="164">
        <v>3415.5</v>
      </c>
      <c r="I164" s="165"/>
      <c r="L164" s="161"/>
      <c r="M164" s="166"/>
      <c r="T164" s="167"/>
      <c r="AT164" s="162" t="s">
        <v>139</v>
      </c>
      <c r="AU164" s="162" t="s">
        <v>89</v>
      </c>
      <c r="AV164" s="14" t="s">
        <v>134</v>
      </c>
      <c r="AW164" s="14" t="s">
        <v>34</v>
      </c>
      <c r="AX164" s="14" t="s">
        <v>87</v>
      </c>
      <c r="AY164" s="162" t="s">
        <v>127</v>
      </c>
    </row>
    <row r="165" spans="2:65" s="1" customFormat="1" ht="24.15" customHeight="1">
      <c r="B165" s="31"/>
      <c r="C165" s="131" t="s">
        <v>134</v>
      </c>
      <c r="D165" s="131" t="s">
        <v>129</v>
      </c>
      <c r="E165" s="132" t="s">
        <v>162</v>
      </c>
      <c r="F165" s="133" t="s">
        <v>163</v>
      </c>
      <c r="G165" s="134" t="s">
        <v>164</v>
      </c>
      <c r="H165" s="135">
        <v>137.22</v>
      </c>
      <c r="I165" s="136"/>
      <c r="J165" s="135">
        <f>ROUND(I165*H165,2)</f>
        <v>0</v>
      </c>
      <c r="K165" s="133" t="s">
        <v>133</v>
      </c>
      <c r="L165" s="31"/>
      <c r="M165" s="137" t="s">
        <v>1</v>
      </c>
      <c r="N165" s="138" t="s">
        <v>44</v>
      </c>
      <c r="P165" s="139">
        <f>O165*H165</f>
        <v>0</v>
      </c>
      <c r="Q165" s="139">
        <v>0</v>
      </c>
      <c r="R165" s="139">
        <f>Q165*H165</f>
        <v>0</v>
      </c>
      <c r="S165" s="139">
        <v>0</v>
      </c>
      <c r="T165" s="140">
        <f>S165*H165</f>
        <v>0</v>
      </c>
      <c r="AR165" s="141" t="s">
        <v>134</v>
      </c>
      <c r="AT165" s="141" t="s">
        <v>129</v>
      </c>
      <c r="AU165" s="141" t="s">
        <v>89</v>
      </c>
      <c r="AY165" s="16" t="s">
        <v>127</v>
      </c>
      <c r="BE165" s="142">
        <f>IF(N165="základní",J165,0)</f>
        <v>0</v>
      </c>
      <c r="BF165" s="142">
        <f>IF(N165="snížená",J165,0)</f>
        <v>0</v>
      </c>
      <c r="BG165" s="142">
        <f>IF(N165="zákl. přenesená",J165,0)</f>
        <v>0</v>
      </c>
      <c r="BH165" s="142">
        <f>IF(N165="sníž. přenesená",J165,0)</f>
        <v>0</v>
      </c>
      <c r="BI165" s="142">
        <f>IF(N165="nulová",J165,0)</f>
        <v>0</v>
      </c>
      <c r="BJ165" s="16" t="s">
        <v>87</v>
      </c>
      <c r="BK165" s="142">
        <f>ROUND(I165*H165,2)</f>
        <v>0</v>
      </c>
      <c r="BL165" s="16" t="s">
        <v>134</v>
      </c>
      <c r="BM165" s="141" t="s">
        <v>165</v>
      </c>
    </row>
    <row r="166" spans="2:65" s="1" customFormat="1" ht="10.199999999999999">
      <c r="B166" s="31"/>
      <c r="D166" s="143" t="s">
        <v>136</v>
      </c>
      <c r="F166" s="144" t="s">
        <v>163</v>
      </c>
      <c r="I166" s="145"/>
      <c r="L166" s="31"/>
      <c r="M166" s="146"/>
      <c r="T166" s="55"/>
      <c r="AT166" s="16" t="s">
        <v>136</v>
      </c>
      <c r="AU166" s="16" t="s">
        <v>89</v>
      </c>
    </row>
    <row r="167" spans="2:65" s="1" customFormat="1" ht="105.6">
      <c r="B167" s="31"/>
      <c r="D167" s="143" t="s">
        <v>137</v>
      </c>
      <c r="F167" s="147" t="s">
        <v>166</v>
      </c>
      <c r="I167" s="145"/>
      <c r="L167" s="31"/>
      <c r="M167" s="146"/>
      <c r="T167" s="55"/>
      <c r="AT167" s="16" t="s">
        <v>137</v>
      </c>
      <c r="AU167" s="16" t="s">
        <v>89</v>
      </c>
    </row>
    <row r="168" spans="2:65" s="12" customFormat="1" ht="10.199999999999999">
      <c r="B168" s="148"/>
      <c r="D168" s="143" t="s">
        <v>139</v>
      </c>
      <c r="E168" s="149" t="s">
        <v>1</v>
      </c>
      <c r="F168" s="150" t="s">
        <v>167</v>
      </c>
      <c r="H168" s="149" t="s">
        <v>1</v>
      </c>
      <c r="I168" s="151"/>
      <c r="L168" s="148"/>
      <c r="M168" s="152"/>
      <c r="T168" s="153"/>
      <c r="AT168" s="149" t="s">
        <v>139</v>
      </c>
      <c r="AU168" s="149" t="s">
        <v>89</v>
      </c>
      <c r="AV168" s="12" t="s">
        <v>87</v>
      </c>
      <c r="AW168" s="12" t="s">
        <v>34</v>
      </c>
      <c r="AX168" s="12" t="s">
        <v>79</v>
      </c>
      <c r="AY168" s="149" t="s">
        <v>127</v>
      </c>
    </row>
    <row r="169" spans="2:65" s="12" customFormat="1" ht="10.199999999999999">
      <c r="B169" s="148"/>
      <c r="D169" s="143" t="s">
        <v>139</v>
      </c>
      <c r="E169" s="149" t="s">
        <v>1</v>
      </c>
      <c r="F169" s="150" t="s">
        <v>211</v>
      </c>
      <c r="H169" s="149" t="s">
        <v>1</v>
      </c>
      <c r="I169" s="151"/>
      <c r="L169" s="148"/>
      <c r="M169" s="152"/>
      <c r="T169" s="153"/>
      <c r="AT169" s="149" t="s">
        <v>139</v>
      </c>
      <c r="AU169" s="149" t="s">
        <v>89</v>
      </c>
      <c r="AV169" s="12" t="s">
        <v>87</v>
      </c>
      <c r="AW169" s="12" t="s">
        <v>34</v>
      </c>
      <c r="AX169" s="12" t="s">
        <v>79</v>
      </c>
      <c r="AY169" s="149" t="s">
        <v>127</v>
      </c>
    </row>
    <row r="170" spans="2:65" s="12" customFormat="1" ht="10.199999999999999">
      <c r="B170" s="148"/>
      <c r="D170" s="143" t="s">
        <v>139</v>
      </c>
      <c r="E170" s="149" t="s">
        <v>1</v>
      </c>
      <c r="F170" s="150" t="s">
        <v>222</v>
      </c>
      <c r="H170" s="149" t="s">
        <v>1</v>
      </c>
      <c r="I170" s="151"/>
      <c r="L170" s="148"/>
      <c r="M170" s="152"/>
      <c r="T170" s="153"/>
      <c r="AT170" s="149" t="s">
        <v>139</v>
      </c>
      <c r="AU170" s="149" t="s">
        <v>89</v>
      </c>
      <c r="AV170" s="12" t="s">
        <v>87</v>
      </c>
      <c r="AW170" s="12" t="s">
        <v>34</v>
      </c>
      <c r="AX170" s="12" t="s">
        <v>79</v>
      </c>
      <c r="AY170" s="149" t="s">
        <v>127</v>
      </c>
    </row>
    <row r="171" spans="2:65" s="12" customFormat="1" ht="10.199999999999999">
      <c r="B171" s="148"/>
      <c r="D171" s="143" t="s">
        <v>139</v>
      </c>
      <c r="E171" s="149" t="s">
        <v>1</v>
      </c>
      <c r="F171" s="150" t="s">
        <v>223</v>
      </c>
      <c r="H171" s="149" t="s">
        <v>1</v>
      </c>
      <c r="I171" s="151"/>
      <c r="L171" s="148"/>
      <c r="M171" s="152"/>
      <c r="T171" s="153"/>
      <c r="AT171" s="149" t="s">
        <v>139</v>
      </c>
      <c r="AU171" s="149" t="s">
        <v>89</v>
      </c>
      <c r="AV171" s="12" t="s">
        <v>87</v>
      </c>
      <c r="AW171" s="12" t="s">
        <v>34</v>
      </c>
      <c r="AX171" s="12" t="s">
        <v>79</v>
      </c>
      <c r="AY171" s="149" t="s">
        <v>127</v>
      </c>
    </row>
    <row r="172" spans="2:65" s="13" customFormat="1" ht="10.199999999999999">
      <c r="B172" s="154"/>
      <c r="D172" s="143" t="s">
        <v>139</v>
      </c>
      <c r="E172" s="155" t="s">
        <v>1</v>
      </c>
      <c r="F172" s="156" t="s">
        <v>225</v>
      </c>
      <c r="H172" s="157">
        <v>136.62</v>
      </c>
      <c r="I172" s="158"/>
      <c r="L172" s="154"/>
      <c r="M172" s="159"/>
      <c r="T172" s="160"/>
      <c r="AT172" s="155" t="s">
        <v>139</v>
      </c>
      <c r="AU172" s="155" t="s">
        <v>89</v>
      </c>
      <c r="AV172" s="13" t="s">
        <v>89</v>
      </c>
      <c r="AW172" s="13" t="s">
        <v>34</v>
      </c>
      <c r="AX172" s="13" t="s">
        <v>79</v>
      </c>
      <c r="AY172" s="155" t="s">
        <v>127</v>
      </c>
    </row>
    <row r="173" spans="2:65" s="12" customFormat="1" ht="10.199999999999999">
      <c r="B173" s="148"/>
      <c r="D173" s="143" t="s">
        <v>139</v>
      </c>
      <c r="E173" s="149" t="s">
        <v>1</v>
      </c>
      <c r="F173" s="150" t="s">
        <v>226</v>
      </c>
      <c r="H173" s="149" t="s">
        <v>1</v>
      </c>
      <c r="I173" s="151"/>
      <c r="L173" s="148"/>
      <c r="M173" s="152"/>
      <c r="T173" s="153"/>
      <c r="AT173" s="149" t="s">
        <v>139</v>
      </c>
      <c r="AU173" s="149" t="s">
        <v>89</v>
      </c>
      <c r="AV173" s="12" t="s">
        <v>87</v>
      </c>
      <c r="AW173" s="12" t="s">
        <v>34</v>
      </c>
      <c r="AX173" s="12" t="s">
        <v>79</v>
      </c>
      <c r="AY173" s="149" t="s">
        <v>127</v>
      </c>
    </row>
    <row r="174" spans="2:65" s="13" customFormat="1" ht="10.199999999999999">
      <c r="B174" s="154"/>
      <c r="D174" s="143" t="s">
        <v>139</v>
      </c>
      <c r="E174" s="155" t="s">
        <v>1</v>
      </c>
      <c r="F174" s="156" t="s">
        <v>227</v>
      </c>
      <c r="H174" s="157">
        <v>0.6</v>
      </c>
      <c r="I174" s="158"/>
      <c r="L174" s="154"/>
      <c r="M174" s="159"/>
      <c r="T174" s="160"/>
      <c r="AT174" s="155" t="s">
        <v>139</v>
      </c>
      <c r="AU174" s="155" t="s">
        <v>89</v>
      </c>
      <c r="AV174" s="13" t="s">
        <v>89</v>
      </c>
      <c r="AW174" s="13" t="s">
        <v>34</v>
      </c>
      <c r="AX174" s="13" t="s">
        <v>79</v>
      </c>
      <c r="AY174" s="155" t="s">
        <v>127</v>
      </c>
    </row>
    <row r="175" spans="2:65" s="14" customFormat="1" ht="10.199999999999999">
      <c r="B175" s="161"/>
      <c r="D175" s="143" t="s">
        <v>139</v>
      </c>
      <c r="E175" s="162" t="s">
        <v>1</v>
      </c>
      <c r="F175" s="163" t="s">
        <v>143</v>
      </c>
      <c r="H175" s="164">
        <v>137.22</v>
      </c>
      <c r="I175" s="165"/>
      <c r="L175" s="161"/>
      <c r="M175" s="166"/>
      <c r="T175" s="167"/>
      <c r="AT175" s="162" t="s">
        <v>139</v>
      </c>
      <c r="AU175" s="162" t="s">
        <v>89</v>
      </c>
      <c r="AV175" s="14" t="s">
        <v>134</v>
      </c>
      <c r="AW175" s="14" t="s">
        <v>34</v>
      </c>
      <c r="AX175" s="14" t="s">
        <v>87</v>
      </c>
      <c r="AY175" s="162" t="s">
        <v>127</v>
      </c>
    </row>
    <row r="176" spans="2:65" s="1" customFormat="1" ht="24.15" customHeight="1">
      <c r="B176" s="31"/>
      <c r="C176" s="131" t="s">
        <v>172</v>
      </c>
      <c r="D176" s="131" t="s">
        <v>129</v>
      </c>
      <c r="E176" s="132" t="s">
        <v>173</v>
      </c>
      <c r="F176" s="133" t="s">
        <v>174</v>
      </c>
      <c r="G176" s="134" t="s">
        <v>132</v>
      </c>
      <c r="H176" s="135">
        <v>3415.5</v>
      </c>
      <c r="I176" s="136"/>
      <c r="J176" s="135">
        <f>ROUND(I176*H176,2)</f>
        <v>0</v>
      </c>
      <c r="K176" s="133" t="s">
        <v>133</v>
      </c>
      <c r="L176" s="31"/>
      <c r="M176" s="137" t="s">
        <v>1</v>
      </c>
      <c r="N176" s="138" t="s">
        <v>44</v>
      </c>
      <c r="P176" s="139">
        <f>O176*H176</f>
        <v>0</v>
      </c>
      <c r="Q176" s="139">
        <v>0</v>
      </c>
      <c r="R176" s="139">
        <f>Q176*H176</f>
        <v>0</v>
      </c>
      <c r="S176" s="139">
        <v>0</v>
      </c>
      <c r="T176" s="140">
        <f>S176*H176</f>
        <v>0</v>
      </c>
      <c r="AR176" s="141" t="s">
        <v>134</v>
      </c>
      <c r="AT176" s="141" t="s">
        <v>129</v>
      </c>
      <c r="AU176" s="141" t="s">
        <v>89</v>
      </c>
      <c r="AY176" s="16" t="s">
        <v>127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6" t="s">
        <v>87</v>
      </c>
      <c r="BK176" s="142">
        <f>ROUND(I176*H176,2)</f>
        <v>0</v>
      </c>
      <c r="BL176" s="16" t="s">
        <v>134</v>
      </c>
      <c r="BM176" s="141" t="s">
        <v>175</v>
      </c>
    </row>
    <row r="177" spans="2:65" s="1" customFormat="1" ht="19.2">
      <c r="B177" s="31"/>
      <c r="D177" s="143" t="s">
        <v>136</v>
      </c>
      <c r="F177" s="144" t="s">
        <v>174</v>
      </c>
      <c r="I177" s="145"/>
      <c r="L177" s="31"/>
      <c r="M177" s="146"/>
      <c r="T177" s="55"/>
      <c r="AT177" s="16" t="s">
        <v>136</v>
      </c>
      <c r="AU177" s="16" t="s">
        <v>89</v>
      </c>
    </row>
    <row r="178" spans="2:65" s="1" customFormat="1" ht="105.6">
      <c r="B178" s="31"/>
      <c r="D178" s="143" t="s">
        <v>137</v>
      </c>
      <c r="F178" s="147" t="s">
        <v>166</v>
      </c>
      <c r="I178" s="145"/>
      <c r="L178" s="31"/>
      <c r="M178" s="146"/>
      <c r="T178" s="55"/>
      <c r="AT178" s="16" t="s">
        <v>137</v>
      </c>
      <c r="AU178" s="16" t="s">
        <v>89</v>
      </c>
    </row>
    <row r="179" spans="2:65" s="12" customFormat="1" ht="10.199999999999999">
      <c r="B179" s="148"/>
      <c r="D179" s="143" t="s">
        <v>139</v>
      </c>
      <c r="E179" s="149" t="s">
        <v>1</v>
      </c>
      <c r="F179" s="150" t="s">
        <v>176</v>
      </c>
      <c r="H179" s="149" t="s">
        <v>1</v>
      </c>
      <c r="I179" s="151"/>
      <c r="L179" s="148"/>
      <c r="M179" s="152"/>
      <c r="T179" s="153"/>
      <c r="AT179" s="149" t="s">
        <v>139</v>
      </c>
      <c r="AU179" s="149" t="s">
        <v>89</v>
      </c>
      <c r="AV179" s="12" t="s">
        <v>87</v>
      </c>
      <c r="AW179" s="12" t="s">
        <v>34</v>
      </c>
      <c r="AX179" s="12" t="s">
        <v>79</v>
      </c>
      <c r="AY179" s="149" t="s">
        <v>127</v>
      </c>
    </row>
    <row r="180" spans="2:65" s="12" customFormat="1" ht="10.199999999999999">
      <c r="B180" s="148"/>
      <c r="D180" s="143" t="s">
        <v>139</v>
      </c>
      <c r="E180" s="149" t="s">
        <v>1</v>
      </c>
      <c r="F180" s="150" t="s">
        <v>222</v>
      </c>
      <c r="H180" s="149" t="s">
        <v>1</v>
      </c>
      <c r="I180" s="151"/>
      <c r="L180" s="148"/>
      <c r="M180" s="152"/>
      <c r="T180" s="153"/>
      <c r="AT180" s="149" t="s">
        <v>139</v>
      </c>
      <c r="AU180" s="149" t="s">
        <v>89</v>
      </c>
      <c r="AV180" s="12" t="s">
        <v>87</v>
      </c>
      <c r="AW180" s="12" t="s">
        <v>34</v>
      </c>
      <c r="AX180" s="12" t="s">
        <v>79</v>
      </c>
      <c r="AY180" s="149" t="s">
        <v>127</v>
      </c>
    </row>
    <row r="181" spans="2:65" s="12" customFormat="1" ht="10.199999999999999">
      <c r="B181" s="148"/>
      <c r="D181" s="143" t="s">
        <v>139</v>
      </c>
      <c r="E181" s="149" t="s">
        <v>1</v>
      </c>
      <c r="F181" s="150" t="s">
        <v>223</v>
      </c>
      <c r="H181" s="149" t="s">
        <v>1</v>
      </c>
      <c r="I181" s="151"/>
      <c r="L181" s="148"/>
      <c r="M181" s="152"/>
      <c r="T181" s="153"/>
      <c r="AT181" s="149" t="s">
        <v>139</v>
      </c>
      <c r="AU181" s="149" t="s">
        <v>89</v>
      </c>
      <c r="AV181" s="12" t="s">
        <v>87</v>
      </c>
      <c r="AW181" s="12" t="s">
        <v>34</v>
      </c>
      <c r="AX181" s="12" t="s">
        <v>79</v>
      </c>
      <c r="AY181" s="149" t="s">
        <v>127</v>
      </c>
    </row>
    <row r="182" spans="2:65" s="13" customFormat="1" ht="10.199999999999999">
      <c r="B182" s="154"/>
      <c r="D182" s="143" t="s">
        <v>139</v>
      </c>
      <c r="E182" s="155" t="s">
        <v>1</v>
      </c>
      <c r="F182" s="156" t="s">
        <v>224</v>
      </c>
      <c r="H182" s="157">
        <v>3415.5</v>
      </c>
      <c r="I182" s="158"/>
      <c r="L182" s="154"/>
      <c r="M182" s="159"/>
      <c r="T182" s="160"/>
      <c r="AT182" s="155" t="s">
        <v>139</v>
      </c>
      <c r="AU182" s="155" t="s">
        <v>89</v>
      </c>
      <c r="AV182" s="13" t="s">
        <v>89</v>
      </c>
      <c r="AW182" s="13" t="s">
        <v>34</v>
      </c>
      <c r="AX182" s="13" t="s">
        <v>79</v>
      </c>
      <c r="AY182" s="155" t="s">
        <v>127</v>
      </c>
    </row>
    <row r="183" spans="2:65" s="14" customFormat="1" ht="10.199999999999999">
      <c r="B183" s="161"/>
      <c r="D183" s="143" t="s">
        <v>139</v>
      </c>
      <c r="E183" s="162" t="s">
        <v>1</v>
      </c>
      <c r="F183" s="163" t="s">
        <v>143</v>
      </c>
      <c r="H183" s="164">
        <v>3415.5</v>
      </c>
      <c r="I183" s="165"/>
      <c r="L183" s="161"/>
      <c r="M183" s="166"/>
      <c r="T183" s="167"/>
      <c r="AT183" s="162" t="s">
        <v>139</v>
      </c>
      <c r="AU183" s="162" t="s">
        <v>89</v>
      </c>
      <c r="AV183" s="14" t="s">
        <v>134</v>
      </c>
      <c r="AW183" s="14" t="s">
        <v>34</v>
      </c>
      <c r="AX183" s="14" t="s">
        <v>87</v>
      </c>
      <c r="AY183" s="162" t="s">
        <v>127</v>
      </c>
    </row>
    <row r="184" spans="2:65" s="11" customFormat="1" ht="22.8" customHeight="1">
      <c r="B184" s="119"/>
      <c r="D184" s="120" t="s">
        <v>78</v>
      </c>
      <c r="E184" s="129" t="s">
        <v>177</v>
      </c>
      <c r="F184" s="129" t="s">
        <v>178</v>
      </c>
      <c r="I184" s="122"/>
      <c r="J184" s="130">
        <f>BK184</f>
        <v>0</v>
      </c>
      <c r="L184" s="119"/>
      <c r="M184" s="124"/>
      <c r="P184" s="125">
        <v>0</v>
      </c>
      <c r="R184" s="125">
        <v>0</v>
      </c>
      <c r="T184" s="126">
        <v>0</v>
      </c>
      <c r="AR184" s="120" t="s">
        <v>87</v>
      </c>
      <c r="AT184" s="127" t="s">
        <v>78</v>
      </c>
      <c r="AU184" s="127" t="s">
        <v>87</v>
      </c>
      <c r="AY184" s="120" t="s">
        <v>127</v>
      </c>
      <c r="BK184" s="128">
        <v>0</v>
      </c>
    </row>
    <row r="185" spans="2:65" s="11" customFormat="1" ht="22.8" customHeight="1">
      <c r="B185" s="119"/>
      <c r="D185" s="120" t="s">
        <v>78</v>
      </c>
      <c r="E185" s="129" t="s">
        <v>146</v>
      </c>
      <c r="F185" s="129" t="s">
        <v>179</v>
      </c>
      <c r="I185" s="122"/>
      <c r="J185" s="130">
        <f>BK185</f>
        <v>0</v>
      </c>
      <c r="L185" s="119"/>
      <c r="M185" s="124"/>
      <c r="P185" s="125">
        <f>SUM(P186:P192)</f>
        <v>0</v>
      </c>
      <c r="R185" s="125">
        <f>SUM(R186:R192)</f>
        <v>0</v>
      </c>
      <c r="T185" s="126">
        <f>SUM(T186:T192)</f>
        <v>0</v>
      </c>
      <c r="AR185" s="120" t="s">
        <v>87</v>
      </c>
      <c r="AT185" s="127" t="s">
        <v>78</v>
      </c>
      <c r="AU185" s="127" t="s">
        <v>87</v>
      </c>
      <c r="AY185" s="120" t="s">
        <v>127</v>
      </c>
      <c r="BK185" s="128">
        <f>SUM(BK186:BK192)</f>
        <v>0</v>
      </c>
    </row>
    <row r="186" spans="2:65" s="1" customFormat="1" ht="16.5" customHeight="1">
      <c r="B186" s="31"/>
      <c r="C186" s="131" t="s">
        <v>89</v>
      </c>
      <c r="D186" s="131" t="s">
        <v>129</v>
      </c>
      <c r="E186" s="132" t="s">
        <v>180</v>
      </c>
      <c r="F186" s="133" t="s">
        <v>181</v>
      </c>
      <c r="G186" s="134" t="s">
        <v>132</v>
      </c>
      <c r="H186" s="135">
        <v>3415.5</v>
      </c>
      <c r="I186" s="136"/>
      <c r="J186" s="135">
        <f>ROUND(I186*H186,2)</f>
        <v>0</v>
      </c>
      <c r="K186" s="133" t="s">
        <v>133</v>
      </c>
      <c r="L186" s="31"/>
      <c r="M186" s="137" t="s">
        <v>1</v>
      </c>
      <c r="N186" s="138" t="s">
        <v>44</v>
      </c>
      <c r="P186" s="139">
        <f>O186*H186</f>
        <v>0</v>
      </c>
      <c r="Q186" s="139">
        <v>0</v>
      </c>
      <c r="R186" s="139">
        <f>Q186*H186</f>
        <v>0</v>
      </c>
      <c r="S186" s="139">
        <v>0</v>
      </c>
      <c r="T186" s="140">
        <f>S186*H186</f>
        <v>0</v>
      </c>
      <c r="AR186" s="141" t="s">
        <v>134</v>
      </c>
      <c r="AT186" s="141" t="s">
        <v>129</v>
      </c>
      <c r="AU186" s="141" t="s">
        <v>89</v>
      </c>
      <c r="AY186" s="16" t="s">
        <v>127</v>
      </c>
      <c r="BE186" s="142">
        <f>IF(N186="základní",J186,0)</f>
        <v>0</v>
      </c>
      <c r="BF186" s="142">
        <f>IF(N186="snížená",J186,0)</f>
        <v>0</v>
      </c>
      <c r="BG186" s="142">
        <f>IF(N186="zákl. přenesená",J186,0)</f>
        <v>0</v>
      </c>
      <c r="BH186" s="142">
        <f>IF(N186="sníž. přenesená",J186,0)</f>
        <v>0</v>
      </c>
      <c r="BI186" s="142">
        <f>IF(N186="nulová",J186,0)</f>
        <v>0</v>
      </c>
      <c r="BJ186" s="16" t="s">
        <v>87</v>
      </c>
      <c r="BK186" s="142">
        <f>ROUND(I186*H186,2)</f>
        <v>0</v>
      </c>
      <c r="BL186" s="16" t="s">
        <v>134</v>
      </c>
      <c r="BM186" s="141" t="s">
        <v>182</v>
      </c>
    </row>
    <row r="187" spans="2:65" s="1" customFormat="1" ht="10.199999999999999">
      <c r="B187" s="31"/>
      <c r="D187" s="143" t="s">
        <v>136</v>
      </c>
      <c r="F187" s="144" t="s">
        <v>181</v>
      </c>
      <c r="I187" s="145"/>
      <c r="L187" s="31"/>
      <c r="M187" s="146"/>
      <c r="T187" s="55"/>
      <c r="AT187" s="16" t="s">
        <v>136</v>
      </c>
      <c r="AU187" s="16" t="s">
        <v>89</v>
      </c>
    </row>
    <row r="188" spans="2:65" s="1" customFormat="1" ht="28.8">
      <c r="B188" s="31"/>
      <c r="D188" s="143" t="s">
        <v>137</v>
      </c>
      <c r="F188" s="147" t="s">
        <v>183</v>
      </c>
      <c r="I188" s="145"/>
      <c r="L188" s="31"/>
      <c r="M188" s="146"/>
      <c r="T188" s="55"/>
      <c r="AT188" s="16" t="s">
        <v>137</v>
      </c>
      <c r="AU188" s="16" t="s">
        <v>89</v>
      </c>
    </row>
    <row r="189" spans="2:65" s="12" customFormat="1" ht="10.199999999999999">
      <c r="B189" s="148"/>
      <c r="D189" s="143" t="s">
        <v>139</v>
      </c>
      <c r="E189" s="149" t="s">
        <v>1</v>
      </c>
      <c r="F189" s="150" t="s">
        <v>222</v>
      </c>
      <c r="H189" s="149" t="s">
        <v>1</v>
      </c>
      <c r="I189" s="151"/>
      <c r="L189" s="148"/>
      <c r="M189" s="152"/>
      <c r="T189" s="153"/>
      <c r="AT189" s="149" t="s">
        <v>139</v>
      </c>
      <c r="AU189" s="149" t="s">
        <v>89</v>
      </c>
      <c r="AV189" s="12" t="s">
        <v>87</v>
      </c>
      <c r="AW189" s="12" t="s">
        <v>34</v>
      </c>
      <c r="AX189" s="12" t="s">
        <v>79</v>
      </c>
      <c r="AY189" s="149" t="s">
        <v>127</v>
      </c>
    </row>
    <row r="190" spans="2:65" s="12" customFormat="1" ht="10.199999999999999">
      <c r="B190" s="148"/>
      <c r="D190" s="143" t="s">
        <v>139</v>
      </c>
      <c r="E190" s="149" t="s">
        <v>1</v>
      </c>
      <c r="F190" s="150" t="s">
        <v>223</v>
      </c>
      <c r="H190" s="149" t="s">
        <v>1</v>
      </c>
      <c r="I190" s="151"/>
      <c r="L190" s="148"/>
      <c r="M190" s="152"/>
      <c r="T190" s="153"/>
      <c r="AT190" s="149" t="s">
        <v>139</v>
      </c>
      <c r="AU190" s="149" t="s">
        <v>89</v>
      </c>
      <c r="AV190" s="12" t="s">
        <v>87</v>
      </c>
      <c r="AW190" s="12" t="s">
        <v>34</v>
      </c>
      <c r="AX190" s="12" t="s">
        <v>79</v>
      </c>
      <c r="AY190" s="149" t="s">
        <v>127</v>
      </c>
    </row>
    <row r="191" spans="2:65" s="13" customFormat="1" ht="10.199999999999999">
      <c r="B191" s="154"/>
      <c r="D191" s="143" t="s">
        <v>139</v>
      </c>
      <c r="E191" s="155" t="s">
        <v>1</v>
      </c>
      <c r="F191" s="156" t="s">
        <v>224</v>
      </c>
      <c r="H191" s="157">
        <v>3415.5</v>
      </c>
      <c r="I191" s="158"/>
      <c r="L191" s="154"/>
      <c r="M191" s="159"/>
      <c r="T191" s="160"/>
      <c r="AT191" s="155" t="s">
        <v>139</v>
      </c>
      <c r="AU191" s="155" t="s">
        <v>89</v>
      </c>
      <c r="AV191" s="13" t="s">
        <v>89</v>
      </c>
      <c r="AW191" s="13" t="s">
        <v>34</v>
      </c>
      <c r="AX191" s="13" t="s">
        <v>79</v>
      </c>
      <c r="AY191" s="155" t="s">
        <v>127</v>
      </c>
    </row>
    <row r="192" spans="2:65" s="14" customFormat="1" ht="10.199999999999999">
      <c r="B192" s="161"/>
      <c r="D192" s="143" t="s">
        <v>139</v>
      </c>
      <c r="E192" s="162" t="s">
        <v>1</v>
      </c>
      <c r="F192" s="163" t="s">
        <v>143</v>
      </c>
      <c r="H192" s="164">
        <v>3415.5</v>
      </c>
      <c r="I192" s="165"/>
      <c r="L192" s="161"/>
      <c r="M192" s="168"/>
      <c r="N192" s="169"/>
      <c r="O192" s="169"/>
      <c r="P192" s="169"/>
      <c r="Q192" s="169"/>
      <c r="R192" s="169"/>
      <c r="S192" s="169"/>
      <c r="T192" s="170"/>
      <c r="AT192" s="162" t="s">
        <v>139</v>
      </c>
      <c r="AU192" s="162" t="s">
        <v>89</v>
      </c>
      <c r="AV192" s="14" t="s">
        <v>134</v>
      </c>
      <c r="AW192" s="14" t="s">
        <v>34</v>
      </c>
      <c r="AX192" s="14" t="s">
        <v>87</v>
      </c>
      <c r="AY192" s="162" t="s">
        <v>127</v>
      </c>
    </row>
    <row r="193" spans="2:12" s="1" customFormat="1" ht="6.9" customHeight="1">
      <c r="B193" s="43"/>
      <c r="C193" s="44"/>
      <c r="D193" s="44"/>
      <c r="E193" s="44"/>
      <c r="F193" s="44"/>
      <c r="G193" s="44"/>
      <c r="H193" s="44"/>
      <c r="I193" s="44"/>
      <c r="J193" s="44"/>
      <c r="K193" s="44"/>
      <c r="L193" s="31"/>
    </row>
  </sheetData>
  <sheetProtection algorithmName="SHA-512" hashValue="k+y7lvZ4mumuIj1MzHICMFiN8lzUSn1tJvIvNsR+bHAWlJei66JwNtJ433Q8CvW0wQ/0rZ9p8kickIeKePG2SA==" saltValue="7qfqUCaQfXFDEnXOEOMKAZ5x/qBKn7JUSjLnCwMueFEgpUqK6M8FX9OWO2Tk5Kc3gUbfe8RkEXjp7eDo+rYKsg==" spinCount="100000" sheet="1" objects="1" scenarios="1" formatColumns="0" formatRows="0" autoFilter="0"/>
  <autoFilter ref="C120:K192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6" t="s">
        <v>98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89</v>
      </c>
    </row>
    <row r="4" spans="2:46" ht="24.9" customHeight="1">
      <c r="B4" s="19"/>
      <c r="D4" s="20" t="s">
        <v>99</v>
      </c>
      <c r="L4" s="19"/>
      <c r="M4" s="8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09" t="str">
        <f>'Rekapitulace stavby'!K6</f>
        <v>Oprava MK III. tř. Smetanova Lhota, MK III. tř. 4c3 a 10c</v>
      </c>
      <c r="F7" s="210"/>
      <c r="G7" s="210"/>
      <c r="H7" s="210"/>
      <c r="L7" s="19"/>
    </row>
    <row r="8" spans="2:46" s="1" customFormat="1" ht="12" customHeight="1">
      <c r="B8" s="31"/>
      <c r="D8" s="26" t="s">
        <v>100</v>
      </c>
      <c r="L8" s="31"/>
    </row>
    <row r="9" spans="2:46" s="1" customFormat="1" ht="16.5" customHeight="1">
      <c r="B9" s="31"/>
      <c r="E9" s="171" t="s">
        <v>228</v>
      </c>
      <c r="F9" s="211"/>
      <c r="G9" s="211"/>
      <c r="H9" s="211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1" t="str">
        <f>'Rekapitulace stavby'!AN8</f>
        <v>9. 6. 2024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12" t="str">
        <f>'Rekapitulace stavby'!E14</f>
        <v>Vyplň údaj</v>
      </c>
      <c r="F18" s="193"/>
      <c r="G18" s="193"/>
      <c r="H18" s="193"/>
      <c r="I18" s="26" t="s">
        <v>27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">
        <v>31</v>
      </c>
      <c r="L20" s="31"/>
    </row>
    <row r="21" spans="2:12" s="1" customFormat="1" ht="18" customHeight="1">
      <c r="B21" s="31"/>
      <c r="E21" s="24" t="s">
        <v>32</v>
      </c>
      <c r="I21" s="26" t="s">
        <v>27</v>
      </c>
      <c r="J21" s="24" t="s">
        <v>33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35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36</v>
      </c>
      <c r="I24" s="26" t="s">
        <v>27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37</v>
      </c>
      <c r="L26" s="31"/>
    </row>
    <row r="27" spans="2:12" s="7" customFormat="1" ht="16.5" customHeight="1">
      <c r="B27" s="88"/>
      <c r="E27" s="198" t="s">
        <v>38</v>
      </c>
      <c r="F27" s="198"/>
      <c r="G27" s="198"/>
      <c r="H27" s="198"/>
      <c r="L27" s="88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39</v>
      </c>
      <c r="J30" s="65">
        <f>ROUND(J117, 2)</f>
        <v>0</v>
      </c>
      <c r="L30" s="31"/>
    </row>
    <row r="31" spans="2:12" s="1" customFormat="1" ht="6.9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" customHeight="1">
      <c r="B32" s="31"/>
      <c r="F32" s="34" t="s">
        <v>41</v>
      </c>
      <c r="I32" s="34" t="s">
        <v>40</v>
      </c>
      <c r="J32" s="34" t="s">
        <v>42</v>
      </c>
      <c r="L32" s="31"/>
    </row>
    <row r="33" spans="2:12" s="1" customFormat="1" ht="14.4" customHeight="1">
      <c r="B33" s="31"/>
      <c r="D33" s="54" t="s">
        <v>43</v>
      </c>
      <c r="E33" s="26" t="s">
        <v>44</v>
      </c>
      <c r="F33" s="90">
        <f>ROUND((SUM(BE117:BE130)),  2)</f>
        <v>0</v>
      </c>
      <c r="I33" s="91">
        <v>0.21</v>
      </c>
      <c r="J33" s="90">
        <f>ROUND(((SUM(BE117:BE130))*I33),  2)</f>
        <v>0</v>
      </c>
      <c r="L33" s="31"/>
    </row>
    <row r="34" spans="2:12" s="1" customFormat="1" ht="14.4" customHeight="1">
      <c r="B34" s="31"/>
      <c r="E34" s="26" t="s">
        <v>45</v>
      </c>
      <c r="F34" s="90">
        <f>ROUND((SUM(BF117:BF130)),  2)</f>
        <v>0</v>
      </c>
      <c r="I34" s="91">
        <v>0.15</v>
      </c>
      <c r="J34" s="90">
        <f>ROUND(((SUM(BF117:BF130))*I34),  2)</f>
        <v>0</v>
      </c>
      <c r="L34" s="31"/>
    </row>
    <row r="35" spans="2:12" s="1" customFormat="1" ht="14.4" hidden="1" customHeight="1">
      <c r="B35" s="31"/>
      <c r="E35" s="26" t="s">
        <v>46</v>
      </c>
      <c r="F35" s="90">
        <f>ROUND((SUM(BG117:BG130)),  2)</f>
        <v>0</v>
      </c>
      <c r="I35" s="91">
        <v>0.21</v>
      </c>
      <c r="J35" s="90">
        <f>0</f>
        <v>0</v>
      </c>
      <c r="L35" s="31"/>
    </row>
    <row r="36" spans="2:12" s="1" customFormat="1" ht="14.4" hidden="1" customHeight="1">
      <c r="B36" s="31"/>
      <c r="E36" s="26" t="s">
        <v>47</v>
      </c>
      <c r="F36" s="90">
        <f>ROUND((SUM(BH117:BH130)),  2)</f>
        <v>0</v>
      </c>
      <c r="I36" s="91">
        <v>0.15</v>
      </c>
      <c r="J36" s="90">
        <f>0</f>
        <v>0</v>
      </c>
      <c r="L36" s="31"/>
    </row>
    <row r="37" spans="2:12" s="1" customFormat="1" ht="14.4" hidden="1" customHeight="1">
      <c r="B37" s="31"/>
      <c r="E37" s="26" t="s">
        <v>48</v>
      </c>
      <c r="F37" s="90">
        <f>ROUND((SUM(BI117:BI130)),  2)</f>
        <v>0</v>
      </c>
      <c r="I37" s="91">
        <v>0</v>
      </c>
      <c r="J37" s="90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2"/>
      <c r="D39" s="93" t="s">
        <v>49</v>
      </c>
      <c r="E39" s="56"/>
      <c r="F39" s="56"/>
      <c r="G39" s="94" t="s">
        <v>50</v>
      </c>
      <c r="H39" s="95" t="s">
        <v>51</v>
      </c>
      <c r="I39" s="56"/>
      <c r="J39" s="96">
        <f>SUM(J30:J37)</f>
        <v>0</v>
      </c>
      <c r="K39" s="9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2" t="s">
        <v>54</v>
      </c>
      <c r="E61" s="33"/>
      <c r="F61" s="98" t="s">
        <v>55</v>
      </c>
      <c r="G61" s="42" t="s">
        <v>54</v>
      </c>
      <c r="H61" s="33"/>
      <c r="I61" s="33"/>
      <c r="J61" s="99" t="s">
        <v>55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2" t="s">
        <v>54</v>
      </c>
      <c r="E76" s="33"/>
      <c r="F76" s="98" t="s">
        <v>55</v>
      </c>
      <c r="G76" s="42" t="s">
        <v>54</v>
      </c>
      <c r="H76" s="33"/>
      <c r="I76" s="33"/>
      <c r="J76" s="99" t="s">
        <v>55</v>
      </c>
      <c r="K76" s="33"/>
      <c r="L76" s="31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" customHeight="1">
      <c r="B82" s="31"/>
      <c r="C82" s="20" t="s">
        <v>102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09" t="str">
        <f>E7</f>
        <v>Oprava MK III. tř. Smetanova Lhota, MK III. tř. 4c3 a 10c</v>
      </c>
      <c r="F85" s="210"/>
      <c r="G85" s="210"/>
      <c r="H85" s="210"/>
      <c r="L85" s="31"/>
    </row>
    <row r="86" spans="2:47" s="1" customFormat="1" ht="12" customHeight="1">
      <c r="B86" s="31"/>
      <c r="C86" s="26" t="s">
        <v>100</v>
      </c>
      <c r="L86" s="31"/>
    </row>
    <row r="87" spans="2:47" s="1" customFormat="1" ht="16.5" customHeight="1">
      <c r="B87" s="31"/>
      <c r="E87" s="171" t="str">
        <f>E9</f>
        <v>Z Doplňující údaje - Oprava MK III. tř. 4c3 a 10c</v>
      </c>
      <c r="F87" s="211"/>
      <c r="G87" s="211"/>
      <c r="H87" s="211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Obec Smetanova Lhota</v>
      </c>
      <c r="I89" s="26" t="s">
        <v>21</v>
      </c>
      <c r="J89" s="51" t="str">
        <f>IF(J12="","",J12)</f>
        <v>9. 6. 2024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>Smetanova Lhota</v>
      </c>
      <c r="I91" s="26" t="s">
        <v>30</v>
      </c>
      <c r="J91" s="29" t="str">
        <f>E21</f>
        <v>Ing. Rudolf Pešta</v>
      </c>
      <c r="L91" s="31"/>
    </row>
    <row r="92" spans="2:47" s="1" customFormat="1" ht="25.65" customHeight="1">
      <c r="B92" s="31"/>
      <c r="C92" s="26" t="s">
        <v>28</v>
      </c>
      <c r="F92" s="24" t="str">
        <f>IF(E18="","",E18)</f>
        <v>Vyplň údaj</v>
      </c>
      <c r="I92" s="26" t="s">
        <v>35</v>
      </c>
      <c r="J92" s="29" t="str">
        <f>E24</f>
        <v>Ing. Rudolf Pešta, tel.: 721 968 873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103</v>
      </c>
      <c r="D94" s="92"/>
      <c r="E94" s="92"/>
      <c r="F94" s="92"/>
      <c r="G94" s="92"/>
      <c r="H94" s="92"/>
      <c r="I94" s="92"/>
      <c r="J94" s="101" t="s">
        <v>104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2" t="s">
        <v>105</v>
      </c>
      <c r="J96" s="65">
        <f>J117</f>
        <v>0</v>
      </c>
      <c r="L96" s="31"/>
      <c r="AU96" s="16" t="s">
        <v>106</v>
      </c>
    </row>
    <row r="97" spans="2:12" s="8" customFormat="1" ht="24.9" customHeight="1">
      <c r="B97" s="103"/>
      <c r="D97" s="104" t="s">
        <v>229</v>
      </c>
      <c r="E97" s="105"/>
      <c r="F97" s="105"/>
      <c r="G97" s="105"/>
      <c r="H97" s="105"/>
      <c r="I97" s="105"/>
      <c r="J97" s="106">
        <f>J124</f>
        <v>0</v>
      </c>
      <c r="L97" s="103"/>
    </row>
    <row r="98" spans="2:12" s="1" customFormat="1" ht="21.75" customHeight="1">
      <c r="B98" s="31"/>
      <c r="L98" s="31"/>
    </row>
    <row r="99" spans="2:12" s="1" customFormat="1" ht="6.9" customHeight="1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31"/>
    </row>
    <row r="103" spans="2:12" s="1" customFormat="1" ht="6.9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1"/>
    </row>
    <row r="104" spans="2:12" s="1" customFormat="1" ht="24.9" customHeight="1">
      <c r="B104" s="31"/>
      <c r="C104" s="20" t="s">
        <v>112</v>
      </c>
      <c r="L104" s="31"/>
    </row>
    <row r="105" spans="2:12" s="1" customFormat="1" ht="6.9" customHeight="1">
      <c r="B105" s="31"/>
      <c r="L105" s="31"/>
    </row>
    <row r="106" spans="2:12" s="1" customFormat="1" ht="12" customHeight="1">
      <c r="B106" s="31"/>
      <c r="C106" s="26" t="s">
        <v>15</v>
      </c>
      <c r="L106" s="31"/>
    </row>
    <row r="107" spans="2:12" s="1" customFormat="1" ht="16.5" customHeight="1">
      <c r="B107" s="31"/>
      <c r="E107" s="209" t="str">
        <f>E7</f>
        <v>Oprava MK III. tř. Smetanova Lhota, MK III. tř. 4c3 a 10c</v>
      </c>
      <c r="F107" s="210"/>
      <c r="G107" s="210"/>
      <c r="H107" s="210"/>
      <c r="L107" s="31"/>
    </row>
    <row r="108" spans="2:12" s="1" customFormat="1" ht="12" customHeight="1">
      <c r="B108" s="31"/>
      <c r="C108" s="26" t="s">
        <v>100</v>
      </c>
      <c r="L108" s="31"/>
    </row>
    <row r="109" spans="2:12" s="1" customFormat="1" ht="16.5" customHeight="1">
      <c r="B109" s="31"/>
      <c r="E109" s="171" t="str">
        <f>E9</f>
        <v>Z Doplňující údaje - Oprava MK III. tř. 4c3 a 10c</v>
      </c>
      <c r="F109" s="211"/>
      <c r="G109" s="211"/>
      <c r="H109" s="211"/>
      <c r="L109" s="31"/>
    </row>
    <row r="110" spans="2:12" s="1" customFormat="1" ht="6.9" customHeight="1">
      <c r="B110" s="31"/>
      <c r="L110" s="31"/>
    </row>
    <row r="111" spans="2:12" s="1" customFormat="1" ht="12" customHeight="1">
      <c r="B111" s="31"/>
      <c r="C111" s="26" t="s">
        <v>19</v>
      </c>
      <c r="F111" s="24" t="str">
        <f>F12</f>
        <v>Obec Smetanova Lhota</v>
      </c>
      <c r="I111" s="26" t="s">
        <v>21</v>
      </c>
      <c r="J111" s="51" t="str">
        <f>IF(J12="","",J12)</f>
        <v>9. 6. 2024</v>
      </c>
      <c r="L111" s="31"/>
    </row>
    <row r="112" spans="2:12" s="1" customFormat="1" ht="6.9" customHeight="1">
      <c r="B112" s="31"/>
      <c r="L112" s="31"/>
    </row>
    <row r="113" spans="2:65" s="1" customFormat="1" ht="15.15" customHeight="1">
      <c r="B113" s="31"/>
      <c r="C113" s="26" t="s">
        <v>23</v>
      </c>
      <c r="F113" s="24" t="str">
        <f>E15</f>
        <v>Smetanova Lhota</v>
      </c>
      <c r="I113" s="26" t="s">
        <v>30</v>
      </c>
      <c r="J113" s="29" t="str">
        <f>E21</f>
        <v>Ing. Rudolf Pešta</v>
      </c>
      <c r="L113" s="31"/>
    </row>
    <row r="114" spans="2:65" s="1" customFormat="1" ht="25.65" customHeight="1">
      <c r="B114" s="31"/>
      <c r="C114" s="26" t="s">
        <v>28</v>
      </c>
      <c r="F114" s="24" t="str">
        <f>IF(E18="","",E18)</f>
        <v>Vyplň údaj</v>
      </c>
      <c r="I114" s="26" t="s">
        <v>35</v>
      </c>
      <c r="J114" s="29" t="str">
        <f>E24</f>
        <v>Ing. Rudolf Pešta, tel.: 721 968 873</v>
      </c>
      <c r="L114" s="31"/>
    </row>
    <row r="115" spans="2:65" s="1" customFormat="1" ht="10.35" customHeight="1">
      <c r="B115" s="31"/>
      <c r="L115" s="31"/>
    </row>
    <row r="116" spans="2:65" s="10" customFormat="1" ht="29.25" customHeight="1">
      <c r="B116" s="111"/>
      <c r="C116" s="112" t="s">
        <v>113</v>
      </c>
      <c r="D116" s="113" t="s">
        <v>64</v>
      </c>
      <c r="E116" s="113" t="s">
        <v>60</v>
      </c>
      <c r="F116" s="113" t="s">
        <v>61</v>
      </c>
      <c r="G116" s="113" t="s">
        <v>114</v>
      </c>
      <c r="H116" s="113" t="s">
        <v>115</v>
      </c>
      <c r="I116" s="113" t="s">
        <v>116</v>
      </c>
      <c r="J116" s="113" t="s">
        <v>104</v>
      </c>
      <c r="K116" s="114" t="s">
        <v>117</v>
      </c>
      <c r="L116" s="111"/>
      <c r="M116" s="58" t="s">
        <v>1</v>
      </c>
      <c r="N116" s="59" t="s">
        <v>43</v>
      </c>
      <c r="O116" s="59" t="s">
        <v>118</v>
      </c>
      <c r="P116" s="59" t="s">
        <v>119</v>
      </c>
      <c r="Q116" s="59" t="s">
        <v>120</v>
      </c>
      <c r="R116" s="59" t="s">
        <v>121</v>
      </c>
      <c r="S116" s="59" t="s">
        <v>122</v>
      </c>
      <c r="T116" s="60" t="s">
        <v>123</v>
      </c>
    </row>
    <row r="117" spans="2:65" s="1" customFormat="1" ht="22.8" customHeight="1">
      <c r="B117" s="31"/>
      <c r="C117" s="63" t="s">
        <v>124</v>
      </c>
      <c r="J117" s="115">
        <f>BK117</f>
        <v>0</v>
      </c>
      <c r="L117" s="31"/>
      <c r="M117" s="61"/>
      <c r="N117" s="52"/>
      <c r="O117" s="52"/>
      <c r="P117" s="116">
        <f>P118+SUM(P119:P124)</f>
        <v>0</v>
      </c>
      <c r="Q117" s="52"/>
      <c r="R117" s="116">
        <f>R118+SUM(R119:R124)</f>
        <v>0</v>
      </c>
      <c r="S117" s="52"/>
      <c r="T117" s="117">
        <f>T118+SUM(T119:T124)</f>
        <v>0</v>
      </c>
      <c r="AT117" s="16" t="s">
        <v>78</v>
      </c>
      <c r="AU117" s="16" t="s">
        <v>106</v>
      </c>
      <c r="BK117" s="118">
        <f>BK118+SUM(BK119:BK124)</f>
        <v>0</v>
      </c>
    </row>
    <row r="118" spans="2:65" s="1" customFormat="1" ht="24.15" customHeight="1">
      <c r="B118" s="31"/>
      <c r="C118" s="131" t="s">
        <v>87</v>
      </c>
      <c r="D118" s="131" t="s">
        <v>129</v>
      </c>
      <c r="E118" s="132" t="s">
        <v>230</v>
      </c>
      <c r="F118" s="133" t="s">
        <v>231</v>
      </c>
      <c r="G118" s="134" t="s">
        <v>232</v>
      </c>
      <c r="H118" s="135">
        <v>1</v>
      </c>
      <c r="I118" s="136"/>
      <c r="J118" s="135">
        <f>ROUND(I118*H118,2)</f>
        <v>0</v>
      </c>
      <c r="K118" s="133" t="s">
        <v>133</v>
      </c>
      <c r="L118" s="31"/>
      <c r="M118" s="137" t="s">
        <v>1</v>
      </c>
      <c r="N118" s="138" t="s">
        <v>44</v>
      </c>
      <c r="P118" s="139">
        <f>O118*H118</f>
        <v>0</v>
      </c>
      <c r="Q118" s="139">
        <v>0</v>
      </c>
      <c r="R118" s="139">
        <f>Q118*H118</f>
        <v>0</v>
      </c>
      <c r="S118" s="139">
        <v>0</v>
      </c>
      <c r="T118" s="140">
        <f>S118*H118</f>
        <v>0</v>
      </c>
      <c r="AR118" s="141" t="s">
        <v>233</v>
      </c>
      <c r="AT118" s="141" t="s">
        <v>129</v>
      </c>
      <c r="AU118" s="141" t="s">
        <v>79</v>
      </c>
      <c r="AY118" s="16" t="s">
        <v>127</v>
      </c>
      <c r="BE118" s="142">
        <f>IF(N118="základní",J118,0)</f>
        <v>0</v>
      </c>
      <c r="BF118" s="142">
        <f>IF(N118="snížená",J118,0)</f>
        <v>0</v>
      </c>
      <c r="BG118" s="142">
        <f>IF(N118="zákl. přenesená",J118,0)</f>
        <v>0</v>
      </c>
      <c r="BH118" s="142">
        <f>IF(N118="sníž. přenesená",J118,0)</f>
        <v>0</v>
      </c>
      <c r="BI118" s="142">
        <f>IF(N118="nulová",J118,0)</f>
        <v>0</v>
      </c>
      <c r="BJ118" s="16" t="s">
        <v>87</v>
      </c>
      <c r="BK118" s="142">
        <f>ROUND(I118*H118,2)</f>
        <v>0</v>
      </c>
      <c r="BL118" s="16" t="s">
        <v>233</v>
      </c>
      <c r="BM118" s="141" t="s">
        <v>234</v>
      </c>
    </row>
    <row r="119" spans="2:65" s="1" customFormat="1" ht="19.2">
      <c r="B119" s="31"/>
      <c r="D119" s="143" t="s">
        <v>136</v>
      </c>
      <c r="F119" s="144" t="s">
        <v>231</v>
      </c>
      <c r="I119" s="145"/>
      <c r="L119" s="31"/>
      <c r="M119" s="146"/>
      <c r="T119" s="55"/>
      <c r="AT119" s="16" t="s">
        <v>136</v>
      </c>
      <c r="AU119" s="16" t="s">
        <v>79</v>
      </c>
    </row>
    <row r="120" spans="2:65" s="1" customFormat="1" ht="38.4">
      <c r="B120" s="31"/>
      <c r="D120" s="143" t="s">
        <v>137</v>
      </c>
      <c r="F120" s="147" t="s">
        <v>235</v>
      </c>
      <c r="I120" s="145"/>
      <c r="L120" s="31"/>
      <c r="M120" s="146"/>
      <c r="T120" s="55"/>
      <c r="AT120" s="16" t="s">
        <v>137</v>
      </c>
      <c r="AU120" s="16" t="s">
        <v>79</v>
      </c>
    </row>
    <row r="121" spans="2:65" s="12" customFormat="1" ht="10.199999999999999">
      <c r="B121" s="148"/>
      <c r="D121" s="143" t="s">
        <v>139</v>
      </c>
      <c r="E121" s="149" t="s">
        <v>1</v>
      </c>
      <c r="F121" s="150" t="s">
        <v>236</v>
      </c>
      <c r="H121" s="149" t="s">
        <v>1</v>
      </c>
      <c r="I121" s="151"/>
      <c r="L121" s="148"/>
      <c r="M121" s="152"/>
      <c r="T121" s="153"/>
      <c r="AT121" s="149" t="s">
        <v>139</v>
      </c>
      <c r="AU121" s="149" t="s">
        <v>79</v>
      </c>
      <c r="AV121" s="12" t="s">
        <v>87</v>
      </c>
      <c r="AW121" s="12" t="s">
        <v>34</v>
      </c>
      <c r="AX121" s="12" t="s">
        <v>79</v>
      </c>
      <c r="AY121" s="149" t="s">
        <v>127</v>
      </c>
    </row>
    <row r="122" spans="2:65" s="13" customFormat="1" ht="10.199999999999999">
      <c r="B122" s="154"/>
      <c r="D122" s="143" t="s">
        <v>139</v>
      </c>
      <c r="E122" s="155" t="s">
        <v>1</v>
      </c>
      <c r="F122" s="156" t="s">
        <v>87</v>
      </c>
      <c r="H122" s="157">
        <v>1</v>
      </c>
      <c r="I122" s="158"/>
      <c r="L122" s="154"/>
      <c r="M122" s="159"/>
      <c r="T122" s="160"/>
      <c r="AT122" s="155" t="s">
        <v>139</v>
      </c>
      <c r="AU122" s="155" t="s">
        <v>79</v>
      </c>
      <c r="AV122" s="13" t="s">
        <v>89</v>
      </c>
      <c r="AW122" s="13" t="s">
        <v>34</v>
      </c>
      <c r="AX122" s="13" t="s">
        <v>79</v>
      </c>
      <c r="AY122" s="155" t="s">
        <v>127</v>
      </c>
    </row>
    <row r="123" spans="2:65" s="14" customFormat="1" ht="10.199999999999999">
      <c r="B123" s="161"/>
      <c r="D123" s="143" t="s">
        <v>139</v>
      </c>
      <c r="E123" s="162" t="s">
        <v>1</v>
      </c>
      <c r="F123" s="163" t="s">
        <v>143</v>
      </c>
      <c r="H123" s="164">
        <v>1</v>
      </c>
      <c r="I123" s="165"/>
      <c r="L123" s="161"/>
      <c r="M123" s="166"/>
      <c r="T123" s="167"/>
      <c r="AT123" s="162" t="s">
        <v>139</v>
      </c>
      <c r="AU123" s="162" t="s">
        <v>79</v>
      </c>
      <c r="AV123" s="14" t="s">
        <v>134</v>
      </c>
      <c r="AW123" s="14" t="s">
        <v>34</v>
      </c>
      <c r="AX123" s="14" t="s">
        <v>87</v>
      </c>
      <c r="AY123" s="162" t="s">
        <v>127</v>
      </c>
    </row>
    <row r="124" spans="2:65" s="11" customFormat="1" ht="25.95" customHeight="1">
      <c r="B124" s="119"/>
      <c r="D124" s="120" t="s">
        <v>78</v>
      </c>
      <c r="E124" s="121" t="s">
        <v>237</v>
      </c>
      <c r="F124" s="121" t="s">
        <v>238</v>
      </c>
      <c r="I124" s="122"/>
      <c r="J124" s="123">
        <f>BK124</f>
        <v>0</v>
      </c>
      <c r="L124" s="119"/>
      <c r="M124" s="124"/>
      <c r="P124" s="125">
        <f>SUM(P125:P130)</f>
        <v>0</v>
      </c>
      <c r="R124" s="125">
        <f>SUM(R125:R130)</f>
        <v>0</v>
      </c>
      <c r="T124" s="126">
        <f>SUM(T125:T130)</f>
        <v>0</v>
      </c>
      <c r="AR124" s="120" t="s">
        <v>134</v>
      </c>
      <c r="AT124" s="127" t="s">
        <v>78</v>
      </c>
      <c r="AU124" s="127" t="s">
        <v>79</v>
      </c>
      <c r="AY124" s="120" t="s">
        <v>127</v>
      </c>
      <c r="BK124" s="128">
        <f>SUM(BK125:BK130)</f>
        <v>0</v>
      </c>
    </row>
    <row r="125" spans="2:65" s="1" customFormat="1" ht="24.15" customHeight="1">
      <c r="B125" s="31"/>
      <c r="C125" s="131" t="s">
        <v>89</v>
      </c>
      <c r="D125" s="131" t="s">
        <v>129</v>
      </c>
      <c r="E125" s="132" t="s">
        <v>239</v>
      </c>
      <c r="F125" s="133" t="s">
        <v>240</v>
      </c>
      <c r="G125" s="134" t="s">
        <v>232</v>
      </c>
      <c r="H125" s="135">
        <v>1</v>
      </c>
      <c r="I125" s="136"/>
      <c r="J125" s="135">
        <f>ROUND(I125*H125,2)</f>
        <v>0</v>
      </c>
      <c r="K125" s="133" t="s">
        <v>133</v>
      </c>
      <c r="L125" s="31"/>
      <c r="M125" s="137" t="s">
        <v>1</v>
      </c>
      <c r="N125" s="138" t="s">
        <v>44</v>
      </c>
      <c r="P125" s="139">
        <f>O125*H125</f>
        <v>0</v>
      </c>
      <c r="Q125" s="139">
        <v>0</v>
      </c>
      <c r="R125" s="139">
        <f>Q125*H125</f>
        <v>0</v>
      </c>
      <c r="S125" s="139">
        <v>0</v>
      </c>
      <c r="T125" s="140">
        <f>S125*H125</f>
        <v>0</v>
      </c>
      <c r="AR125" s="141" t="s">
        <v>233</v>
      </c>
      <c r="AT125" s="141" t="s">
        <v>129</v>
      </c>
      <c r="AU125" s="141" t="s">
        <v>87</v>
      </c>
      <c r="AY125" s="16" t="s">
        <v>127</v>
      </c>
      <c r="BE125" s="142">
        <f>IF(N125="základní",J125,0)</f>
        <v>0</v>
      </c>
      <c r="BF125" s="142">
        <f>IF(N125="snížená",J125,0)</f>
        <v>0</v>
      </c>
      <c r="BG125" s="142">
        <f>IF(N125="zákl. přenesená",J125,0)</f>
        <v>0</v>
      </c>
      <c r="BH125" s="142">
        <f>IF(N125="sníž. přenesená",J125,0)</f>
        <v>0</v>
      </c>
      <c r="BI125" s="142">
        <f>IF(N125="nulová",J125,0)</f>
        <v>0</v>
      </c>
      <c r="BJ125" s="16" t="s">
        <v>87</v>
      </c>
      <c r="BK125" s="142">
        <f>ROUND(I125*H125,2)</f>
        <v>0</v>
      </c>
      <c r="BL125" s="16" t="s">
        <v>233</v>
      </c>
      <c r="BM125" s="141" t="s">
        <v>241</v>
      </c>
    </row>
    <row r="126" spans="2:65" s="1" customFormat="1" ht="19.2">
      <c r="B126" s="31"/>
      <c r="D126" s="143" t="s">
        <v>136</v>
      </c>
      <c r="F126" s="144" t="s">
        <v>240</v>
      </c>
      <c r="I126" s="145"/>
      <c r="L126" s="31"/>
      <c r="M126" s="146"/>
      <c r="T126" s="55"/>
      <c r="AT126" s="16" t="s">
        <v>136</v>
      </c>
      <c r="AU126" s="16" t="s">
        <v>87</v>
      </c>
    </row>
    <row r="127" spans="2:65" s="1" customFormat="1" ht="28.8">
      <c r="B127" s="31"/>
      <c r="D127" s="143" t="s">
        <v>137</v>
      </c>
      <c r="F127" s="147" t="s">
        <v>242</v>
      </c>
      <c r="I127" s="145"/>
      <c r="L127" s="31"/>
      <c r="M127" s="146"/>
      <c r="T127" s="55"/>
      <c r="AT127" s="16" t="s">
        <v>137</v>
      </c>
      <c r="AU127" s="16" t="s">
        <v>87</v>
      </c>
    </row>
    <row r="128" spans="2:65" s="12" customFormat="1" ht="10.199999999999999">
      <c r="B128" s="148"/>
      <c r="D128" s="143" t="s">
        <v>139</v>
      </c>
      <c r="E128" s="149" t="s">
        <v>1</v>
      </c>
      <c r="F128" s="150" t="s">
        <v>243</v>
      </c>
      <c r="H128" s="149" t="s">
        <v>1</v>
      </c>
      <c r="I128" s="151"/>
      <c r="L128" s="148"/>
      <c r="M128" s="152"/>
      <c r="T128" s="153"/>
      <c r="AT128" s="149" t="s">
        <v>139</v>
      </c>
      <c r="AU128" s="149" t="s">
        <v>87</v>
      </c>
      <c r="AV128" s="12" t="s">
        <v>87</v>
      </c>
      <c r="AW128" s="12" t="s">
        <v>34</v>
      </c>
      <c r="AX128" s="12" t="s">
        <v>79</v>
      </c>
      <c r="AY128" s="149" t="s">
        <v>127</v>
      </c>
    </row>
    <row r="129" spans="2:51" s="13" customFormat="1" ht="10.199999999999999">
      <c r="B129" s="154"/>
      <c r="D129" s="143" t="s">
        <v>139</v>
      </c>
      <c r="E129" s="155" t="s">
        <v>1</v>
      </c>
      <c r="F129" s="156" t="s">
        <v>87</v>
      </c>
      <c r="H129" s="157">
        <v>1</v>
      </c>
      <c r="I129" s="158"/>
      <c r="L129" s="154"/>
      <c r="M129" s="159"/>
      <c r="T129" s="160"/>
      <c r="AT129" s="155" t="s">
        <v>139</v>
      </c>
      <c r="AU129" s="155" t="s">
        <v>87</v>
      </c>
      <c r="AV129" s="13" t="s">
        <v>89</v>
      </c>
      <c r="AW129" s="13" t="s">
        <v>34</v>
      </c>
      <c r="AX129" s="13" t="s">
        <v>79</v>
      </c>
      <c r="AY129" s="155" t="s">
        <v>127</v>
      </c>
    </row>
    <row r="130" spans="2:51" s="14" customFormat="1" ht="10.199999999999999">
      <c r="B130" s="161"/>
      <c r="D130" s="143" t="s">
        <v>139</v>
      </c>
      <c r="E130" s="162" t="s">
        <v>1</v>
      </c>
      <c r="F130" s="163" t="s">
        <v>143</v>
      </c>
      <c r="H130" s="164">
        <v>1</v>
      </c>
      <c r="I130" s="165"/>
      <c r="L130" s="161"/>
      <c r="M130" s="168"/>
      <c r="N130" s="169"/>
      <c r="O130" s="169"/>
      <c r="P130" s="169"/>
      <c r="Q130" s="169"/>
      <c r="R130" s="169"/>
      <c r="S130" s="169"/>
      <c r="T130" s="170"/>
      <c r="AT130" s="162" t="s">
        <v>139</v>
      </c>
      <c r="AU130" s="162" t="s">
        <v>87</v>
      </c>
      <c r="AV130" s="14" t="s">
        <v>134</v>
      </c>
      <c r="AW130" s="14" t="s">
        <v>34</v>
      </c>
      <c r="AX130" s="14" t="s">
        <v>87</v>
      </c>
      <c r="AY130" s="162" t="s">
        <v>127</v>
      </c>
    </row>
    <row r="131" spans="2:51" s="1" customFormat="1" ht="6.9" customHeight="1">
      <c r="B131" s="43"/>
      <c r="C131" s="44"/>
      <c r="D131" s="44"/>
      <c r="E131" s="44"/>
      <c r="F131" s="44"/>
      <c r="G131" s="44"/>
      <c r="H131" s="44"/>
      <c r="I131" s="44"/>
      <c r="J131" s="44"/>
      <c r="K131" s="44"/>
      <c r="L131" s="31"/>
    </row>
  </sheetData>
  <sheetProtection algorithmName="SHA-512" hashValue="Q2LUWA0cF6hXg5+tiyQFHNj4qjMywUXyCEKER2jK8V9BId8/eGcwqsWgQuzWzTGSzbQ/bnqNGm+r5HnNy3JoxQ==" saltValue="AocC3j0OIpY66PuRFZfwfggOE9orTxKHv/ZV4UL1mD59drUcApTTdIIq1yJKVdvGqcXpeMSmTQ+b5oFlJXt1sg==" spinCount="100000" sheet="1" objects="1" scenarios="1" formatColumns="0" formatRows="0" autoFilter="0"/>
  <autoFilter ref="C116:K130" xr:uid="{00000000-0009-0000-0000-000004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SMETANOVALHOTA_1 - SO 101</vt:lpstr>
      <vt:lpstr>SMETANOVALHOTA_2 - SO 102</vt:lpstr>
      <vt:lpstr>SMETANOVALHOTA_3 - SO 103</vt:lpstr>
      <vt:lpstr>Z Doplňující údaje - Opra...</vt:lpstr>
      <vt:lpstr>'Rekapitulace stavby'!Názvy_tisku</vt:lpstr>
      <vt:lpstr>'SMETANOVALHOTA_1 - SO 101'!Názvy_tisku</vt:lpstr>
      <vt:lpstr>'SMETANOVALHOTA_2 - SO 102'!Názvy_tisku</vt:lpstr>
      <vt:lpstr>'SMETANOVALHOTA_3 - SO 103'!Názvy_tisku</vt:lpstr>
      <vt:lpstr>'Z Doplňující údaje - Opra...'!Názvy_tisku</vt:lpstr>
      <vt:lpstr>'Rekapitulace stavby'!Oblast_tisku</vt:lpstr>
      <vt:lpstr>'SMETANOVALHOTA_1 - SO 101'!Oblast_tisku</vt:lpstr>
      <vt:lpstr>'SMETANOVALHOTA_2 - SO 102'!Oblast_tisku</vt:lpstr>
      <vt:lpstr>'SMETANOVALHOTA_3 - SO 103'!Oblast_tisku</vt:lpstr>
      <vt:lpstr>'Z Doplňující údaje - Opra...'!Oblast_tisku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Pešta</dc:creator>
  <cp:lastModifiedBy>Helena Šedivá</cp:lastModifiedBy>
  <dcterms:created xsi:type="dcterms:W3CDTF">2024-06-09T08:53:19Z</dcterms:created>
  <dcterms:modified xsi:type="dcterms:W3CDTF">2026-05-11T08:46:45Z</dcterms:modified>
</cp:coreProperties>
</file>